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40.2\Documentos\Licitação\PMJN\2019\CPL PREFEITURA\EDITAIS\TOMADA DE PREÇO\TP 003-2019 - RAMPA QUADRA CRUBUXA\ARQUIVOS LICITAÇÃO RAMPA\3-ORÇAMENTO\"/>
    </mc:Choice>
  </mc:AlternateContent>
  <bookViews>
    <workbookView xWindow="0" yWindow="0" windowWidth="25200" windowHeight="11925" activeTab="2"/>
  </bookViews>
  <sheets>
    <sheet name="PLANILHA" sheetId="1" r:id="rId1"/>
    <sheet name="MC" sheetId="2" r:id="rId2"/>
    <sheet name="CRONOGRAMA" sheetId="4" r:id="rId3"/>
  </sheets>
  <definedNames>
    <definedName name="_xlnm.Print_Area" localSheetId="1">MC!$A$1:$I$298</definedName>
    <definedName name="_xlnm.Print_Area" localSheetId="0">PLANILHA!$A$1:$H$44</definedName>
    <definedName name="_xlnm.Print_Titles" localSheetId="0">PLANILHA!$1:$6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" l="1"/>
  <c r="H9" i="1"/>
  <c r="H10" i="1"/>
  <c r="H11" i="1"/>
  <c r="H14" i="1"/>
  <c r="H17" i="1"/>
  <c r="H18" i="1"/>
  <c r="H21" i="1"/>
  <c r="H22" i="1"/>
  <c r="H23" i="1"/>
  <c r="H26" i="1"/>
  <c r="H27" i="1"/>
  <c r="H30" i="1"/>
  <c r="H33" i="1"/>
  <c r="H37" i="1"/>
  <c r="H38" i="1"/>
  <c r="H39" i="1"/>
  <c r="H40" i="1"/>
  <c r="H41" i="1"/>
  <c r="H42" i="1"/>
  <c r="H43" i="1"/>
  <c r="L248" i="2" l="1"/>
  <c r="L247" i="2"/>
  <c r="F11" i="1" l="1"/>
  <c r="F10" i="1"/>
  <c r="F9" i="1"/>
  <c r="K9" i="1" s="1"/>
  <c r="H28" i="1"/>
  <c r="K10" i="1"/>
  <c r="K11" i="1"/>
  <c r="K12" i="1"/>
  <c r="K13" i="1"/>
  <c r="K14" i="1"/>
  <c r="K15" i="1"/>
  <c r="K17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5" i="1"/>
  <c r="H12" i="1"/>
  <c r="B22" i="4" l="1"/>
  <c r="B20" i="4"/>
  <c r="B18" i="4"/>
  <c r="B16" i="4"/>
  <c r="B14" i="4"/>
  <c r="B12" i="4"/>
  <c r="B10" i="4"/>
  <c r="B8" i="4"/>
  <c r="I271" i="2" l="1"/>
  <c r="F37" i="1" s="1"/>
  <c r="A269" i="2"/>
  <c r="I267" i="2"/>
  <c r="F36" i="1" s="1"/>
  <c r="B265" i="2"/>
  <c r="A265" i="2"/>
  <c r="I298" i="2" l="1"/>
  <c r="F43" i="1" s="1"/>
  <c r="B296" i="2"/>
  <c r="A296" i="2"/>
  <c r="I293" i="2"/>
  <c r="F42" i="1" s="1"/>
  <c r="B291" i="2"/>
  <c r="A291" i="2"/>
  <c r="K43" i="1" l="1"/>
  <c r="K42" i="1"/>
  <c r="I288" i="2"/>
  <c r="F41" i="1" s="1"/>
  <c r="A284" i="2" l="1"/>
  <c r="F40" i="1"/>
  <c r="A280" i="2"/>
  <c r="F39" i="1"/>
  <c r="I278" i="2"/>
  <c r="A277" i="2"/>
  <c r="I275" i="2"/>
  <c r="F38" i="1" s="1"/>
  <c r="B274" i="2"/>
  <c r="A274" i="2"/>
  <c r="B264" i="2"/>
  <c r="A264" i="2"/>
  <c r="I261" i="2"/>
  <c r="G260" i="2"/>
  <c r="A258" i="2"/>
  <c r="F32" i="1"/>
  <c r="H32" i="1" s="1"/>
  <c r="B253" i="2"/>
  <c r="A253" i="2"/>
  <c r="B252" i="2"/>
  <c r="A252" i="2"/>
  <c r="F248" i="2"/>
  <c r="I248" i="2" s="1"/>
  <c r="F247" i="2"/>
  <c r="I247" i="2"/>
  <c r="B246" i="2"/>
  <c r="A246" i="2"/>
  <c r="I256" i="2"/>
  <c r="F29" i="1"/>
  <c r="H29" i="1" s="1"/>
  <c r="D19" i="4" s="1"/>
  <c r="I244" i="2"/>
  <c r="A242" i="2"/>
  <c r="B241" i="2"/>
  <c r="A241" i="2"/>
  <c r="G233" i="2"/>
  <c r="I233" i="2" s="1"/>
  <c r="B237" i="2"/>
  <c r="A237" i="2"/>
  <c r="A232" i="2"/>
  <c r="B232" i="2"/>
  <c r="I239" i="2"/>
  <c r="I238" i="2"/>
  <c r="I234" i="2"/>
  <c r="I229" i="2"/>
  <c r="I228" i="2"/>
  <c r="I230" i="2" s="1"/>
  <c r="F25" i="1" s="1"/>
  <c r="H25" i="1" s="1"/>
  <c r="A227" i="2"/>
  <c r="B226" i="2"/>
  <c r="A226" i="2"/>
  <c r="I221" i="2"/>
  <c r="I219" i="2"/>
  <c r="I214" i="2"/>
  <c r="I213" i="2"/>
  <c r="I212" i="2"/>
  <c r="I211" i="2"/>
  <c r="I210" i="2"/>
  <c r="I205" i="2"/>
  <c r="I204" i="2"/>
  <c r="I202" i="2"/>
  <c r="I200" i="2"/>
  <c r="I195" i="2"/>
  <c r="I194" i="2"/>
  <c r="B192" i="2"/>
  <c r="A192" i="2"/>
  <c r="I187" i="2"/>
  <c r="I188" i="2"/>
  <c r="I186" i="2"/>
  <c r="I178" i="2"/>
  <c r="I179" i="2"/>
  <c r="I180" i="2"/>
  <c r="I175" i="2"/>
  <c r="I155" i="2"/>
  <c r="I154" i="2"/>
  <c r="I149" i="2"/>
  <c r="I150" i="2"/>
  <c r="I148" i="2"/>
  <c r="I152" i="2"/>
  <c r="I153" i="2"/>
  <c r="I157" i="2"/>
  <c r="I158" i="2"/>
  <c r="I159" i="2"/>
  <c r="I160" i="2"/>
  <c r="I142" i="2"/>
  <c r="I141" i="2"/>
  <c r="I138" i="2"/>
  <c r="I185" i="2"/>
  <c r="I177" i="2"/>
  <c r="I174" i="2"/>
  <c r="I169" i="2"/>
  <c r="I168" i="2"/>
  <c r="I167" i="2"/>
  <c r="I166" i="2"/>
  <c r="I165" i="2"/>
  <c r="I147" i="2"/>
  <c r="B135" i="2"/>
  <c r="A135" i="2"/>
  <c r="I132" i="2"/>
  <c r="I126" i="2"/>
  <c r="I125" i="2"/>
  <c r="I117" i="2"/>
  <c r="I118" i="2"/>
  <c r="I119" i="2"/>
  <c r="I120" i="2"/>
  <c r="I116" i="2"/>
  <c r="I109" i="2"/>
  <c r="I110" i="2"/>
  <c r="I111" i="2"/>
  <c r="I108" i="2"/>
  <c r="I105" i="2"/>
  <c r="I102" i="2"/>
  <c r="I103" i="2" s="1"/>
  <c r="B99" i="2"/>
  <c r="A99" i="2"/>
  <c r="I96" i="2"/>
  <c r="G30" i="1"/>
  <c r="I90" i="2"/>
  <c r="I89" i="2"/>
  <c r="I81" i="2"/>
  <c r="I82" i="2"/>
  <c r="I83" i="2"/>
  <c r="I84" i="2"/>
  <c r="I80" i="2"/>
  <c r="I73" i="2"/>
  <c r="I74" i="2"/>
  <c r="I75" i="2"/>
  <c r="I72" i="2"/>
  <c r="L73" i="2"/>
  <c r="L74" i="2"/>
  <c r="L75" i="2"/>
  <c r="L72" i="2"/>
  <c r="I69" i="2"/>
  <c r="A65" i="2"/>
  <c r="B64" i="2"/>
  <c r="A64" i="2"/>
  <c r="F60" i="2"/>
  <c r="B59" i="2"/>
  <c r="A59" i="2"/>
  <c r="I46" i="2"/>
  <c r="I47" i="2" s="1"/>
  <c r="H54" i="2"/>
  <c r="F54" i="2"/>
  <c r="H53" i="2"/>
  <c r="F53" i="2"/>
  <c r="H52" i="2"/>
  <c r="F52" i="2"/>
  <c r="H51" i="2"/>
  <c r="F51" i="2"/>
  <c r="B43" i="2"/>
  <c r="A43" i="2"/>
  <c r="H38" i="2"/>
  <c r="H37" i="2"/>
  <c r="G38" i="2"/>
  <c r="G37" i="2"/>
  <c r="F38" i="2"/>
  <c r="F37" i="2"/>
  <c r="H36" i="2"/>
  <c r="G36" i="2"/>
  <c r="F36" i="2"/>
  <c r="F35" i="2"/>
  <c r="G35" i="2"/>
  <c r="H35" i="2"/>
  <c r="I30" i="2"/>
  <c r="I31" i="2" s="1"/>
  <c r="B27" i="2"/>
  <c r="A27" i="2"/>
  <c r="B26" i="2"/>
  <c r="A26" i="2"/>
  <c r="I25" i="2"/>
  <c r="F14" i="1" s="1"/>
  <c r="B24" i="2"/>
  <c r="A24" i="2"/>
  <c r="I22" i="2"/>
  <c r="F13" i="1" s="1"/>
  <c r="H13" i="1" s="1"/>
  <c r="B19" i="2"/>
  <c r="A18" i="2"/>
  <c r="B18" i="2"/>
  <c r="A8" i="2"/>
  <c r="B8" i="2"/>
  <c r="A19" i="2"/>
  <c r="B16" i="2"/>
  <c r="A16" i="2"/>
  <c r="B14" i="2"/>
  <c r="A14" i="2"/>
  <c r="B12" i="2"/>
  <c r="A12" i="2"/>
  <c r="I11" i="2"/>
  <c r="F8" i="1" s="1"/>
  <c r="H8" i="1" s="1"/>
  <c r="B9" i="2"/>
  <c r="A9" i="2"/>
  <c r="H7" i="1" l="1"/>
  <c r="E19" i="4"/>
  <c r="E18" i="4" s="1"/>
  <c r="G18" i="4" s="1"/>
  <c r="I240" i="2"/>
  <c r="F27" i="1" s="1"/>
  <c r="I235" i="2"/>
  <c r="F26" i="1" s="1"/>
  <c r="I260" i="2"/>
  <c r="I262" i="2" s="1"/>
  <c r="F33" i="1" s="1"/>
  <c r="H31" i="1" s="1"/>
  <c r="D21" i="4" s="1"/>
  <c r="I249" i="2"/>
  <c r="F30" i="1" s="1"/>
  <c r="I215" i="2"/>
  <c r="I222" i="2"/>
  <c r="I196" i="2"/>
  <c r="I181" i="2"/>
  <c r="I189" i="2"/>
  <c r="I143" i="2"/>
  <c r="I161" i="2"/>
  <c r="I206" i="2"/>
  <c r="I38" i="2"/>
  <c r="L76" i="2"/>
  <c r="I51" i="2"/>
  <c r="I53" i="2"/>
  <c r="I85" i="2"/>
  <c r="I170" i="2"/>
  <c r="I52" i="2"/>
  <c r="I54" i="2"/>
  <c r="I91" i="2"/>
  <c r="I37" i="2"/>
  <c r="I35" i="2"/>
  <c r="I36" i="2"/>
  <c r="I112" i="2"/>
  <c r="I61" i="2" s="1"/>
  <c r="I121" i="2"/>
  <c r="I127" i="2"/>
  <c r="I76" i="2"/>
  <c r="D11" i="4"/>
  <c r="H36" i="1"/>
  <c r="H35" i="1" s="1"/>
  <c r="D9" i="4" l="1"/>
  <c r="E9" i="4" s="1"/>
  <c r="D23" i="4"/>
  <c r="F23" i="4" s="1"/>
  <c r="F22" i="4" s="1"/>
  <c r="G22" i="4" s="1"/>
  <c r="E11" i="4"/>
  <c r="E10" i="4" s="1"/>
  <c r="G10" i="4" s="1"/>
  <c r="H24" i="1"/>
  <c r="D17" i="4" s="1"/>
  <c r="F21" i="4"/>
  <c r="I224" i="2"/>
  <c r="F23" i="1" s="1"/>
  <c r="I190" i="2"/>
  <c r="F22" i="1" s="1"/>
  <c r="I55" i="2"/>
  <c r="I57" i="2" s="1"/>
  <c r="F17" i="1" s="1"/>
  <c r="L77" i="2"/>
  <c r="I133" i="2"/>
  <c r="F21" i="1" s="1"/>
  <c r="I39" i="2"/>
  <c r="I41" i="2" s="1"/>
  <c r="F16" i="1" s="1"/>
  <c r="I97" i="2"/>
  <c r="F20" i="1" s="1"/>
  <c r="H20" i="1" s="1"/>
  <c r="H16" i="1" l="1"/>
  <c r="K16" i="1"/>
  <c r="E8" i="4"/>
  <c r="G8" i="4" s="1"/>
  <c r="E17" i="4"/>
  <c r="E16" i="4" s="1"/>
  <c r="G16" i="4" s="1"/>
  <c r="F26" i="4"/>
  <c r="F20" i="4"/>
  <c r="G20" i="4" s="1"/>
  <c r="H19" i="1"/>
  <c r="D15" i="4" s="1"/>
  <c r="I60" i="2"/>
  <c r="I63" i="2" s="1"/>
  <c r="F18" i="1" s="1"/>
  <c r="K18" i="1" l="1"/>
  <c r="K46" i="1" s="1"/>
  <c r="E15" i="4"/>
  <c r="E14" i="4" s="1"/>
  <c r="G14" i="4" s="1"/>
  <c r="H15" i="1" l="1"/>
  <c r="H46" i="1" s="1"/>
  <c r="H44" i="1" l="1"/>
  <c r="D13" i="4"/>
  <c r="E13" i="4" l="1"/>
  <c r="D26" i="4"/>
  <c r="D12" i="4" s="1"/>
  <c r="D14" i="4" l="1"/>
  <c r="D10" i="4"/>
  <c r="F24" i="4"/>
  <c r="D20" i="4"/>
  <c r="D18" i="4"/>
  <c r="D22" i="4"/>
  <c r="D8" i="4"/>
  <c r="D16" i="4"/>
  <c r="E12" i="4"/>
  <c r="G12" i="4" s="1"/>
  <c r="E26" i="4"/>
  <c r="D25" i="4" l="1"/>
  <c r="E24" i="4"/>
  <c r="E27" i="4"/>
  <c r="F27" i="4" s="1"/>
  <c r="G24" i="4" l="1"/>
  <c r="E25" i="4"/>
  <c r="F25" i="4" s="1"/>
</calcChain>
</file>

<file path=xl/sharedStrings.xml><?xml version="1.0" encoding="utf-8"?>
<sst xmlns="http://schemas.openxmlformats.org/spreadsheetml/2006/main" count="551" uniqueCount="192">
  <si>
    <t>PREFEITURA MUNICIPAL DE JOÃO NEIVA 
SECRETARIA MUNICIPAL DE OBRAS E SERVIÇOS URBANOS</t>
  </si>
  <si>
    <t>OBRA :</t>
  </si>
  <si>
    <t>BDI:</t>
  </si>
  <si>
    <t>LOCAL:</t>
  </si>
  <si>
    <t>LS:</t>
  </si>
  <si>
    <t>ITEM</t>
  </si>
  <si>
    <t>ORGÃO</t>
  </si>
  <si>
    <t>PREÇO UNIT.</t>
  </si>
  <si>
    <t>TOTAL</t>
  </si>
  <si>
    <t>Demolição manual de concreto simples (EMOP 05.001.001)</t>
  </si>
  <si>
    <t>DESCRIÇÃO DOS SERVIÇOS</t>
  </si>
  <si>
    <t>CÁSSIO SOUZA DOS SANTOS-CREA 038550/D</t>
  </si>
  <si>
    <t>AUTOR:</t>
  </si>
  <si>
    <t>IOPES</t>
  </si>
  <si>
    <t>1.0</t>
  </si>
  <si>
    <t>Placa de obra nas dimensões de 2.0 x 4.0 m, padrão IOPES</t>
  </si>
  <si>
    <t>m²</t>
  </si>
  <si>
    <t>1.1</t>
  </si>
  <si>
    <t>mês</t>
  </si>
  <si>
    <t>Aluguel mensal container para almoxarifado, incl. porta, 2 janelas, 1 pt iluminação, Isolamento térmico (teto), piso em comp. Naval pintado, cert. NR18, incl. laudo descontaminação.</t>
  </si>
  <si>
    <t>Aluguel mensal container sanitário, incl porta, básc, 2 ptos luz, 1 pto aterram., 3vasos, 3lavatórios, calha, mictório, 6 chuveiros (1 eletrico), torn.,registros, piso comp. Naval pintado, cert NR18 e laudo descontaminação</t>
  </si>
  <si>
    <t>1.2</t>
  </si>
  <si>
    <t>1.3</t>
  </si>
  <si>
    <t>2.0</t>
  </si>
  <si>
    <t>2.1</t>
  </si>
  <si>
    <t>m³</t>
  </si>
  <si>
    <t>3.0</t>
  </si>
  <si>
    <t xml:space="preserve">FUNDAÇÕES </t>
  </si>
  <si>
    <t>3.1</t>
  </si>
  <si>
    <t>Escavação manual em material de 1a. categoria, até 1.50 m de profundidade</t>
  </si>
  <si>
    <t>3.2</t>
  </si>
  <si>
    <t>Apiloamento do fundo de vala com maço de 30 a 60kg</t>
  </si>
  <si>
    <t>QUANT.</t>
  </si>
  <si>
    <t>UNID.</t>
  </si>
  <si>
    <t>Reaterro apiloado de cavas de fundação, em camadas de 20 cm</t>
  </si>
  <si>
    <t>3.3</t>
  </si>
  <si>
    <t>CÓD</t>
  </si>
  <si>
    <t>Fornecimento, preparo e aplicação de concreto Fck=25 MPa (brita 1 e 2) - (5% de perdas já incluído no custo)</t>
  </si>
  <si>
    <t>Fornecimento, dobragem e colocação em fôrma, de armadura CA-50 A média, diâmetro de 6.3 a 10.0 mm</t>
  </si>
  <si>
    <t>kg</t>
  </si>
  <si>
    <t>4.0</t>
  </si>
  <si>
    <t>ESTRUTURA</t>
  </si>
  <si>
    <t>4.1</t>
  </si>
  <si>
    <t>4.2</t>
  </si>
  <si>
    <t>4.3</t>
  </si>
  <si>
    <t>Fôrma em chapa de madeira compensada plastificada 12mm para estrutura em geral, 5 reaproveitamentos,
reforçada com sarrafos de madeira 2.5x10cm (incl material, corte, montagem, escoras em eucalipto e desforma)</t>
  </si>
  <si>
    <t>5.1</t>
  </si>
  <si>
    <t>Regularização de base p/ revestimento cerâmico, com argamassa de cimento e areia no traço 1:5,
espessura 5cm</t>
  </si>
  <si>
    <t>5.0</t>
  </si>
  <si>
    <t>Pintura sobre pisos, marcas de referência Novacor, Coral ou Suvinil, a duas demãos</t>
  </si>
  <si>
    <t>PINTURA</t>
  </si>
  <si>
    <t>6.0</t>
  </si>
  <si>
    <t>6.1</t>
  </si>
  <si>
    <t>Pintura com tinta acrílica, marcas de referência Suvinil, Coral ou Metalatex, inclusive selador acrílico, em
paredes e forros, a três demãos</t>
  </si>
  <si>
    <t>Alvenaria de blocos de concreto estrut. (14x19x39cm) cheios, c/ resist. mín. compr. 15MPa, assentados c/
arg. de cimento e areia no traço 1:4, esp. juntas 10mm e esp. da parede s/ revest. 14cm</t>
  </si>
  <si>
    <t>ALVENARIA E REVESTIMENTOS</t>
  </si>
  <si>
    <t>Reboco tipo paulista de argamassa de cimento, cal hidratada CH1 e areia lavada traço 1:0.5:6, espessura 25 mm</t>
  </si>
  <si>
    <t>m</t>
  </si>
  <si>
    <t>DEMOLIÇÕES E LOCAÇÃO</t>
  </si>
  <si>
    <t>Locação de obra com gabarito de madeira</t>
  </si>
  <si>
    <t>2.2</t>
  </si>
  <si>
    <t>Fornecimento e assentamento de ladrilho hidráulico pastilhado, vermelho, dim. 20x20 cm, esp. 1.5cm, assentado com pasta de cimento colante, exclusive regularização e lastro</t>
  </si>
  <si>
    <t>7.0</t>
  </si>
  <si>
    <t>8.0</t>
  </si>
  <si>
    <t>8.1</t>
  </si>
  <si>
    <t>8.2</t>
  </si>
  <si>
    <t>8.3</t>
  </si>
  <si>
    <t>7.1</t>
  </si>
  <si>
    <t>7.2</t>
  </si>
  <si>
    <t>5.2</t>
  </si>
  <si>
    <t>5.3</t>
  </si>
  <si>
    <t>SINAPI</t>
  </si>
  <si>
    <t>Escada tipo marinheiro de tubo de ferro 1" e 3/4", com h=4.20m, para acesso a caixa d'água, inclusive
pintura em esmalte sintético, conforme detalhe em projeto</t>
  </si>
  <si>
    <t>8.4</t>
  </si>
  <si>
    <t>und</t>
  </si>
  <si>
    <t>8.5</t>
  </si>
  <si>
    <t>Portão de ferro de correr em barra chata, inclusive chumbamento</t>
  </si>
  <si>
    <t>Portão de ferro de abrir em barra chata, chapa e tubo, inclusive chumbamento</t>
  </si>
  <si>
    <t>8.6</t>
  </si>
  <si>
    <t>8.7</t>
  </si>
  <si>
    <t>1.4</t>
  </si>
  <si>
    <t>8.8</t>
  </si>
  <si>
    <t>Aluguel mensal container para refeitorio, incl. porta, 2 janelas, abert p/ ar cond., 2 pt iluminação, 2 tomadas elét. e 1 tomada telef. Isolamento térmico (paredes e teto), piso em comp. Naval pintado, cert. NR18, incl.laudo descontaminação.</t>
  </si>
  <si>
    <t xml:space="preserve">SERVIÇOS COMPLEMENTARES PARA CONCLUSÃO DE QUADRA POLIESPORTIVA </t>
  </si>
  <si>
    <t>BAIRRO CRUBIXÁ- JOÃO NEIVA - ES</t>
  </si>
  <si>
    <t>MEMÓRIA DE CÁLCULO</t>
  </si>
  <si>
    <t>Largura</t>
  </si>
  <si>
    <t>Dimensão</t>
  </si>
  <si>
    <t>Total</t>
  </si>
  <si>
    <t>Altura</t>
  </si>
  <si>
    <t>Unid</t>
  </si>
  <si>
    <t>Item</t>
  </si>
  <si>
    <t>Descrição dos Serviços</t>
  </si>
  <si>
    <t>Comp</t>
  </si>
  <si>
    <t>Comprimento</t>
  </si>
  <si>
    <t>Sapatas x(14)</t>
  </si>
  <si>
    <t>Volume por Sapata</t>
  </si>
  <si>
    <t>Vigas Baldrame</t>
  </si>
  <si>
    <t>Largura + 0,40</t>
  </si>
  <si>
    <t>Altura+0,10</t>
  </si>
  <si>
    <t>Comp + 0,40</t>
  </si>
  <si>
    <t>V2</t>
  </si>
  <si>
    <t>V1</t>
  </si>
  <si>
    <t>V3</t>
  </si>
  <si>
    <t>V4</t>
  </si>
  <si>
    <t>Escavação com folgas de trabalhabilidade</t>
  </si>
  <si>
    <t>Escavação  Total Vigas</t>
  </si>
  <si>
    <t>Escavação  Total Obra</t>
  </si>
  <si>
    <t>Escavação Total Sapatas (x14)</t>
  </si>
  <si>
    <t>Apiloamento por Sapata</t>
  </si>
  <si>
    <t>Apiloamento Total Sapatas (x14)</t>
  </si>
  <si>
    <t>Apiloamento  Total Vigas</t>
  </si>
  <si>
    <t>Apiloamento  Total Obra</t>
  </si>
  <si>
    <t>Escada que será demolida</t>
  </si>
  <si>
    <t>Fôrma em chapa de madeira compensada plastificada 12mm para estrutura em geral, 5 reaproveitamentos,reforçada com sarrafos de madeira 2.5x10cm (incl material, corte, montagem, escoras em eucalipto e desforma)</t>
  </si>
  <si>
    <t>Sapatas não há necessidade de formas</t>
  </si>
  <si>
    <t>Pilaretes (x14)</t>
  </si>
  <si>
    <t>Quant</t>
  </si>
  <si>
    <t>Larg</t>
  </si>
  <si>
    <t>Vigas Baldrame (Apenas 2 Laterais)</t>
  </si>
  <si>
    <t>Fundo não vai</t>
  </si>
  <si>
    <t xml:space="preserve">Pilares </t>
  </si>
  <si>
    <t>P1=P2=P8=P9</t>
  </si>
  <si>
    <t>P3=P10</t>
  </si>
  <si>
    <t>P4=P11</t>
  </si>
  <si>
    <t>P5=P12</t>
  </si>
  <si>
    <t>P6=P13</t>
  </si>
  <si>
    <t>Vigas Nível Superior</t>
  </si>
  <si>
    <t>V1 (x8)</t>
  </si>
  <si>
    <t>V9 e V10 Inclinada</t>
  </si>
  <si>
    <t>Embasamento de Material Granular - Pó De Pedra</t>
  </si>
  <si>
    <t>73817/001</t>
  </si>
  <si>
    <t>6.2</t>
  </si>
  <si>
    <t>Piso da Rampa</t>
  </si>
  <si>
    <t>Forma Total da Obra</t>
  </si>
  <si>
    <t>Concreto por Sapata</t>
  </si>
  <si>
    <t>Total Concreto Sapatas (x14)</t>
  </si>
  <si>
    <t>Concreto Total da Obra</t>
  </si>
  <si>
    <t>Concreto Fundações</t>
  </si>
  <si>
    <t>Total Reaterro Obra</t>
  </si>
  <si>
    <t>Quant Barras</t>
  </si>
  <si>
    <t>Pilaretes (x12)</t>
  </si>
  <si>
    <t>Pilaretes (x2)</t>
  </si>
  <si>
    <t>Total aço 6.3 a 12,5mm Obra</t>
  </si>
  <si>
    <t>4.4</t>
  </si>
  <si>
    <t>Fornecimento, dobragem e colocação em fôrma, de armadura CA-60 B fina, diâmetro de 4.0 a 7.0mm</t>
  </si>
  <si>
    <t xml:space="preserve">Total aço 5.0-CA-60-Obra </t>
  </si>
  <si>
    <t>Alvenaria de blocos de concreto estrut. (14x19x39cm) cheios, c/ resist. mín. compr. 15MPa, assentados c/arg. de cimento e areia no traço 1:4, esp. juntas 10mm e esp. da parede s/ revest. 14cm</t>
  </si>
  <si>
    <t>Regularização de base p/ revestimento cerâmico, com argamassa de cimento e areia no traço 1:5,espessura 5cm</t>
  </si>
  <si>
    <t>Pintura com tinta acrílica, marcas de referência Suvinil, Coral ou Metalatex, inclusive selador acrílico, em paredes e forros, a três demãos</t>
  </si>
  <si>
    <t>Fornecimento e assentamento de ladrilho hidráulico ranhurado, vermelho, dim. 20x20 cm, esp. 1.5cm,
assentado com pasta de cimento colante, exclusive regularização e lastro</t>
  </si>
  <si>
    <t>Fornecimento e assentamento de ladrilho hidráulico ranhurado, vermelho, dim. 20x20 cm, esp. 1.5cm, assentado com pasta de cimento colante, exclusive regularização e lastro</t>
  </si>
  <si>
    <t>Escada tipo marinheiro de tubo de ferro 1" e 3/4", com h=4.20m, para acesso a caixa d'água, inclusive pintura em esmalte sintético, conforme detalhe em projeto</t>
  </si>
  <si>
    <t>Alambrado c/ tela losangular de arame fio 12 malha 2" revest. em PVC com tubo de ferro galvanizado
vertical de 2 1/2" e horizontal de 1" incl. portão, pintados com esmalte sobre fundo anticorrosivo</t>
  </si>
  <si>
    <t>Alambrado c/ tela losangular de arame fio 12 malha 2" revest. em PVC com tubo de ferro galvanizado vertical de 2 1/2" e horizontal de 1" incl. portão, pintados com esmalte sobre fundo anticorrosivo</t>
  </si>
  <si>
    <t>Corrimão de tubo de ferro galvanizado diâmetro 3" com chumbadores a cada 1.50m, inclusive pintura a óleo
ou esmalte</t>
  </si>
  <si>
    <t>Guarda corpo de tubo de ferro galvanizado, diâm. 3" e 2", h=0.8 m inclusive pintura a óleo ou esmalte</t>
  </si>
  <si>
    <t>Corrimão de tubo de ferro galvanizado diâmetro 3" com chumbadores a cada 1.50m, inclusive pintura a óleo ou esmalte</t>
  </si>
  <si>
    <t>TOTAL GERAL</t>
  </si>
  <si>
    <t>DESCRIÇÃO</t>
  </si>
  <si>
    <t>VALORES (R$)</t>
  </si>
  <si>
    <t>PERÍODO (MESES)</t>
  </si>
  <si>
    <t>Conferencia</t>
  </si>
  <si>
    <t xml:space="preserve">Físico (%) </t>
  </si>
  <si>
    <t>Financeiro (R$)</t>
  </si>
  <si>
    <t>SERVIÇOS DIVERSOS</t>
  </si>
  <si>
    <t>Total Parcial (%)</t>
  </si>
  <si>
    <t>Total Financeiro (R$)</t>
  </si>
  <si>
    <t>Total Acumulado (R$)</t>
  </si>
  <si>
    <t xml:space="preserve">PISO </t>
  </si>
  <si>
    <t xml:space="preserve">1º Mês </t>
  </si>
  <si>
    <t xml:space="preserve">2º Mês </t>
  </si>
  <si>
    <t>Total Físico (%)</t>
  </si>
  <si>
    <t>CRONOGRAMA FÍSICO-FINANCEIRO
SECRETARIA MUNICIPAL DE OBRAS E SERVIÇOS URBANOS</t>
  </si>
  <si>
    <t>EXECUÇÃO DE SERVIÇOS COMPLEMENTARES PARA CONCLUSÃO DA QUADRA ESPORTIVA EM CRUBIXÁ - JOÃO NEIVA</t>
  </si>
  <si>
    <t>DATA BASE: SET/2018</t>
  </si>
  <si>
    <t>Rampa</t>
  </si>
  <si>
    <t>Apenas um lado, o outro é parede da Quadra (para rampa)</t>
  </si>
  <si>
    <t>Considerando os dois lados (para rampa)</t>
  </si>
  <si>
    <t>Medidas Levantadas pelo Projeto-AUTOCAD</t>
  </si>
  <si>
    <t>Fachada da Av. Monte verde</t>
  </si>
  <si>
    <t>Fachada do vizinho (Rua Margaridas)</t>
  </si>
  <si>
    <t>Acesso escada principal</t>
  </si>
  <si>
    <t>Acesso rampa</t>
  </si>
  <si>
    <t xml:space="preserve">Área </t>
  </si>
  <si>
    <r>
      <t>Peso/m (</t>
    </r>
    <r>
      <rPr>
        <b/>
        <sz val="11"/>
        <rFont val="Calibri"/>
        <family val="2"/>
        <scheme val="minor"/>
      </rPr>
      <t>8.0)</t>
    </r>
  </si>
  <si>
    <r>
      <t xml:space="preserve">Peso/m </t>
    </r>
    <r>
      <rPr>
        <b/>
        <sz val="11"/>
        <rFont val="Calibri"/>
        <family val="2"/>
        <scheme val="minor"/>
      </rPr>
      <t>(10.0)</t>
    </r>
  </si>
  <si>
    <r>
      <t xml:space="preserve">Peso/m </t>
    </r>
    <r>
      <rPr>
        <b/>
        <sz val="11"/>
        <rFont val="Calibri"/>
        <family val="2"/>
        <scheme val="minor"/>
      </rPr>
      <t>(5.0)</t>
    </r>
  </si>
  <si>
    <t>Anexo aos sanitários</t>
  </si>
  <si>
    <t>Volume do prisma (rampa)</t>
  </si>
  <si>
    <t>Chapisco de argamassa de cimento e areia média ou grossa lavada, no traço 1:3, espessura 5 mm</t>
  </si>
  <si>
    <t>SERVIÇOS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</si>
</sst>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#,##0.00_ ;\-#,##0.00\ "/>
    <numFmt numFmtId="166" formatCode="&quot;R$&quot;\ #,##0.00"/>
    <numFmt numFmtId="167" formatCode="0.000"/>
  </numFmts>
  <fonts count="19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7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7" fillId="0" borderId="0"/>
  </cellStyleXfs>
  <cellXfs count="293">
    <xf numFmtId="0" fontId="0" fillId="0" borderId="0" xfId="0"/>
    <xf numFmtId="0" fontId="3" fillId="0" borderId="0" xfId="0" applyFont="1"/>
    <xf numFmtId="0" fontId="1" fillId="0" borderId="7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7" xfId="0" applyFont="1" applyFill="1" applyBorder="1" applyAlignment="1">
      <alignment horizontal="center" vertical="center" wrapText="1"/>
    </xf>
    <xf numFmtId="4" fontId="2" fillId="3" borderId="7" xfId="0" applyNumberFormat="1" applyFont="1" applyFill="1" applyBorder="1" applyAlignment="1">
      <alignment horizontal="center" vertical="center" wrapText="1"/>
    </xf>
    <xf numFmtId="44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0" xfId="0" applyFont="1" applyAlignment="1">
      <alignment vertical="center"/>
    </xf>
    <xf numFmtId="0" fontId="2" fillId="3" borderId="7" xfId="0" applyFont="1" applyFill="1" applyBorder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7" xfId="0" applyFont="1" applyBorder="1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7" xfId="0" applyBorder="1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8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44" fontId="11" fillId="2" borderId="4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4" fontId="1" fillId="0" borderId="8" xfId="0" applyNumberFormat="1" applyFont="1" applyBorder="1" applyAlignment="1">
      <alignment horizontal="center"/>
    </xf>
    <xf numFmtId="17" fontId="11" fillId="2" borderId="7" xfId="0" applyNumberFormat="1" applyFont="1" applyFill="1" applyBorder="1" applyAlignment="1">
      <alignment horizontal="center" vertical="center" wrapText="1"/>
    </xf>
    <xf numFmtId="44" fontId="11" fillId="2" borderId="7" xfId="0" applyNumberFormat="1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vertical="center"/>
    </xf>
    <xf numFmtId="0" fontId="11" fillId="3" borderId="7" xfId="0" applyFont="1" applyFill="1" applyBorder="1" applyAlignment="1">
      <alignment horizontal="center"/>
    </xf>
    <xf numFmtId="44" fontId="11" fillId="3" borderId="7" xfId="0" applyNumberFormat="1" applyFont="1" applyFill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4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 wrapText="1"/>
    </xf>
    <xf numFmtId="2" fontId="1" fillId="0" borderId="7" xfId="0" applyNumberFormat="1" applyFont="1" applyFill="1" applyBorder="1" applyAlignment="1">
      <alignment horizontal="center" vertical="center"/>
    </xf>
    <xf numFmtId="44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0" xfId="0" applyFont="1"/>
    <xf numFmtId="44" fontId="1" fillId="0" borderId="0" xfId="0" applyNumberFormat="1" applyFont="1" applyAlignment="1">
      <alignment horizontal="center"/>
    </xf>
    <xf numFmtId="2" fontId="12" fillId="4" borderId="7" xfId="1" applyNumberFormat="1" applyFont="1" applyFill="1" applyBorder="1" applyAlignment="1" applyProtection="1">
      <alignment horizontal="center" vertical="center"/>
    </xf>
    <xf numFmtId="44" fontId="11" fillId="2" borderId="13" xfId="0" applyNumberFormat="1" applyFont="1" applyFill="1" applyBorder="1" applyAlignment="1">
      <alignment horizontal="center" vertical="center" wrapText="1"/>
    </xf>
    <xf numFmtId="10" fontId="11" fillId="2" borderId="14" xfId="0" applyNumberFormat="1" applyFont="1" applyFill="1" applyBorder="1" applyAlignment="1">
      <alignment horizontal="center" vertical="center" wrapText="1"/>
    </xf>
    <xf numFmtId="10" fontId="11" fillId="2" borderId="15" xfId="0" applyNumberFormat="1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17" fontId="11" fillId="2" borderId="24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44" fontId="1" fillId="0" borderId="17" xfId="0" applyNumberFormat="1" applyFont="1" applyBorder="1" applyAlignment="1">
      <alignment horizontal="center"/>
    </xf>
    <xf numFmtId="44" fontId="11" fillId="2" borderId="17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44" fontId="2" fillId="3" borderId="17" xfId="0" applyNumberFormat="1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/>
    </xf>
    <xf numFmtId="44" fontId="11" fillId="3" borderId="17" xfId="0" applyNumberFormat="1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4" fontId="1" fillId="0" borderId="17" xfId="0" applyNumberFormat="1" applyFont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44" fontId="1" fillId="0" borderId="17" xfId="0" applyNumberFormat="1" applyFont="1" applyFill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44" fontId="11" fillId="3" borderId="20" xfId="0" applyNumberFormat="1" applyFont="1" applyFill="1" applyBorder="1" applyAlignment="1">
      <alignment horizontal="center" vertical="center"/>
    </xf>
    <xf numFmtId="44" fontId="11" fillId="3" borderId="21" xfId="0" applyNumberFormat="1" applyFont="1" applyFill="1" applyBorder="1" applyAlignment="1">
      <alignment horizontal="center" vertical="center"/>
    </xf>
    <xf numFmtId="0" fontId="9" fillId="0" borderId="0" xfId="2" applyFont="1" applyFill="1" applyBorder="1" applyAlignment="1">
      <alignment horizontal="center" vertical="center"/>
    </xf>
    <xf numFmtId="3" fontId="14" fillId="0" borderId="7" xfId="3" applyNumberFormat="1" applyFont="1" applyFill="1" applyBorder="1" applyAlignment="1">
      <alignment horizontal="center" vertical="center" wrapText="1"/>
    </xf>
    <xf numFmtId="3" fontId="14" fillId="0" borderId="17" xfId="3" applyNumberFormat="1" applyFont="1" applyFill="1" applyBorder="1" applyAlignment="1">
      <alignment horizontal="center" vertical="center" wrapText="1"/>
    </xf>
    <xf numFmtId="3" fontId="9" fillId="0" borderId="0" xfId="3" applyNumberFormat="1" applyFont="1" applyFill="1" applyBorder="1" applyAlignment="1">
      <alignment horizontal="center" vertical="center" wrapText="1"/>
    </xf>
    <xf numFmtId="0" fontId="14" fillId="0" borderId="7" xfId="2" applyFont="1" applyFill="1" applyBorder="1" applyAlignment="1">
      <alignment horizontal="left" vertical="center"/>
    </xf>
    <xf numFmtId="10" fontId="14" fillId="0" borderId="7" xfId="4" applyNumberFormat="1" applyFont="1" applyFill="1" applyBorder="1" applyAlignment="1">
      <alignment horizontal="center" vertical="center"/>
    </xf>
    <xf numFmtId="10" fontId="14" fillId="0" borderId="7" xfId="2" applyNumberFormat="1" applyFont="1" applyFill="1" applyBorder="1" applyAlignment="1">
      <alignment horizontal="center" vertical="center"/>
    </xf>
    <xf numFmtId="10" fontId="14" fillId="0" borderId="17" xfId="2" applyNumberFormat="1" applyFont="1" applyFill="1" applyBorder="1" applyAlignment="1">
      <alignment horizontal="center" vertical="center"/>
    </xf>
    <xf numFmtId="10" fontId="9" fillId="0" borderId="0" xfId="2" applyNumberFormat="1" applyFont="1" applyFill="1" applyBorder="1" applyAlignment="1">
      <alignment horizontal="center" vertical="center"/>
    </xf>
    <xf numFmtId="4" fontId="14" fillId="0" borderId="7" xfId="2" applyNumberFormat="1" applyFont="1" applyFill="1" applyBorder="1" applyAlignment="1">
      <alignment horizontal="center" vertical="center"/>
    </xf>
    <xf numFmtId="165" fontId="14" fillId="0" borderId="7" xfId="3" applyNumberFormat="1" applyFont="1" applyFill="1" applyBorder="1" applyAlignment="1">
      <alignment horizontal="center" vertical="center"/>
    </xf>
    <xf numFmtId="165" fontId="14" fillId="0" borderId="17" xfId="3" applyNumberFormat="1" applyFont="1" applyFill="1" applyBorder="1" applyAlignment="1">
      <alignment horizontal="center" vertical="center"/>
    </xf>
    <xf numFmtId="10" fontId="14" fillId="0" borderId="7" xfId="3" applyNumberFormat="1" applyFont="1" applyFill="1" applyBorder="1" applyAlignment="1">
      <alignment horizontal="center" vertical="center"/>
    </xf>
    <xf numFmtId="166" fontId="14" fillId="0" borderId="7" xfId="3" applyNumberFormat="1" applyFont="1" applyFill="1" applyBorder="1" applyAlignment="1">
      <alignment horizontal="center" vertical="center"/>
    </xf>
    <xf numFmtId="4" fontId="14" fillId="0" borderId="7" xfId="3" applyNumberFormat="1" applyFont="1" applyFill="1" applyBorder="1" applyAlignment="1">
      <alignment horizontal="center" vertical="center"/>
    </xf>
    <xf numFmtId="165" fontId="9" fillId="0" borderId="0" xfId="3" applyNumberFormat="1" applyFont="1" applyFill="1" applyBorder="1" applyAlignment="1">
      <alignment horizontal="center" vertical="center"/>
    </xf>
    <xf numFmtId="166" fontId="14" fillId="0" borderId="20" xfId="3" applyNumberFormat="1" applyFont="1" applyFill="1" applyBorder="1" applyAlignment="1">
      <alignment horizontal="center" vertical="center"/>
    </xf>
    <xf numFmtId="165" fontId="14" fillId="0" borderId="20" xfId="3" applyNumberFormat="1" applyFont="1" applyFill="1" applyBorder="1" applyAlignment="1">
      <alignment horizontal="center" vertical="center"/>
    </xf>
    <xf numFmtId="10" fontId="12" fillId="3" borderId="7" xfId="3" applyNumberFormat="1" applyFont="1" applyFill="1" applyBorder="1" applyAlignment="1">
      <alignment horizontal="center" vertical="center"/>
    </xf>
    <xf numFmtId="166" fontId="12" fillId="3" borderId="7" xfId="3" applyNumberFormat="1" applyFont="1" applyFill="1" applyBorder="1" applyAlignment="1">
      <alignment horizontal="center" vertical="center"/>
    </xf>
    <xf numFmtId="0" fontId="0" fillId="0" borderId="27" xfId="0" applyFont="1" applyBorder="1"/>
    <xf numFmtId="0" fontId="12" fillId="0" borderId="16" xfId="0" applyFont="1" applyFill="1" applyBorder="1" applyAlignment="1">
      <alignment horizontal="center" vertical="center" wrapText="1"/>
    </xf>
    <xf numFmtId="165" fontId="12" fillId="3" borderId="21" xfId="3" applyNumberFormat="1" applyFont="1" applyFill="1" applyBorder="1" applyAlignment="1">
      <alignment horizontal="center" vertical="center"/>
    </xf>
    <xf numFmtId="2" fontId="14" fillId="0" borderId="7" xfId="1" applyNumberFormat="1" applyFont="1" applyFill="1" applyBorder="1" applyAlignment="1" applyProtection="1">
      <alignment horizontal="center" vertical="center"/>
    </xf>
    <xf numFmtId="2" fontId="14" fillId="0" borderId="7" xfId="1" applyNumberFormat="1" applyFont="1" applyFill="1" applyBorder="1" applyAlignment="1" applyProtection="1">
      <alignment horizontal="center" vertical="center" wrapText="1"/>
    </xf>
    <xf numFmtId="44" fontId="11" fillId="0" borderId="7" xfId="0" applyNumberFormat="1" applyFont="1" applyBorder="1" applyAlignment="1">
      <alignment horizontal="left"/>
    </xf>
    <xf numFmtId="2" fontId="11" fillId="2" borderId="10" xfId="0" applyNumberFormat="1" applyFont="1" applyFill="1" applyBorder="1" applyAlignment="1">
      <alignment horizontal="right" vertical="center" wrapText="1"/>
    </xf>
    <xf numFmtId="10" fontId="11" fillId="2" borderId="25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>
      <alignment horizontal="right" vertical="center" wrapText="1"/>
    </xf>
    <xf numFmtId="10" fontId="11" fillId="2" borderId="26" xfId="0" applyNumberFormat="1" applyFont="1" applyFill="1" applyBorder="1" applyAlignment="1">
      <alignment horizontal="center" vertical="center" wrapText="1"/>
    </xf>
    <xf numFmtId="2" fontId="12" fillId="2" borderId="7" xfId="0" applyNumberFormat="1" applyFont="1" applyFill="1" applyBorder="1" applyAlignment="1">
      <alignment horizontal="center" vertical="center" wrapText="1"/>
    </xf>
    <xf numFmtId="2" fontId="12" fillId="0" borderId="7" xfId="0" applyNumberFormat="1" applyFont="1" applyBorder="1" applyAlignment="1">
      <alignment horizontal="center" wrapText="1"/>
    </xf>
    <xf numFmtId="2" fontId="12" fillId="0" borderId="8" xfId="0" applyNumberFormat="1" applyFont="1" applyBorder="1" applyAlignment="1">
      <alignment horizontal="center"/>
    </xf>
    <xf numFmtId="2" fontId="12" fillId="2" borderId="24" xfId="0" applyNumberFormat="1" applyFont="1" applyFill="1" applyBorder="1" applyAlignment="1">
      <alignment horizontal="center" vertical="center" wrapText="1"/>
    </xf>
    <xf numFmtId="2" fontId="14" fillId="0" borderId="17" xfId="0" applyNumberFormat="1" applyFont="1" applyBorder="1" applyAlignment="1">
      <alignment horizontal="center"/>
    </xf>
    <xf numFmtId="2" fontId="12" fillId="2" borderId="17" xfId="0" applyNumberFormat="1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/>
    </xf>
    <xf numFmtId="2" fontId="12" fillId="0" borderId="7" xfId="0" applyNumberFormat="1" applyFont="1" applyBorder="1" applyAlignment="1">
      <alignment vertical="center"/>
    </xf>
    <xf numFmtId="2" fontId="12" fillId="3" borderId="17" xfId="0" applyNumberFormat="1" applyFont="1" applyFill="1" applyBorder="1" applyAlignment="1">
      <alignment horizontal="center"/>
    </xf>
    <xf numFmtId="0" fontId="12" fillId="3" borderId="16" xfId="0" applyFont="1" applyFill="1" applyBorder="1" applyAlignment="1">
      <alignment horizontal="center" vertical="center" wrapText="1"/>
    </xf>
    <xf numFmtId="2" fontId="12" fillId="0" borderId="17" xfId="0" applyNumberFormat="1" applyFont="1" applyBorder="1" applyAlignment="1">
      <alignment horizontal="center"/>
    </xf>
    <xf numFmtId="0" fontId="12" fillId="4" borderId="16" xfId="0" applyFont="1" applyFill="1" applyBorder="1" applyAlignment="1">
      <alignment horizontal="center"/>
    </xf>
    <xf numFmtId="2" fontId="14" fillId="0" borderId="7" xfId="0" applyNumberFormat="1" applyFont="1" applyBorder="1" applyAlignment="1">
      <alignment horizontal="center" vertical="center"/>
    </xf>
    <xf numFmtId="0" fontId="12" fillId="4" borderId="16" xfId="0" applyFont="1" applyFill="1" applyBorder="1" applyAlignment="1">
      <alignment horizontal="center" vertical="center"/>
    </xf>
    <xf numFmtId="2" fontId="14" fillId="0" borderId="17" xfId="0" applyNumberFormat="1" applyFont="1" applyBorder="1" applyAlignment="1">
      <alignment horizontal="center" vertical="center"/>
    </xf>
    <xf numFmtId="0" fontId="12" fillId="3" borderId="16" xfId="0" applyFont="1" applyFill="1" applyBorder="1" applyAlignment="1">
      <alignment horizontal="center"/>
    </xf>
    <xf numFmtId="2" fontId="12" fillId="0" borderId="17" xfId="0" applyNumberFormat="1" applyFont="1" applyFill="1" applyBorder="1" applyAlignment="1">
      <alignment horizontal="center"/>
    </xf>
    <xf numFmtId="2" fontId="14" fillId="0" borderId="0" xfId="0" applyNumberFormat="1" applyFont="1" applyBorder="1" applyAlignment="1">
      <alignment horizontal="center" vertical="center"/>
    </xf>
    <xf numFmtId="2" fontId="14" fillId="0" borderId="17" xfId="0" applyNumberFormat="1" applyFont="1" applyFill="1" applyBorder="1" applyAlignment="1">
      <alignment horizontal="center"/>
    </xf>
    <xf numFmtId="0" fontId="14" fillId="0" borderId="16" xfId="0" applyFont="1" applyBorder="1" applyAlignment="1"/>
    <xf numFmtId="0" fontId="14" fillId="0" borderId="7" xfId="0" applyFont="1" applyBorder="1" applyAlignment="1"/>
    <xf numFmtId="2" fontId="14" fillId="0" borderId="7" xfId="0" applyNumberFormat="1" applyFont="1" applyFill="1" applyBorder="1" applyAlignment="1">
      <alignment horizontal="center"/>
    </xf>
    <xf numFmtId="2" fontId="14" fillId="0" borderId="16" xfId="0" applyNumberFormat="1" applyFont="1" applyBorder="1" applyAlignment="1">
      <alignment horizontal="center"/>
    </xf>
    <xf numFmtId="2" fontId="12" fillId="0" borderId="7" xfId="0" applyNumberFormat="1" applyFont="1" applyBorder="1" applyAlignment="1">
      <alignment horizontal="left"/>
    </xf>
    <xf numFmtId="2" fontId="14" fillId="0" borderId="7" xfId="0" applyNumberFormat="1" applyFont="1" applyBorder="1" applyAlignment="1">
      <alignment horizontal="left"/>
    </xf>
    <xf numFmtId="2" fontId="14" fillId="0" borderId="0" xfId="0" applyNumberFormat="1" applyFont="1" applyAlignment="1">
      <alignment horizontal="center" vertical="center"/>
    </xf>
    <xf numFmtId="0" fontId="14" fillId="0" borderId="7" xfId="0" applyFont="1" applyBorder="1" applyAlignment="1">
      <alignment horizontal="right"/>
    </xf>
    <xf numFmtId="0" fontId="14" fillId="0" borderId="16" xfId="0" applyFont="1" applyBorder="1" applyAlignment="1">
      <alignment horizontal="center" vertical="center"/>
    </xf>
    <xf numFmtId="2" fontId="14" fillId="0" borderId="17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left"/>
    </xf>
    <xf numFmtId="0" fontId="14" fillId="0" borderId="7" xfId="0" applyFont="1" applyFill="1" applyBorder="1" applyAlignment="1">
      <alignment horizontal="right"/>
    </xf>
    <xf numFmtId="2" fontId="12" fillId="3" borderId="17" xfId="0" applyNumberFormat="1" applyFont="1" applyFill="1" applyBorder="1" applyAlignment="1">
      <alignment horizontal="center" vertical="center"/>
    </xf>
    <xf numFmtId="0" fontId="14" fillId="0" borderId="16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7" xfId="0" applyFont="1" applyBorder="1" applyAlignment="1">
      <alignment horizontal="left" vertical="center"/>
    </xf>
    <xf numFmtId="0" fontId="14" fillId="0" borderId="19" xfId="0" applyFont="1" applyBorder="1" applyAlignment="1">
      <alignment horizontal="center"/>
    </xf>
    <xf numFmtId="0" fontId="14" fillId="0" borderId="20" xfId="0" applyFont="1" applyBorder="1" applyAlignment="1">
      <alignment horizontal="left"/>
    </xf>
    <xf numFmtId="2" fontId="14" fillId="0" borderId="20" xfId="0" applyNumberFormat="1" applyFont="1" applyBorder="1" applyAlignment="1">
      <alignment horizontal="center" vertical="center"/>
    </xf>
    <xf numFmtId="2" fontId="14" fillId="0" borderId="20" xfId="0" applyNumberFormat="1" applyFont="1" applyBorder="1" applyAlignment="1">
      <alignment horizontal="center"/>
    </xf>
    <xf numFmtId="2" fontId="12" fillId="3" borderId="21" xfId="0" applyNumberFormat="1" applyFont="1" applyFill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0" xfId="0" applyFont="1" applyBorder="1" applyAlignment="1">
      <alignment horizontal="left"/>
    </xf>
    <xf numFmtId="2" fontId="14" fillId="0" borderId="0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2" fontId="14" fillId="0" borderId="0" xfId="0" applyNumberFormat="1" applyFont="1" applyAlignment="1">
      <alignment horizontal="center"/>
    </xf>
    <xf numFmtId="10" fontId="12" fillId="3" borderId="17" xfId="2" applyNumberFormat="1" applyFont="1" applyFill="1" applyBorder="1" applyAlignment="1">
      <alignment horizontal="center" vertical="center"/>
    </xf>
    <xf numFmtId="44" fontId="0" fillId="0" borderId="0" xfId="0" applyNumberFormat="1" applyAlignment="1">
      <alignment vertical="center"/>
    </xf>
    <xf numFmtId="44" fontId="0" fillId="0" borderId="0" xfId="0" applyNumberFormat="1"/>
    <xf numFmtId="0" fontId="14" fillId="0" borderId="7" xfId="0" applyFont="1" applyBorder="1" applyAlignment="1">
      <alignment horizontal="left"/>
    </xf>
    <xf numFmtId="2" fontId="12" fillId="0" borderId="7" xfId="0" applyNumberFormat="1" applyFont="1" applyBorder="1" applyAlignment="1">
      <alignment horizontal="center"/>
    </xf>
    <xf numFmtId="0" fontId="12" fillId="3" borderId="7" xfId="0" applyFont="1" applyFill="1" applyBorder="1" applyAlignment="1">
      <alignment horizontal="left"/>
    </xf>
    <xf numFmtId="0" fontId="12" fillId="0" borderId="7" xfId="0" applyFont="1" applyBorder="1" applyAlignment="1">
      <alignment horizontal="left"/>
    </xf>
    <xf numFmtId="2" fontId="14" fillId="0" borderId="7" xfId="0" applyNumberFormat="1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6" fillId="0" borderId="7" xfId="0" applyFont="1" applyBorder="1" applyAlignment="1">
      <alignment horizontal="left"/>
    </xf>
    <xf numFmtId="2" fontId="12" fillId="0" borderId="7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left"/>
    </xf>
    <xf numFmtId="2" fontId="14" fillId="0" borderId="7" xfId="0" applyNumberFormat="1" applyFont="1" applyFill="1" applyBorder="1" applyAlignment="1">
      <alignment horizontal="center" vertical="center"/>
    </xf>
    <xf numFmtId="2" fontId="12" fillId="0" borderId="7" xfId="0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 vertical="center" wrapText="1"/>
    </xf>
    <xf numFmtId="167" fontId="14" fillId="0" borderId="7" xfId="0" applyNumberFormat="1" applyFont="1" applyBorder="1" applyAlignment="1">
      <alignment horizontal="center"/>
    </xf>
    <xf numFmtId="167" fontId="14" fillId="0" borderId="7" xfId="0" applyNumberFormat="1" applyFont="1" applyFill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44" fontId="1" fillId="0" borderId="20" xfId="0" applyNumberFormat="1" applyFont="1" applyBorder="1" applyAlignment="1">
      <alignment horizontal="center" vertical="center"/>
    </xf>
    <xf numFmtId="44" fontId="1" fillId="0" borderId="21" xfId="0" applyNumberFormat="1" applyFont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1" fillId="3" borderId="28" xfId="0" applyFont="1" applyFill="1" applyBorder="1" applyAlignment="1">
      <alignment vertical="center"/>
    </xf>
    <xf numFmtId="44" fontId="11" fillId="3" borderId="28" xfId="0" applyNumberFormat="1" applyFont="1" applyFill="1" applyBorder="1" applyAlignment="1">
      <alignment horizontal="center" vertical="center"/>
    </xf>
    <xf numFmtId="44" fontId="11" fillId="3" borderId="29" xfId="0" applyNumberFormat="1" applyFont="1" applyFill="1" applyBorder="1" applyAlignment="1">
      <alignment horizontal="center" vertical="center"/>
    </xf>
    <xf numFmtId="0" fontId="14" fillId="0" borderId="27" xfId="0" applyFont="1" applyBorder="1" applyAlignment="1">
      <alignment horizontal="center"/>
    </xf>
    <xf numFmtId="0" fontId="14" fillId="0" borderId="28" xfId="0" applyFont="1" applyBorder="1" applyAlignment="1">
      <alignment horizontal="left"/>
    </xf>
    <xf numFmtId="2" fontId="14" fillId="0" borderId="28" xfId="0" applyNumberFormat="1" applyFont="1" applyFill="1" applyBorder="1" applyAlignment="1">
      <alignment horizontal="center" vertical="center"/>
    </xf>
    <xf numFmtId="2" fontId="14" fillId="0" borderId="28" xfId="0" applyNumberFormat="1" applyFont="1" applyFill="1" applyBorder="1" applyAlignment="1"/>
    <xf numFmtId="2" fontId="12" fillId="3" borderId="29" xfId="0" applyNumberFormat="1" applyFont="1" applyFill="1" applyBorder="1" applyAlignment="1">
      <alignment horizontal="center"/>
    </xf>
    <xf numFmtId="0" fontId="14" fillId="0" borderId="20" xfId="0" applyFont="1" applyBorder="1" applyAlignment="1">
      <alignment horizontal="right"/>
    </xf>
    <xf numFmtId="2" fontId="14" fillId="0" borderId="28" xfId="0" applyNumberFormat="1" applyFont="1" applyBorder="1" applyAlignment="1">
      <alignment horizontal="center" vertical="center"/>
    </xf>
    <xf numFmtId="2" fontId="14" fillId="0" borderId="29" xfId="0" applyNumberFormat="1" applyFont="1" applyBorder="1" applyAlignment="1">
      <alignment horizontal="center"/>
    </xf>
    <xf numFmtId="2" fontId="14" fillId="0" borderId="20" xfId="0" applyNumberFormat="1" applyFont="1" applyFill="1" applyBorder="1" applyAlignment="1">
      <alignment horizontal="center" vertical="center"/>
    </xf>
    <xf numFmtId="2" fontId="14" fillId="0" borderId="20" xfId="0" applyNumberFormat="1" applyFont="1" applyFill="1" applyBorder="1" applyAlignment="1">
      <alignment horizontal="center"/>
    </xf>
    <xf numFmtId="167" fontId="14" fillId="0" borderId="20" xfId="0" applyNumberFormat="1" applyFont="1" applyFill="1" applyBorder="1" applyAlignment="1">
      <alignment horizontal="center"/>
    </xf>
    <xf numFmtId="2" fontId="14" fillId="0" borderId="21" xfId="0" applyNumberFormat="1" applyFont="1" applyFill="1" applyBorder="1" applyAlignment="1">
      <alignment horizontal="center"/>
    </xf>
    <xf numFmtId="0" fontId="12" fillId="4" borderId="27" xfId="0" applyFont="1" applyFill="1" applyBorder="1" applyAlignment="1">
      <alignment horizontal="center"/>
    </xf>
    <xf numFmtId="2" fontId="14" fillId="0" borderId="28" xfId="0" applyNumberFormat="1" applyFont="1" applyBorder="1" applyAlignment="1">
      <alignment horizontal="center"/>
    </xf>
    <xf numFmtId="0" fontId="0" fillId="0" borderId="30" xfId="0" applyBorder="1"/>
    <xf numFmtId="0" fontId="11" fillId="0" borderId="7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2" fillId="4" borderId="7" xfId="0" applyFont="1" applyFill="1" applyBorder="1" applyAlignment="1">
      <alignment horizontal="left"/>
    </xf>
    <xf numFmtId="0" fontId="12" fillId="0" borderId="7" xfId="0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left"/>
    </xf>
    <xf numFmtId="2" fontId="12" fillId="0" borderId="7" xfId="0" applyNumberFormat="1" applyFont="1" applyBorder="1" applyAlignment="1">
      <alignment horizontal="center"/>
    </xf>
    <xf numFmtId="0" fontId="12" fillId="3" borderId="7" xfId="0" applyFont="1" applyFill="1" applyBorder="1" applyAlignment="1">
      <alignment horizontal="left"/>
    </xf>
    <xf numFmtId="0" fontId="12" fillId="4" borderId="7" xfId="0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left"/>
    </xf>
    <xf numFmtId="2" fontId="14" fillId="0" borderId="7" xfId="0" applyNumberFormat="1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2" fontId="12" fillId="3" borderId="7" xfId="0" applyNumberFormat="1" applyFont="1" applyFill="1" applyBorder="1" applyAlignment="1">
      <alignment horizontal="center"/>
    </xf>
    <xf numFmtId="0" fontId="12" fillId="0" borderId="7" xfId="0" applyFont="1" applyBorder="1" applyAlignment="1">
      <alignment horizontal="center"/>
    </xf>
    <xf numFmtId="2" fontId="14" fillId="0" borderId="1" xfId="0" applyNumberFormat="1" applyFont="1" applyBorder="1" applyAlignment="1">
      <alignment horizontal="right"/>
    </xf>
    <xf numFmtId="2" fontId="14" fillId="0" borderId="9" xfId="0" applyNumberFormat="1" applyFont="1" applyBorder="1" applyAlignment="1">
      <alignment horizontal="right"/>
    </xf>
    <xf numFmtId="2" fontId="14" fillId="0" borderId="2" xfId="0" applyNumberFormat="1" applyFont="1" applyBorder="1" applyAlignment="1">
      <alignment horizontal="right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18" fillId="0" borderId="7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0" fillId="0" borderId="7" xfId="0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12" fillId="4" borderId="13" xfId="0" applyFont="1" applyFill="1" applyBorder="1" applyAlignment="1">
      <alignment horizontal="left"/>
    </xf>
    <xf numFmtId="0" fontId="12" fillId="4" borderId="31" xfId="0" applyFont="1" applyFill="1" applyBorder="1" applyAlignment="1">
      <alignment horizontal="left"/>
    </xf>
    <xf numFmtId="0" fontId="12" fillId="4" borderId="32" xfId="0" applyFont="1" applyFill="1" applyBorder="1" applyAlignment="1">
      <alignment horizontal="left"/>
    </xf>
    <xf numFmtId="2" fontId="12" fillId="3" borderId="1" xfId="0" applyNumberFormat="1" applyFont="1" applyFill="1" applyBorder="1" applyAlignment="1">
      <alignment horizontal="center"/>
    </xf>
    <xf numFmtId="2" fontId="12" fillId="3" borderId="9" xfId="0" applyNumberFormat="1" applyFont="1" applyFill="1" applyBorder="1" applyAlignment="1">
      <alignment horizontal="center"/>
    </xf>
    <xf numFmtId="2" fontId="12" fillId="3" borderId="2" xfId="0" applyNumberFormat="1" applyFont="1" applyFill="1" applyBorder="1" applyAlignment="1">
      <alignment horizontal="center"/>
    </xf>
    <xf numFmtId="0" fontId="12" fillId="4" borderId="1" xfId="0" applyFont="1" applyFill="1" applyBorder="1" applyAlignment="1">
      <alignment horizontal="left" vertical="center" wrapText="1"/>
    </xf>
    <xf numFmtId="0" fontId="12" fillId="4" borderId="9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left" vertical="center" wrapText="1"/>
    </xf>
    <xf numFmtId="2" fontId="12" fillId="0" borderId="7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left"/>
    </xf>
    <xf numFmtId="2" fontId="14" fillId="0" borderId="7" xfId="0" applyNumberFormat="1" applyFont="1" applyBorder="1" applyAlignment="1">
      <alignment horizontal="right"/>
    </xf>
    <xf numFmtId="0" fontId="14" fillId="0" borderId="19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6" fillId="0" borderId="28" xfId="0" applyFont="1" applyBorder="1" applyAlignment="1">
      <alignment horizontal="left"/>
    </xf>
    <xf numFmtId="2" fontId="12" fillId="0" borderId="28" xfId="0" applyNumberFormat="1" applyFont="1" applyBorder="1" applyAlignment="1">
      <alignment horizontal="center"/>
    </xf>
    <xf numFmtId="0" fontId="17" fillId="0" borderId="7" xfId="0" applyFont="1" applyBorder="1" applyAlignment="1">
      <alignment horizontal="left"/>
    </xf>
    <xf numFmtId="2" fontId="14" fillId="0" borderId="18" xfId="0" applyNumberFormat="1" applyFont="1" applyBorder="1" applyAlignment="1">
      <alignment horizontal="center"/>
    </xf>
    <xf numFmtId="2" fontId="14" fillId="0" borderId="9" xfId="0" applyNumberFormat="1" applyFont="1" applyBorder="1" applyAlignment="1">
      <alignment horizontal="center"/>
    </xf>
    <xf numFmtId="2" fontId="14" fillId="0" borderId="15" xfId="0" applyNumberFormat="1" applyFont="1" applyBorder="1" applyAlignment="1">
      <alignment horizontal="center"/>
    </xf>
    <xf numFmtId="0" fontId="14" fillId="0" borderId="7" xfId="0" applyFont="1" applyBorder="1" applyAlignment="1">
      <alignment horizontal="left" vertical="center" wrapText="1"/>
    </xf>
    <xf numFmtId="0" fontId="14" fillId="0" borderId="16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17" xfId="0" applyFont="1" applyFill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2" fontId="14" fillId="0" borderId="7" xfId="0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0" fontId="12" fillId="0" borderId="15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left"/>
    </xf>
    <xf numFmtId="0" fontId="14" fillId="0" borderId="2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left"/>
    </xf>
    <xf numFmtId="0" fontId="12" fillId="4" borderId="9" xfId="0" applyFont="1" applyFill="1" applyBorder="1" applyAlignment="1">
      <alignment horizontal="left"/>
    </xf>
    <xf numFmtId="0" fontId="12" fillId="4" borderId="2" xfId="0" applyFont="1" applyFill="1" applyBorder="1" applyAlignment="1">
      <alignment horizontal="left"/>
    </xf>
    <xf numFmtId="2" fontId="12" fillId="0" borderId="7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/>
    </xf>
    <xf numFmtId="0" fontId="0" fillId="0" borderId="17" xfId="0" applyFont="1" applyBorder="1" applyAlignment="1">
      <alignment horizontal="left"/>
    </xf>
    <xf numFmtId="0" fontId="4" fillId="0" borderId="28" xfId="0" applyFont="1" applyBorder="1" applyAlignment="1">
      <alignment horizontal="center" wrapText="1"/>
    </xf>
    <xf numFmtId="0" fontId="15" fillId="0" borderId="28" xfId="0" applyFont="1" applyBorder="1" applyAlignment="1">
      <alignment horizontal="center" wrapText="1"/>
    </xf>
    <xf numFmtId="0" fontId="15" fillId="0" borderId="29" xfId="0" applyFont="1" applyBorder="1" applyAlignment="1">
      <alignment horizontal="center" wrapText="1"/>
    </xf>
    <xf numFmtId="0" fontId="0" fillId="0" borderId="1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10" fontId="14" fillId="0" borderId="16" xfId="2" applyNumberFormat="1" applyFont="1" applyFill="1" applyBorder="1" applyAlignment="1">
      <alignment horizontal="center" vertical="center"/>
    </xf>
    <xf numFmtId="10" fontId="14" fillId="0" borderId="7" xfId="2" applyNumberFormat="1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4" fillId="0" borderId="7" xfId="2" applyFont="1" applyFill="1" applyBorder="1" applyAlignment="1">
      <alignment horizontal="center" vertical="center"/>
    </xf>
    <xf numFmtId="0" fontId="14" fillId="0" borderId="19" xfId="2" applyFont="1" applyFill="1" applyBorder="1" applyAlignment="1">
      <alignment horizontal="center" vertical="center"/>
    </xf>
    <xf numFmtId="0" fontId="14" fillId="0" borderId="20" xfId="2" applyFont="1" applyFill="1" applyBorder="1" applyAlignment="1">
      <alignment horizontal="center" vertical="center"/>
    </xf>
    <xf numFmtId="49" fontId="14" fillId="0" borderId="16" xfId="2" applyNumberFormat="1" applyFont="1" applyFill="1" applyBorder="1" applyAlignment="1">
      <alignment horizontal="center" vertical="center"/>
    </xf>
    <xf numFmtId="4" fontId="14" fillId="0" borderId="7" xfId="2" applyNumberFormat="1" applyFont="1" applyFill="1" applyBorder="1" applyAlignment="1">
      <alignment horizontal="left" vertical="center" wrapText="1"/>
    </xf>
    <xf numFmtId="0" fontId="14" fillId="0" borderId="7" xfId="2" applyFont="1" applyFill="1" applyBorder="1" applyAlignment="1">
      <alignment horizontal="left" vertical="center" wrapText="1"/>
    </xf>
    <xf numFmtId="4" fontId="12" fillId="3" borderId="7" xfId="2" applyNumberFormat="1" applyFont="1" applyFill="1" applyBorder="1" applyAlignment="1">
      <alignment horizontal="left" vertical="center" wrapText="1"/>
    </xf>
    <xf numFmtId="0" fontId="12" fillId="3" borderId="7" xfId="2" applyFont="1" applyFill="1" applyBorder="1" applyAlignment="1">
      <alignment horizontal="left" vertical="center" wrapText="1"/>
    </xf>
    <xf numFmtId="164" fontId="14" fillId="0" borderId="7" xfId="3" applyFont="1" applyFill="1" applyBorder="1" applyAlignment="1">
      <alignment horizontal="center" vertical="center"/>
    </xf>
    <xf numFmtId="0" fontId="14" fillId="0" borderId="17" xfId="2" applyFont="1" applyFill="1" applyBorder="1" applyAlignment="1">
      <alignment horizontal="center" vertical="center"/>
    </xf>
  </cellXfs>
  <cellStyles count="6">
    <cellStyle name="Normal" xfId="0" builtinId="0"/>
    <cellStyle name="Normal 10 2" xfId="2"/>
    <cellStyle name="Normal 8" xfId="5"/>
    <cellStyle name="Porcentagem 10" xfId="4"/>
    <cellStyle name="Vírgula" xfId="1" builtinId="3"/>
    <cellStyle name="Vírgula 2 3" xfId="3"/>
  </cellStyles>
  <dxfs count="5">
    <dxf>
      <fill>
        <patternFill>
          <bgColor rgb="FF00B05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189672</xdr:colOff>
      <xdr:row>0</xdr:row>
      <xdr:rowOff>0</xdr:rowOff>
    </xdr:from>
    <xdr:to>
      <xdr:col>1</xdr:col>
      <xdr:colOff>389697</xdr:colOff>
      <xdr:row>2</xdr:row>
      <xdr:rowOff>0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672" y="0"/>
          <a:ext cx="663851" cy="687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0</xdr:col>
      <xdr:colOff>495300</xdr:colOff>
      <xdr:row>1</xdr:row>
      <xdr:rowOff>370736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466725" cy="561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84364</xdr:colOff>
      <xdr:row>0</xdr:row>
      <xdr:rowOff>16329</xdr:rowOff>
    </xdr:from>
    <xdr:to>
      <xdr:col>0</xdr:col>
      <xdr:colOff>512989</xdr:colOff>
      <xdr:row>0</xdr:row>
      <xdr:rowOff>568779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64" y="16329"/>
          <a:ext cx="4286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view="pageBreakPreview" zoomScale="115" zoomScaleNormal="106" zoomScaleSheetLayoutView="115" workbookViewId="0">
      <pane xSplit="7" ySplit="5" topLeftCell="H6" activePane="bottomRight" state="frozen"/>
      <selection pane="topRight" activeCell="H1" sqref="H1"/>
      <selection pane="bottomLeft" activeCell="A6" sqref="A6"/>
      <selection pane="bottomRight" activeCell="E19" sqref="E19"/>
    </sheetView>
  </sheetViews>
  <sheetFormatPr defaultRowHeight="15" x14ac:dyDescent="0.25"/>
  <cols>
    <col min="1" max="1" width="7" style="25" bestFit="1" customWidth="1"/>
    <col min="2" max="2" width="7.140625" style="25" customWidth="1"/>
    <col min="3" max="3" width="9.5703125" style="25" customWidth="1"/>
    <col min="4" max="4" width="94.140625" style="45" customWidth="1"/>
    <col min="5" max="5" width="6" style="25" bestFit="1" customWidth="1"/>
    <col min="6" max="6" width="9.85546875" style="25" customWidth="1"/>
    <col min="7" max="7" width="12.5703125" style="46" bestFit="1" customWidth="1"/>
    <col min="8" max="8" width="13.5703125" style="46" bestFit="1" customWidth="1"/>
    <col min="11" max="11" width="14" customWidth="1"/>
  </cols>
  <sheetData>
    <row r="1" spans="1:11" ht="15.75" customHeight="1" x14ac:dyDescent="0.25">
      <c r="A1" s="200"/>
      <c r="B1" s="194" t="s">
        <v>0</v>
      </c>
      <c r="C1" s="195"/>
      <c r="D1" s="195"/>
      <c r="E1" s="195"/>
      <c r="F1" s="196"/>
      <c r="G1" s="48" t="s">
        <v>2</v>
      </c>
      <c r="H1" s="49">
        <v>0.309</v>
      </c>
    </row>
    <row r="2" spans="1:11" ht="38.25" customHeight="1" x14ac:dyDescent="0.25">
      <c r="A2" s="201"/>
      <c r="B2" s="197"/>
      <c r="C2" s="198"/>
      <c r="D2" s="198"/>
      <c r="E2" s="198"/>
      <c r="F2" s="199"/>
      <c r="G2" s="26" t="s">
        <v>4</v>
      </c>
      <c r="H2" s="50">
        <v>1.2833000000000001</v>
      </c>
    </row>
    <row r="3" spans="1:11" ht="13.5" customHeight="1" x14ac:dyDescent="0.25">
      <c r="A3" s="51" t="s">
        <v>1</v>
      </c>
      <c r="B3" s="192" t="s">
        <v>83</v>
      </c>
      <c r="C3" s="192"/>
      <c r="D3" s="192"/>
      <c r="E3" s="193"/>
      <c r="F3" s="27"/>
      <c r="G3" s="95" t="s">
        <v>175</v>
      </c>
      <c r="H3" s="52"/>
    </row>
    <row r="4" spans="1:11" ht="14.25" customHeight="1" x14ac:dyDescent="0.25">
      <c r="A4" s="51" t="s">
        <v>3</v>
      </c>
      <c r="B4" s="192" t="s">
        <v>84</v>
      </c>
      <c r="C4" s="192"/>
      <c r="D4" s="192"/>
      <c r="E4" s="192"/>
      <c r="F4" s="53"/>
      <c r="G4" s="28"/>
      <c r="H4" s="54"/>
    </row>
    <row r="5" spans="1:11" ht="14.25" customHeight="1" x14ac:dyDescent="0.25">
      <c r="A5" s="51" t="s">
        <v>12</v>
      </c>
      <c r="B5" s="192" t="s">
        <v>11</v>
      </c>
      <c r="C5" s="192"/>
      <c r="D5" s="192"/>
      <c r="E5" s="192"/>
      <c r="F5" s="29"/>
      <c r="G5" s="30"/>
      <c r="H5" s="55"/>
    </row>
    <row r="6" spans="1:11" s="1" customFormat="1" x14ac:dyDescent="0.25">
      <c r="A6" s="56" t="s">
        <v>5</v>
      </c>
      <c r="B6" s="4" t="s">
        <v>6</v>
      </c>
      <c r="C6" s="4" t="s">
        <v>36</v>
      </c>
      <c r="D6" s="164" t="s">
        <v>10</v>
      </c>
      <c r="E6" s="9" t="s">
        <v>33</v>
      </c>
      <c r="F6" s="5" t="s">
        <v>32</v>
      </c>
      <c r="G6" s="6" t="s">
        <v>7</v>
      </c>
      <c r="H6" s="57" t="s">
        <v>8</v>
      </c>
    </row>
    <row r="7" spans="1:11" s="8" customFormat="1" x14ac:dyDescent="0.2">
      <c r="A7" s="58" t="s">
        <v>14</v>
      </c>
      <c r="B7" s="31"/>
      <c r="C7" s="31"/>
      <c r="D7" s="32" t="s">
        <v>191</v>
      </c>
      <c r="E7" s="33"/>
      <c r="F7" s="31"/>
      <c r="G7" s="34"/>
      <c r="H7" s="59">
        <f>SUM(H8:H11)</f>
        <v>5673.68</v>
      </c>
    </row>
    <row r="8" spans="1:11" s="3" customFormat="1" x14ac:dyDescent="0.25">
      <c r="A8" s="60" t="s">
        <v>17</v>
      </c>
      <c r="B8" s="2" t="s">
        <v>13</v>
      </c>
      <c r="C8" s="2">
        <v>20305</v>
      </c>
      <c r="D8" s="12" t="s">
        <v>15</v>
      </c>
      <c r="E8" s="2" t="s">
        <v>16</v>
      </c>
      <c r="F8" s="35">
        <f>MC!I11</f>
        <v>8</v>
      </c>
      <c r="G8" s="36">
        <v>277.45999999999998</v>
      </c>
      <c r="H8" s="61">
        <f>F8*G8</f>
        <v>2219.6799999999998</v>
      </c>
      <c r="K8" s="148">
        <f t="shared" ref="K8:K45" si="0">G8*F8</f>
        <v>2219.6799999999998</v>
      </c>
    </row>
    <row r="9" spans="1:11" s="3" customFormat="1" ht="25.5" x14ac:dyDescent="0.25">
      <c r="A9" s="60" t="s">
        <v>21</v>
      </c>
      <c r="B9" s="2" t="s">
        <v>13</v>
      </c>
      <c r="C9" s="2">
        <v>20356</v>
      </c>
      <c r="D9" s="37" t="s">
        <v>19</v>
      </c>
      <c r="E9" s="2" t="s">
        <v>18</v>
      </c>
      <c r="F9" s="35">
        <f>MC!I13</f>
        <v>2</v>
      </c>
      <c r="G9" s="36">
        <v>436.33</v>
      </c>
      <c r="H9" s="61">
        <f t="shared" ref="H9:H11" si="1">F9*G9</f>
        <v>872.66</v>
      </c>
      <c r="K9" s="148">
        <f t="shared" si="0"/>
        <v>872.66</v>
      </c>
    </row>
    <row r="10" spans="1:11" s="3" customFormat="1" ht="25.5" x14ac:dyDescent="0.25">
      <c r="A10" s="60" t="s">
        <v>22</v>
      </c>
      <c r="B10" s="2" t="s">
        <v>13</v>
      </c>
      <c r="C10" s="2">
        <v>20355</v>
      </c>
      <c r="D10" s="38" t="s">
        <v>20</v>
      </c>
      <c r="E10" s="2" t="s">
        <v>18</v>
      </c>
      <c r="F10" s="35">
        <f>MC!I15</f>
        <v>2</v>
      </c>
      <c r="G10" s="36">
        <v>719.95</v>
      </c>
      <c r="H10" s="61">
        <f t="shared" si="1"/>
        <v>1439.9</v>
      </c>
      <c r="K10" s="148">
        <f t="shared" si="0"/>
        <v>1439.9</v>
      </c>
    </row>
    <row r="11" spans="1:11" s="3" customFormat="1" ht="24" customHeight="1" x14ac:dyDescent="0.25">
      <c r="A11" s="60" t="s">
        <v>80</v>
      </c>
      <c r="B11" s="2" t="s">
        <v>13</v>
      </c>
      <c r="C11" s="2">
        <v>20353</v>
      </c>
      <c r="D11" s="38" t="s">
        <v>82</v>
      </c>
      <c r="E11" s="2" t="s">
        <v>18</v>
      </c>
      <c r="F11" s="35">
        <f>MC!I17</f>
        <v>2</v>
      </c>
      <c r="G11" s="36">
        <v>570.72</v>
      </c>
      <c r="H11" s="61">
        <f t="shared" si="1"/>
        <v>1141.44</v>
      </c>
      <c r="K11" s="148">
        <f t="shared" si="0"/>
        <v>1141.44</v>
      </c>
    </row>
    <row r="12" spans="1:11" s="3" customFormat="1" x14ac:dyDescent="0.25">
      <c r="A12" s="58" t="s">
        <v>23</v>
      </c>
      <c r="B12" s="31"/>
      <c r="C12" s="31"/>
      <c r="D12" s="39" t="s">
        <v>58</v>
      </c>
      <c r="E12" s="31"/>
      <c r="F12" s="31"/>
      <c r="G12" s="34"/>
      <c r="H12" s="59">
        <f>SUM(H13:H14)</f>
        <v>645.54815999999994</v>
      </c>
      <c r="K12" s="148">
        <f t="shared" si="0"/>
        <v>0</v>
      </c>
    </row>
    <row r="13" spans="1:11" s="3" customFormat="1" x14ac:dyDescent="0.25">
      <c r="A13" s="60" t="s">
        <v>24</v>
      </c>
      <c r="B13" s="2" t="s">
        <v>13</v>
      </c>
      <c r="C13" s="2">
        <v>10210</v>
      </c>
      <c r="D13" s="12" t="s">
        <v>9</v>
      </c>
      <c r="E13" s="2" t="s">
        <v>25</v>
      </c>
      <c r="F13" s="35">
        <f>MC!I22</f>
        <v>0.97199999999999998</v>
      </c>
      <c r="G13" s="36">
        <v>225.78</v>
      </c>
      <c r="H13" s="61">
        <f>F13*G13</f>
        <v>219.45815999999999</v>
      </c>
      <c r="K13" s="148">
        <f t="shared" si="0"/>
        <v>219.45815999999999</v>
      </c>
    </row>
    <row r="14" spans="1:11" s="3" customFormat="1" x14ac:dyDescent="0.25">
      <c r="A14" s="60" t="s">
        <v>60</v>
      </c>
      <c r="B14" s="2" t="s">
        <v>13</v>
      </c>
      <c r="C14" s="2">
        <v>10501</v>
      </c>
      <c r="D14" s="12" t="s">
        <v>59</v>
      </c>
      <c r="E14" s="2" t="s">
        <v>16</v>
      </c>
      <c r="F14" s="35">
        <f>MC!I25</f>
        <v>21</v>
      </c>
      <c r="G14" s="36">
        <v>20.29</v>
      </c>
      <c r="H14" s="61">
        <f>F14*G14</f>
        <v>426.09</v>
      </c>
      <c r="K14" s="148">
        <f t="shared" si="0"/>
        <v>426.09</v>
      </c>
    </row>
    <row r="15" spans="1:11" s="3" customFormat="1" x14ac:dyDescent="0.25">
      <c r="A15" s="58" t="s">
        <v>26</v>
      </c>
      <c r="B15" s="31" t="s">
        <v>13</v>
      </c>
      <c r="C15" s="31"/>
      <c r="D15" s="32" t="s">
        <v>27</v>
      </c>
      <c r="E15" s="31"/>
      <c r="F15" s="31"/>
      <c r="G15" s="34"/>
      <c r="H15" s="59">
        <f>SUM(H16:H18)</f>
        <v>1360.5609360000001</v>
      </c>
      <c r="K15" s="148">
        <f t="shared" si="0"/>
        <v>0</v>
      </c>
    </row>
    <row r="16" spans="1:11" s="3" customFormat="1" x14ac:dyDescent="0.25">
      <c r="A16" s="60" t="s">
        <v>28</v>
      </c>
      <c r="B16" s="2" t="s">
        <v>13</v>
      </c>
      <c r="C16" s="2">
        <v>30101</v>
      </c>
      <c r="D16" s="12" t="s">
        <v>29</v>
      </c>
      <c r="E16" s="2" t="s">
        <v>25</v>
      </c>
      <c r="F16" s="35">
        <f>MC!I41</f>
        <v>10.135200000000001</v>
      </c>
      <c r="G16" s="36">
        <v>45.87</v>
      </c>
      <c r="H16" s="61">
        <f>F16*G16</f>
        <v>464.90162400000003</v>
      </c>
      <c r="K16" s="148">
        <f t="shared" si="0"/>
        <v>464.90162400000003</v>
      </c>
    </row>
    <row r="17" spans="1:11" s="3" customFormat="1" x14ac:dyDescent="0.25">
      <c r="A17" s="60" t="s">
        <v>30</v>
      </c>
      <c r="B17" s="2" t="s">
        <v>13</v>
      </c>
      <c r="C17" s="2">
        <v>30119</v>
      </c>
      <c r="D17" s="12" t="s">
        <v>31</v>
      </c>
      <c r="E17" s="2" t="s">
        <v>16</v>
      </c>
      <c r="F17" s="35">
        <f>MC!I57</f>
        <v>22.024000000000001</v>
      </c>
      <c r="G17" s="36">
        <v>23.99</v>
      </c>
      <c r="H17" s="61">
        <f t="shared" ref="H17:H18" si="2">F17*G17</f>
        <v>528.35576000000003</v>
      </c>
      <c r="K17" s="148">
        <f t="shared" si="0"/>
        <v>528.35576000000003</v>
      </c>
    </row>
    <row r="18" spans="1:11" s="3" customFormat="1" x14ac:dyDescent="0.25">
      <c r="A18" s="60" t="s">
        <v>35</v>
      </c>
      <c r="B18" s="2" t="s">
        <v>13</v>
      </c>
      <c r="C18" s="2">
        <v>30201</v>
      </c>
      <c r="D18" s="12" t="s">
        <v>34</v>
      </c>
      <c r="E18" s="2" t="s">
        <v>25</v>
      </c>
      <c r="F18" s="35">
        <f>MC!I63</f>
        <v>7.4368000000000007</v>
      </c>
      <c r="G18" s="36">
        <v>49.39</v>
      </c>
      <c r="H18" s="61">
        <f t="shared" si="2"/>
        <v>367.30355200000002</v>
      </c>
      <c r="K18" s="148">
        <f t="shared" si="0"/>
        <v>367.30355200000002</v>
      </c>
    </row>
    <row r="19" spans="1:11" s="3" customFormat="1" x14ac:dyDescent="0.25">
      <c r="A19" s="58" t="s">
        <v>40</v>
      </c>
      <c r="B19" s="31" t="s">
        <v>13</v>
      </c>
      <c r="C19" s="31"/>
      <c r="D19" s="32" t="s">
        <v>41</v>
      </c>
      <c r="E19" s="31"/>
      <c r="F19" s="31"/>
      <c r="G19" s="34"/>
      <c r="H19" s="59">
        <f>SUM(H20:H23)</f>
        <v>16106.9437124</v>
      </c>
      <c r="K19" s="148">
        <f t="shared" si="0"/>
        <v>0</v>
      </c>
    </row>
    <row r="20" spans="1:11" s="7" customFormat="1" ht="27.75" customHeight="1" x14ac:dyDescent="0.25">
      <c r="A20" s="62" t="s">
        <v>42</v>
      </c>
      <c r="B20" s="40" t="s">
        <v>13</v>
      </c>
      <c r="C20" s="40">
        <v>40337</v>
      </c>
      <c r="D20" s="41" t="s">
        <v>45</v>
      </c>
      <c r="E20" s="40" t="s">
        <v>16</v>
      </c>
      <c r="F20" s="42">
        <f>MC!I97</f>
        <v>51.866000000000007</v>
      </c>
      <c r="G20" s="43">
        <v>142.13</v>
      </c>
      <c r="H20" s="63">
        <f>F20*G20</f>
        <v>7371.7145800000008</v>
      </c>
      <c r="K20" s="148">
        <f t="shared" si="0"/>
        <v>7371.7145800000008</v>
      </c>
    </row>
    <row r="21" spans="1:11" s="7" customFormat="1" ht="15.75" customHeight="1" x14ac:dyDescent="0.25">
      <c r="A21" s="62" t="s">
        <v>43</v>
      </c>
      <c r="B21" s="40" t="s">
        <v>13</v>
      </c>
      <c r="C21" s="40">
        <v>40324</v>
      </c>
      <c r="D21" s="41" t="s">
        <v>37</v>
      </c>
      <c r="E21" s="40" t="s">
        <v>25</v>
      </c>
      <c r="F21" s="42">
        <f>MC!I133</f>
        <v>6.4855999999999998</v>
      </c>
      <c r="G21" s="43">
        <v>646.25</v>
      </c>
      <c r="H21" s="63">
        <f t="shared" ref="H21:H23" si="3">F21*G21</f>
        <v>4191.3189999999995</v>
      </c>
      <c r="K21" s="148">
        <f t="shared" si="0"/>
        <v>4191.3189999999995</v>
      </c>
    </row>
    <row r="22" spans="1:11" s="7" customFormat="1" x14ac:dyDescent="0.25">
      <c r="A22" s="62" t="s">
        <v>44</v>
      </c>
      <c r="B22" s="40" t="s">
        <v>13</v>
      </c>
      <c r="C22" s="40">
        <v>40328</v>
      </c>
      <c r="D22" s="44" t="s">
        <v>38</v>
      </c>
      <c r="E22" s="40" t="s">
        <v>39</v>
      </c>
      <c r="F22" s="42">
        <f>MC!I190</f>
        <v>456.5985300000001</v>
      </c>
      <c r="G22" s="43">
        <v>8.76</v>
      </c>
      <c r="H22" s="63">
        <f t="shared" si="3"/>
        <v>3999.8031228000009</v>
      </c>
      <c r="K22" s="148">
        <f t="shared" si="0"/>
        <v>3999.8031228000009</v>
      </c>
    </row>
    <row r="23" spans="1:11" s="7" customFormat="1" x14ac:dyDescent="0.25">
      <c r="A23" s="62" t="s">
        <v>144</v>
      </c>
      <c r="B23" s="40" t="s">
        <v>13</v>
      </c>
      <c r="C23" s="40">
        <v>40246</v>
      </c>
      <c r="D23" s="44" t="s">
        <v>145</v>
      </c>
      <c r="E23" s="40" t="s">
        <v>39</v>
      </c>
      <c r="F23" s="42">
        <f>MC!I224</f>
        <v>61.760159999999985</v>
      </c>
      <c r="G23" s="43">
        <v>8.81</v>
      </c>
      <c r="H23" s="63">
        <f t="shared" si="3"/>
        <v>544.10700959999986</v>
      </c>
      <c r="K23" s="148">
        <f t="shared" si="0"/>
        <v>544.10700959999986</v>
      </c>
    </row>
    <row r="24" spans="1:11" s="7" customFormat="1" x14ac:dyDescent="0.25">
      <c r="A24" s="58" t="s">
        <v>48</v>
      </c>
      <c r="B24" s="31" t="s">
        <v>13</v>
      </c>
      <c r="C24" s="31"/>
      <c r="D24" s="32" t="s">
        <v>55</v>
      </c>
      <c r="E24" s="31"/>
      <c r="F24" s="31"/>
      <c r="G24" s="34"/>
      <c r="H24" s="59">
        <f>SUM(H25:H27)</f>
        <v>952.33932000000004</v>
      </c>
      <c r="K24" s="148">
        <f t="shared" si="0"/>
        <v>0</v>
      </c>
    </row>
    <row r="25" spans="1:11" s="7" customFormat="1" ht="25.5" x14ac:dyDescent="0.25">
      <c r="A25" s="62" t="s">
        <v>46</v>
      </c>
      <c r="B25" s="40" t="s">
        <v>13</v>
      </c>
      <c r="C25" s="40">
        <v>50501</v>
      </c>
      <c r="D25" s="41" t="s">
        <v>54</v>
      </c>
      <c r="E25" s="40" t="s">
        <v>16</v>
      </c>
      <c r="F25" s="42">
        <f>MC!I230</f>
        <v>6.2219999999999995</v>
      </c>
      <c r="G25" s="43">
        <v>93.79</v>
      </c>
      <c r="H25" s="63">
        <f>F25*G25</f>
        <v>583.56137999999999</v>
      </c>
      <c r="K25" s="148">
        <f t="shared" si="0"/>
        <v>583.56137999999999</v>
      </c>
    </row>
    <row r="26" spans="1:11" s="7" customFormat="1" x14ac:dyDescent="0.25">
      <c r="A26" s="62" t="s">
        <v>69</v>
      </c>
      <c r="B26" s="40" t="s">
        <v>13</v>
      </c>
      <c r="C26" s="40">
        <v>120101</v>
      </c>
      <c r="D26" s="44" t="s">
        <v>190</v>
      </c>
      <c r="E26" s="40" t="s">
        <v>16</v>
      </c>
      <c r="F26" s="42">
        <f>MC!I235</f>
        <v>6.2219999999999995</v>
      </c>
      <c r="G26" s="43">
        <v>5.64</v>
      </c>
      <c r="H26" s="63">
        <f t="shared" ref="H26:H27" si="4">F26*G26</f>
        <v>35.092079999999996</v>
      </c>
      <c r="K26" s="148">
        <f t="shared" si="0"/>
        <v>35.092079999999996</v>
      </c>
    </row>
    <row r="27" spans="1:11" s="7" customFormat="1" x14ac:dyDescent="0.25">
      <c r="A27" s="62" t="s">
        <v>70</v>
      </c>
      <c r="B27" s="40" t="s">
        <v>13</v>
      </c>
      <c r="C27" s="40">
        <v>110302</v>
      </c>
      <c r="D27" s="41" t="s">
        <v>56</v>
      </c>
      <c r="E27" s="40" t="s">
        <v>16</v>
      </c>
      <c r="F27" s="42">
        <f>MC!I240</f>
        <v>6.2219999999999995</v>
      </c>
      <c r="G27" s="43">
        <v>53.63</v>
      </c>
      <c r="H27" s="63">
        <f t="shared" si="4"/>
        <v>333.68585999999999</v>
      </c>
      <c r="K27" s="148">
        <f t="shared" si="0"/>
        <v>333.68585999999999</v>
      </c>
    </row>
    <row r="28" spans="1:11" s="8" customFormat="1" x14ac:dyDescent="0.25">
      <c r="A28" s="58" t="s">
        <v>51</v>
      </c>
      <c r="B28" s="31" t="s">
        <v>13</v>
      </c>
      <c r="C28" s="31"/>
      <c r="D28" s="32" t="s">
        <v>169</v>
      </c>
      <c r="E28" s="31"/>
      <c r="F28" s="31"/>
      <c r="G28" s="34"/>
      <c r="H28" s="59">
        <f>SUM(H29:H30)</f>
        <v>1530.907268427</v>
      </c>
      <c r="K28" s="148">
        <f t="shared" si="0"/>
        <v>0</v>
      </c>
    </row>
    <row r="29" spans="1:11" s="3" customFormat="1" ht="25.5" x14ac:dyDescent="0.25">
      <c r="A29" s="60" t="s">
        <v>52</v>
      </c>
      <c r="B29" s="2" t="s">
        <v>13</v>
      </c>
      <c r="C29" s="2">
        <v>130104</v>
      </c>
      <c r="D29" s="38" t="s">
        <v>47</v>
      </c>
      <c r="E29" s="2" t="s">
        <v>16</v>
      </c>
      <c r="F29" s="35">
        <f>MC!I244</f>
        <v>19.71</v>
      </c>
      <c r="G29" s="36">
        <v>30.26</v>
      </c>
      <c r="H29" s="61">
        <f>G29*F29</f>
        <v>596.42460000000005</v>
      </c>
      <c r="K29" s="148">
        <f t="shared" si="0"/>
        <v>596.42460000000005</v>
      </c>
    </row>
    <row r="30" spans="1:11" s="3" customFormat="1" x14ac:dyDescent="0.25">
      <c r="A30" s="60" t="s">
        <v>132</v>
      </c>
      <c r="B30" s="2" t="s">
        <v>71</v>
      </c>
      <c r="C30" s="2" t="s">
        <v>131</v>
      </c>
      <c r="D30" s="38" t="s">
        <v>130</v>
      </c>
      <c r="E30" s="2" t="s">
        <v>25</v>
      </c>
      <c r="F30" s="35">
        <f>MC!I249</f>
        <v>8.3997000000000011</v>
      </c>
      <c r="G30" s="36">
        <f>84.99*1.309</f>
        <v>111.25191</v>
      </c>
      <c r="H30" s="61">
        <f>G30*F30</f>
        <v>934.48266842700002</v>
      </c>
      <c r="K30" s="148">
        <f t="shared" si="0"/>
        <v>934.48266842700002</v>
      </c>
    </row>
    <row r="31" spans="1:11" s="3" customFormat="1" x14ac:dyDescent="0.25">
      <c r="A31" s="58" t="s">
        <v>62</v>
      </c>
      <c r="B31" s="31" t="s">
        <v>13</v>
      </c>
      <c r="C31" s="31"/>
      <c r="D31" s="32" t="s">
        <v>50</v>
      </c>
      <c r="E31" s="31"/>
      <c r="F31" s="31"/>
      <c r="G31" s="34"/>
      <c r="H31" s="59">
        <f>SUM(H32:H33)</f>
        <v>512.28600000000006</v>
      </c>
      <c r="K31" s="148">
        <f t="shared" si="0"/>
        <v>0</v>
      </c>
    </row>
    <row r="32" spans="1:11" s="3" customFormat="1" x14ac:dyDescent="0.25">
      <c r="A32" s="60" t="s">
        <v>67</v>
      </c>
      <c r="B32" s="2" t="s">
        <v>13</v>
      </c>
      <c r="C32" s="2">
        <v>190603</v>
      </c>
      <c r="D32" s="12" t="s">
        <v>49</v>
      </c>
      <c r="E32" s="2" t="s">
        <v>16</v>
      </c>
      <c r="F32" s="35">
        <f>MC!I256</f>
        <v>19.71</v>
      </c>
      <c r="G32" s="36">
        <v>18.920000000000002</v>
      </c>
      <c r="H32" s="61">
        <f>G32*F32</f>
        <v>372.91320000000007</v>
      </c>
      <c r="K32" s="148">
        <f t="shared" si="0"/>
        <v>372.91320000000007</v>
      </c>
    </row>
    <row r="33" spans="1:11" s="3" customFormat="1" ht="26.25" customHeight="1" x14ac:dyDescent="0.25">
      <c r="A33" s="60" t="s">
        <v>68</v>
      </c>
      <c r="B33" s="2" t="s">
        <v>13</v>
      </c>
      <c r="C33" s="2">
        <v>190106</v>
      </c>
      <c r="D33" s="38" t="s">
        <v>53</v>
      </c>
      <c r="E33" s="2" t="s">
        <v>16</v>
      </c>
      <c r="F33" s="35">
        <f>MC!I262</f>
        <v>6.2219999999999995</v>
      </c>
      <c r="G33" s="36">
        <v>22.4</v>
      </c>
      <c r="H33" s="61">
        <f>G33*F33</f>
        <v>139.37279999999998</v>
      </c>
      <c r="K33" s="148">
        <f t="shared" si="0"/>
        <v>139.37279999999998</v>
      </c>
    </row>
    <row r="34" spans="1:11" s="3" customFormat="1" ht="15.75" thickBot="1" x14ac:dyDescent="0.3">
      <c r="A34" s="167"/>
      <c r="B34" s="168"/>
      <c r="C34" s="168"/>
      <c r="D34" s="169"/>
      <c r="E34" s="168"/>
      <c r="F34" s="168"/>
      <c r="G34" s="170"/>
      <c r="H34" s="171"/>
      <c r="K34" s="148">
        <f t="shared" si="0"/>
        <v>0</v>
      </c>
    </row>
    <row r="35" spans="1:11" s="8" customFormat="1" x14ac:dyDescent="0.25">
      <c r="A35" s="172" t="s">
        <v>63</v>
      </c>
      <c r="B35" s="173" t="s">
        <v>13</v>
      </c>
      <c r="C35" s="173"/>
      <c r="D35" s="174" t="s">
        <v>165</v>
      </c>
      <c r="E35" s="173"/>
      <c r="F35" s="173"/>
      <c r="G35" s="175"/>
      <c r="H35" s="176">
        <f>SUM(H36:H43)</f>
        <v>25021.006800000003</v>
      </c>
      <c r="K35" s="148">
        <f t="shared" si="0"/>
        <v>0</v>
      </c>
    </row>
    <row r="36" spans="1:11" s="22" customFormat="1" ht="15" customHeight="1" x14ac:dyDescent="0.25">
      <c r="A36" s="60" t="s">
        <v>64</v>
      </c>
      <c r="B36" s="2" t="s">
        <v>13</v>
      </c>
      <c r="C36" s="2">
        <v>210301</v>
      </c>
      <c r="D36" s="12" t="s">
        <v>156</v>
      </c>
      <c r="E36" s="2" t="s">
        <v>57</v>
      </c>
      <c r="F36" s="35">
        <f>MC!I267</f>
        <v>13.5</v>
      </c>
      <c r="G36" s="36">
        <v>242.43</v>
      </c>
      <c r="H36" s="61">
        <f>F36*G36</f>
        <v>3272.8050000000003</v>
      </c>
      <c r="K36" s="148">
        <f t="shared" si="0"/>
        <v>3272.8050000000003</v>
      </c>
    </row>
    <row r="37" spans="1:11" s="22" customFormat="1" ht="24.75" customHeight="1" x14ac:dyDescent="0.25">
      <c r="A37" s="60" t="s">
        <v>65</v>
      </c>
      <c r="B37" s="2" t="s">
        <v>13</v>
      </c>
      <c r="C37" s="2">
        <v>210302</v>
      </c>
      <c r="D37" s="38" t="s">
        <v>155</v>
      </c>
      <c r="E37" s="2" t="s">
        <v>57</v>
      </c>
      <c r="F37" s="35">
        <f>MC!I271</f>
        <v>25.5</v>
      </c>
      <c r="G37" s="36">
        <v>165.5</v>
      </c>
      <c r="H37" s="61">
        <f t="shared" ref="H37:H43" si="5">F37*G37</f>
        <v>4220.25</v>
      </c>
      <c r="K37" s="148">
        <f t="shared" si="0"/>
        <v>4220.25</v>
      </c>
    </row>
    <row r="38" spans="1:11" s="3" customFormat="1" ht="25.5" x14ac:dyDescent="0.25">
      <c r="A38" s="60" t="s">
        <v>66</v>
      </c>
      <c r="B38" s="2" t="s">
        <v>13</v>
      </c>
      <c r="C38" s="2">
        <v>200253</v>
      </c>
      <c r="D38" s="38" t="s">
        <v>61</v>
      </c>
      <c r="E38" s="2" t="s">
        <v>16</v>
      </c>
      <c r="F38" s="35">
        <f>MC!I275</f>
        <v>0.9</v>
      </c>
      <c r="G38" s="36">
        <v>60.17</v>
      </c>
      <c r="H38" s="61">
        <f t="shared" si="5"/>
        <v>54.153000000000006</v>
      </c>
      <c r="K38" s="148">
        <f t="shared" si="0"/>
        <v>54.153000000000006</v>
      </c>
    </row>
    <row r="39" spans="1:11" s="3" customFormat="1" ht="25.5" x14ac:dyDescent="0.25">
      <c r="A39" s="60" t="s">
        <v>73</v>
      </c>
      <c r="B39" s="2" t="s">
        <v>13</v>
      </c>
      <c r="C39" s="2">
        <v>200254</v>
      </c>
      <c r="D39" s="38" t="s">
        <v>150</v>
      </c>
      <c r="E39" s="2" t="s">
        <v>16</v>
      </c>
      <c r="F39" s="64">
        <f>MC!I278</f>
        <v>2.6</v>
      </c>
      <c r="G39" s="36">
        <v>60.17</v>
      </c>
      <c r="H39" s="61">
        <f t="shared" si="5"/>
        <v>156.44200000000001</v>
      </c>
      <c r="K39" s="148">
        <f t="shared" si="0"/>
        <v>156.44200000000001</v>
      </c>
    </row>
    <row r="40" spans="1:11" s="3" customFormat="1" ht="25.5" x14ac:dyDescent="0.25">
      <c r="A40" s="60" t="s">
        <v>75</v>
      </c>
      <c r="B40" s="2" t="s">
        <v>13</v>
      </c>
      <c r="C40" s="2">
        <v>200513</v>
      </c>
      <c r="D40" s="38" t="s">
        <v>72</v>
      </c>
      <c r="E40" s="2" t="s">
        <v>74</v>
      </c>
      <c r="F40" s="35">
        <f>MC!I282</f>
        <v>1</v>
      </c>
      <c r="G40" s="36">
        <v>1019.11</v>
      </c>
      <c r="H40" s="61">
        <f t="shared" si="5"/>
        <v>1019.11</v>
      </c>
      <c r="K40" s="148">
        <f t="shared" si="0"/>
        <v>1019.11</v>
      </c>
    </row>
    <row r="41" spans="1:11" s="3" customFormat="1" ht="25.5" x14ac:dyDescent="0.25">
      <c r="A41" s="60" t="s">
        <v>78</v>
      </c>
      <c r="B41" s="2" t="s">
        <v>13</v>
      </c>
      <c r="C41" s="2">
        <v>200101</v>
      </c>
      <c r="D41" s="38" t="s">
        <v>153</v>
      </c>
      <c r="E41" s="2" t="s">
        <v>16</v>
      </c>
      <c r="F41" s="35">
        <f>MC!I288</f>
        <v>74</v>
      </c>
      <c r="G41" s="36">
        <v>163.68</v>
      </c>
      <c r="H41" s="61">
        <f t="shared" si="5"/>
        <v>12112.32</v>
      </c>
      <c r="K41" s="148">
        <f t="shared" si="0"/>
        <v>12112.32</v>
      </c>
    </row>
    <row r="42" spans="1:11" s="3" customFormat="1" x14ac:dyDescent="0.25">
      <c r="A42" s="60" t="s">
        <v>79</v>
      </c>
      <c r="B42" s="2" t="s">
        <v>13</v>
      </c>
      <c r="C42" s="2">
        <v>71106</v>
      </c>
      <c r="D42" s="38" t="s">
        <v>76</v>
      </c>
      <c r="E42" s="2" t="s">
        <v>16</v>
      </c>
      <c r="F42" s="35">
        <f>MC!I293</f>
        <v>5</v>
      </c>
      <c r="G42" s="36">
        <v>529.42999999999995</v>
      </c>
      <c r="H42" s="61">
        <f t="shared" si="5"/>
        <v>2647.1499999999996</v>
      </c>
      <c r="K42" s="148">
        <f t="shared" si="0"/>
        <v>2647.1499999999996</v>
      </c>
    </row>
    <row r="43" spans="1:11" s="3" customFormat="1" x14ac:dyDescent="0.25">
      <c r="A43" s="60" t="s">
        <v>81</v>
      </c>
      <c r="B43" s="2" t="s">
        <v>13</v>
      </c>
      <c r="C43" s="2">
        <v>71107</v>
      </c>
      <c r="D43" s="38" t="s">
        <v>77</v>
      </c>
      <c r="E43" s="2" t="s">
        <v>16</v>
      </c>
      <c r="F43" s="35">
        <f>MC!I298</f>
        <v>2.64</v>
      </c>
      <c r="G43" s="36">
        <v>582.87</v>
      </c>
      <c r="H43" s="61">
        <f t="shared" si="5"/>
        <v>1538.7768000000001</v>
      </c>
      <c r="K43" s="148">
        <f t="shared" si="0"/>
        <v>1538.7768000000001</v>
      </c>
    </row>
    <row r="44" spans="1:11" ht="15.75" thickBot="1" x14ac:dyDescent="0.3">
      <c r="A44" s="65"/>
      <c r="B44" s="66"/>
      <c r="C44" s="66"/>
      <c r="D44" s="67"/>
      <c r="E44" s="66"/>
      <c r="F44" s="66"/>
      <c r="G44" s="68" t="s">
        <v>158</v>
      </c>
      <c r="H44" s="69">
        <f>SUM(H35,H31,H28,H24,H19,H15,H12,H7)</f>
        <v>51803.272196826998</v>
      </c>
      <c r="K44" s="148"/>
    </row>
    <row r="45" spans="1:11" x14ac:dyDescent="0.25">
      <c r="K45" s="148">
        <f t="shared" si="0"/>
        <v>0</v>
      </c>
    </row>
    <row r="46" spans="1:11" x14ac:dyDescent="0.25">
      <c r="H46" s="46">
        <f>SUM(H7:H43)/2</f>
        <v>51803.272196826998</v>
      </c>
      <c r="K46" s="149">
        <f>SUM(K8:K45)</f>
        <v>51803.272196827005</v>
      </c>
    </row>
  </sheetData>
  <mergeCells count="5">
    <mergeCell ref="B5:E5"/>
    <mergeCell ref="B3:E3"/>
    <mergeCell ref="B4:E4"/>
    <mergeCell ref="B1:F2"/>
    <mergeCell ref="A1:A2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scale="50" orientation="portrait" horizontalDpi="30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7"/>
  <sheetViews>
    <sheetView view="pageBreakPreview" topLeftCell="A220" zoomScale="60" zoomScaleNormal="100" workbookViewId="0">
      <selection activeCell="A245" sqref="A245:I298"/>
    </sheetView>
  </sheetViews>
  <sheetFormatPr defaultRowHeight="15" x14ac:dyDescent="0.25"/>
  <cols>
    <col min="1" max="1" width="8.140625" style="144" customWidth="1"/>
    <col min="2" max="2" width="18.28515625" style="145" customWidth="1"/>
    <col min="3" max="3" width="21.28515625" style="145" customWidth="1"/>
    <col min="4" max="4" width="30.5703125" style="145" customWidth="1"/>
    <col min="5" max="5" width="6.5703125" style="125" customWidth="1"/>
    <col min="6" max="8" width="13.5703125" style="146" customWidth="1"/>
    <col min="9" max="9" width="9.140625" style="146"/>
    <col min="11" max="12" width="9.140625" style="13"/>
  </cols>
  <sheetData>
    <row r="1" spans="1:12" ht="15" customHeight="1" x14ac:dyDescent="0.25">
      <c r="A1" s="200"/>
      <c r="B1" s="194" t="s">
        <v>0</v>
      </c>
      <c r="C1" s="195"/>
      <c r="D1" s="195"/>
      <c r="E1" s="195"/>
      <c r="F1" s="195"/>
      <c r="G1" s="195"/>
      <c r="H1" s="96" t="s">
        <v>2</v>
      </c>
      <c r="I1" s="97">
        <v>0.309</v>
      </c>
    </row>
    <row r="2" spans="1:12" ht="30.75" customHeight="1" x14ac:dyDescent="0.25">
      <c r="A2" s="201"/>
      <c r="B2" s="197"/>
      <c r="C2" s="198"/>
      <c r="D2" s="198"/>
      <c r="E2" s="198"/>
      <c r="F2" s="198"/>
      <c r="G2" s="198"/>
      <c r="H2" s="98" t="s">
        <v>4</v>
      </c>
      <c r="I2" s="99">
        <v>1.2833000000000001</v>
      </c>
    </row>
    <row r="3" spans="1:12" s="10" customFormat="1" ht="31.5" customHeight="1" x14ac:dyDescent="0.25">
      <c r="A3" s="91" t="s">
        <v>1</v>
      </c>
      <c r="B3" s="203" t="s">
        <v>174</v>
      </c>
      <c r="C3" s="203"/>
      <c r="D3" s="203"/>
      <c r="E3" s="203"/>
      <c r="F3" s="100"/>
      <c r="G3" s="101" t="s">
        <v>175</v>
      </c>
      <c r="H3" s="102"/>
      <c r="I3" s="103"/>
      <c r="K3" s="11"/>
      <c r="L3" s="11"/>
    </row>
    <row r="4" spans="1:12" s="10" customFormat="1" ht="15.75" x14ac:dyDescent="0.25">
      <c r="A4" s="91" t="s">
        <v>3</v>
      </c>
      <c r="B4" s="203" t="s">
        <v>84</v>
      </c>
      <c r="C4" s="203"/>
      <c r="D4" s="203"/>
      <c r="E4" s="203"/>
      <c r="F4" s="154"/>
      <c r="G4" s="154"/>
      <c r="H4" s="154"/>
      <c r="I4" s="104"/>
      <c r="K4" s="11"/>
      <c r="L4" s="11"/>
    </row>
    <row r="5" spans="1:12" s="10" customFormat="1" ht="18.75" customHeight="1" x14ac:dyDescent="0.25">
      <c r="A5" s="91" t="s">
        <v>12</v>
      </c>
      <c r="B5" s="203" t="s">
        <v>11</v>
      </c>
      <c r="C5" s="203"/>
      <c r="D5" s="203"/>
      <c r="E5" s="203"/>
      <c r="F5" s="100"/>
      <c r="G5" s="100"/>
      <c r="H5" s="100"/>
      <c r="I5" s="105"/>
      <c r="K5" s="11"/>
      <c r="L5" s="11"/>
    </row>
    <row r="6" spans="1:12" s="10" customFormat="1" ht="15.75" x14ac:dyDescent="0.25">
      <c r="A6" s="106"/>
      <c r="B6" s="204" t="s">
        <v>85</v>
      </c>
      <c r="C6" s="204"/>
      <c r="D6" s="204"/>
      <c r="E6" s="204"/>
      <c r="F6" s="204"/>
      <c r="G6" s="204"/>
      <c r="H6" s="204"/>
      <c r="I6" s="205"/>
      <c r="K6" s="11"/>
      <c r="L6" s="11"/>
    </row>
    <row r="7" spans="1:12" x14ac:dyDescent="0.25">
      <c r="A7" s="91" t="s">
        <v>91</v>
      </c>
      <c r="B7" s="210" t="s">
        <v>92</v>
      </c>
      <c r="C7" s="210"/>
      <c r="D7" s="210"/>
      <c r="E7" s="107" t="s">
        <v>90</v>
      </c>
      <c r="F7" s="207" t="s">
        <v>87</v>
      </c>
      <c r="G7" s="207"/>
      <c r="H7" s="207"/>
      <c r="I7" s="108" t="s">
        <v>88</v>
      </c>
    </row>
    <row r="8" spans="1:12" x14ac:dyDescent="0.25">
      <c r="A8" s="109" t="str">
        <f>PLANILHA!A7</f>
        <v>1.0</v>
      </c>
      <c r="B8" s="208" t="str">
        <f>PLANILHA!D7</f>
        <v>SERVIÇOS PRELIMINARES</v>
      </c>
      <c r="C8" s="208"/>
      <c r="D8" s="208"/>
      <c r="E8" s="107"/>
      <c r="F8" s="151"/>
      <c r="G8" s="151"/>
      <c r="H8" s="151"/>
      <c r="I8" s="110"/>
    </row>
    <row r="9" spans="1:12" x14ac:dyDescent="0.25">
      <c r="A9" s="111" t="str">
        <f>PLANILHA!A8</f>
        <v>1.1</v>
      </c>
      <c r="B9" s="202" t="str">
        <f>PLANILHA!D8</f>
        <v>Placa de obra nas dimensões de 2.0 x 4.0 m, padrão IOPES</v>
      </c>
      <c r="C9" s="202"/>
      <c r="D9" s="202"/>
      <c r="E9" s="112" t="s">
        <v>16</v>
      </c>
      <c r="F9" s="154" t="s">
        <v>86</v>
      </c>
      <c r="G9" s="154" t="s">
        <v>89</v>
      </c>
      <c r="H9" s="154"/>
      <c r="I9" s="104"/>
    </row>
    <row r="10" spans="1:12" x14ac:dyDescent="0.25">
      <c r="A10" s="155"/>
      <c r="B10" s="206"/>
      <c r="C10" s="206"/>
      <c r="D10" s="206"/>
      <c r="E10" s="112"/>
      <c r="F10" s="154">
        <v>2</v>
      </c>
      <c r="G10" s="154">
        <v>4</v>
      </c>
      <c r="H10" s="154"/>
      <c r="I10" s="104"/>
    </row>
    <row r="11" spans="1:12" x14ac:dyDescent="0.25">
      <c r="A11" s="155"/>
      <c r="B11" s="206"/>
      <c r="C11" s="206"/>
      <c r="D11" s="206"/>
      <c r="E11" s="112"/>
      <c r="F11" s="154"/>
      <c r="G11" s="154"/>
      <c r="H11" s="154"/>
      <c r="I11" s="108">
        <f>F10*G10</f>
        <v>8</v>
      </c>
    </row>
    <row r="12" spans="1:12" s="3" customFormat="1" ht="44.25" customHeight="1" x14ac:dyDescent="0.25">
      <c r="A12" s="113" t="str">
        <f>PLANILHA!A9</f>
        <v>1.2</v>
      </c>
      <c r="B12" s="209" t="str">
        <f>PLANILHA!D9</f>
        <v>Aluguel mensal container para almoxarifado, incl. porta, 2 janelas, 1 pt iluminação, Isolamento térmico (teto), piso em comp. Naval pintado, cert. NR18, incl. laudo descontaminação.</v>
      </c>
      <c r="C12" s="209"/>
      <c r="D12" s="209"/>
      <c r="E12" s="112" t="s">
        <v>18</v>
      </c>
      <c r="F12" s="112"/>
      <c r="G12" s="112"/>
      <c r="H12" s="112"/>
      <c r="I12" s="114"/>
      <c r="K12" s="19"/>
      <c r="L12" s="19"/>
    </row>
    <row r="13" spans="1:12" x14ac:dyDescent="0.25">
      <c r="A13" s="155"/>
      <c r="B13" s="206"/>
      <c r="C13" s="206"/>
      <c r="D13" s="206"/>
      <c r="E13" s="112"/>
      <c r="F13" s="154"/>
      <c r="G13" s="154"/>
      <c r="H13" s="154"/>
      <c r="I13" s="108">
        <v>2</v>
      </c>
    </row>
    <row r="14" spans="1:12" s="3" customFormat="1" ht="45.75" customHeight="1" x14ac:dyDescent="0.25">
      <c r="A14" s="113" t="str">
        <f>PLANILHA!A10</f>
        <v>1.3</v>
      </c>
      <c r="B14" s="209" t="str">
        <f>PLANILHA!D10</f>
        <v>Aluguel mensal container sanitário, incl porta, básc, 2 ptos luz, 1 pto aterram., 3vasos, 3lavatórios, calha, mictório, 6 chuveiros (1 eletrico), torn.,registros, piso comp. Naval pintado, cert NR18 e laudo descontaminação</v>
      </c>
      <c r="C14" s="209"/>
      <c r="D14" s="209"/>
      <c r="E14" s="112" t="s">
        <v>18</v>
      </c>
      <c r="F14" s="112"/>
      <c r="G14" s="112"/>
      <c r="H14" s="112"/>
      <c r="I14" s="114"/>
      <c r="K14" s="19"/>
      <c r="L14" s="19"/>
    </row>
    <row r="15" spans="1:12" x14ac:dyDescent="0.25">
      <c r="A15" s="155"/>
      <c r="B15" s="206"/>
      <c r="C15" s="206"/>
      <c r="D15" s="206"/>
      <c r="E15" s="112"/>
      <c r="F15" s="154"/>
      <c r="G15" s="154"/>
      <c r="H15" s="154"/>
      <c r="I15" s="108">
        <v>2</v>
      </c>
    </row>
    <row r="16" spans="1:12" s="3" customFormat="1" ht="60" customHeight="1" x14ac:dyDescent="0.25">
      <c r="A16" s="113" t="str">
        <f>PLANILHA!A11</f>
        <v>1.4</v>
      </c>
      <c r="B16" s="209" t="str">
        <f>PLANILHA!D11</f>
        <v>Aluguel mensal container para refeitorio, incl. porta, 2 janelas, abert p/ ar cond., 2 pt iluminação, 2 tomadas elét. e 1 tomada telef. Isolamento térmico (paredes e teto), piso em comp. Naval pintado, cert. NR18, incl.laudo descontaminação.</v>
      </c>
      <c r="C16" s="209"/>
      <c r="D16" s="209"/>
      <c r="E16" s="112" t="s">
        <v>18</v>
      </c>
      <c r="F16" s="112"/>
      <c r="G16" s="112"/>
      <c r="H16" s="112"/>
      <c r="I16" s="114"/>
      <c r="K16" s="19"/>
      <c r="L16" s="19"/>
    </row>
    <row r="17" spans="1:9" x14ac:dyDescent="0.25">
      <c r="A17" s="155"/>
      <c r="B17" s="206"/>
      <c r="C17" s="206"/>
      <c r="D17" s="206"/>
      <c r="E17" s="112"/>
      <c r="F17" s="154"/>
      <c r="G17" s="154"/>
      <c r="H17" s="154"/>
      <c r="I17" s="108">
        <v>2</v>
      </c>
    </row>
    <row r="18" spans="1:9" x14ac:dyDescent="0.25">
      <c r="A18" s="115" t="str">
        <f>PLANILHA!A12</f>
        <v>2.0</v>
      </c>
      <c r="B18" s="208" t="str">
        <f>PLANILHA!D12</f>
        <v>DEMOLIÇÕES E LOCAÇÃO</v>
      </c>
      <c r="C18" s="208"/>
      <c r="D18" s="208"/>
      <c r="E18" s="112"/>
      <c r="F18" s="154"/>
      <c r="G18" s="154"/>
      <c r="H18" s="154"/>
      <c r="I18" s="116"/>
    </row>
    <row r="19" spans="1:9" x14ac:dyDescent="0.25">
      <c r="A19" s="111" t="str">
        <f>PLANILHA!A13</f>
        <v>2.1</v>
      </c>
      <c r="B19" s="202" t="str">
        <f>PLANILHA!D13</f>
        <v>Demolição manual de concreto simples (EMOP 05.001.001)</v>
      </c>
      <c r="C19" s="202"/>
      <c r="D19" s="202"/>
      <c r="E19" s="112" t="s">
        <v>25</v>
      </c>
      <c r="F19" s="207" t="s">
        <v>87</v>
      </c>
      <c r="G19" s="207"/>
      <c r="H19" s="207"/>
      <c r="I19" s="104" t="s">
        <v>88</v>
      </c>
    </row>
    <row r="20" spans="1:9" x14ac:dyDescent="0.25">
      <c r="A20" s="155"/>
      <c r="B20" s="206" t="s">
        <v>113</v>
      </c>
      <c r="C20" s="206"/>
      <c r="D20" s="206"/>
      <c r="E20" s="112"/>
      <c r="F20" s="154" t="s">
        <v>86</v>
      </c>
      <c r="G20" s="154" t="s">
        <v>89</v>
      </c>
      <c r="H20" s="154" t="s">
        <v>94</v>
      </c>
      <c r="I20" s="104"/>
    </row>
    <row r="21" spans="1:9" x14ac:dyDescent="0.25">
      <c r="A21" s="155"/>
      <c r="B21" s="206"/>
      <c r="C21" s="206"/>
      <c r="D21" s="206"/>
      <c r="E21" s="112"/>
      <c r="F21" s="154">
        <v>0.9</v>
      </c>
      <c r="G21" s="154">
        <v>0.9</v>
      </c>
      <c r="H21" s="154">
        <v>1.2</v>
      </c>
      <c r="I21" s="104"/>
    </row>
    <row r="22" spans="1:9" x14ac:dyDescent="0.25">
      <c r="A22" s="155"/>
      <c r="B22" s="206"/>
      <c r="C22" s="206"/>
      <c r="D22" s="206"/>
      <c r="E22" s="112"/>
      <c r="F22" s="154"/>
      <c r="G22" s="154"/>
      <c r="H22" s="154"/>
      <c r="I22" s="108">
        <f>F21*G21*H21</f>
        <v>0.97199999999999998</v>
      </c>
    </row>
    <row r="23" spans="1:9" x14ac:dyDescent="0.25">
      <c r="A23" s="155"/>
      <c r="B23" s="206"/>
      <c r="C23" s="206"/>
      <c r="D23" s="206"/>
      <c r="E23" s="117"/>
      <c r="F23" s="207" t="s">
        <v>87</v>
      </c>
      <c r="G23" s="207"/>
      <c r="H23" s="207"/>
      <c r="I23" s="116"/>
    </row>
    <row r="24" spans="1:9" x14ac:dyDescent="0.25">
      <c r="A24" s="111" t="str">
        <f>PLANILHA!A14</f>
        <v>2.2</v>
      </c>
      <c r="B24" s="202" t="str">
        <f>PLANILHA!D14</f>
        <v>Locação de obra com gabarito de madeira</v>
      </c>
      <c r="C24" s="202"/>
      <c r="D24" s="202"/>
      <c r="E24" s="112" t="s">
        <v>16</v>
      </c>
      <c r="F24" s="154">
        <v>1.5</v>
      </c>
      <c r="G24" s="154"/>
      <c r="H24" s="154">
        <v>14</v>
      </c>
      <c r="I24" s="104"/>
    </row>
    <row r="25" spans="1:9" x14ac:dyDescent="0.25">
      <c r="A25" s="155"/>
      <c r="B25" s="206"/>
      <c r="C25" s="206"/>
      <c r="D25" s="206"/>
      <c r="E25" s="112"/>
      <c r="F25" s="154"/>
      <c r="G25" s="154"/>
      <c r="H25" s="154"/>
      <c r="I25" s="108">
        <f>F24*H24</f>
        <v>21</v>
      </c>
    </row>
    <row r="26" spans="1:9" x14ac:dyDescent="0.25">
      <c r="A26" s="115" t="str">
        <f>PLANILHA!A15</f>
        <v>3.0</v>
      </c>
      <c r="B26" s="208" t="str">
        <f>PLANILHA!D15</f>
        <v xml:space="preserve">FUNDAÇÕES </v>
      </c>
      <c r="C26" s="208"/>
      <c r="D26" s="208"/>
      <c r="E26" s="112"/>
      <c r="F26" s="154"/>
      <c r="G26" s="154"/>
      <c r="H26" s="154"/>
      <c r="I26" s="104"/>
    </row>
    <row r="27" spans="1:9" x14ac:dyDescent="0.25">
      <c r="A27" s="111" t="str">
        <f>PLANILHA!A16</f>
        <v>3.1</v>
      </c>
      <c r="B27" s="202" t="str">
        <f>PLANILHA!D16</f>
        <v>Escavação manual em material de 1a. categoria, até 1.50 m de profundidade</v>
      </c>
      <c r="C27" s="202"/>
      <c r="D27" s="202"/>
      <c r="E27" s="117"/>
      <c r="F27" s="207" t="s">
        <v>87</v>
      </c>
      <c r="G27" s="207"/>
      <c r="H27" s="207"/>
      <c r="I27" s="104" t="s">
        <v>88</v>
      </c>
    </row>
    <row r="28" spans="1:9" x14ac:dyDescent="0.25">
      <c r="A28" s="155"/>
      <c r="B28" s="206" t="s">
        <v>95</v>
      </c>
      <c r="C28" s="206"/>
      <c r="D28" s="206"/>
      <c r="E28" s="112" t="s">
        <v>25</v>
      </c>
      <c r="F28" s="154" t="s">
        <v>86</v>
      </c>
      <c r="G28" s="154" t="s">
        <v>89</v>
      </c>
      <c r="H28" s="154" t="s">
        <v>94</v>
      </c>
      <c r="I28" s="104"/>
    </row>
    <row r="29" spans="1:9" x14ac:dyDescent="0.25">
      <c r="A29" s="155"/>
      <c r="B29" s="150"/>
      <c r="C29" s="150"/>
      <c r="D29" s="150"/>
      <c r="E29" s="112"/>
      <c r="F29" s="154">
        <v>0.6</v>
      </c>
      <c r="G29" s="154">
        <v>1</v>
      </c>
      <c r="H29" s="154">
        <v>0.6</v>
      </c>
      <c r="I29" s="104"/>
    </row>
    <row r="30" spans="1:9" x14ac:dyDescent="0.25">
      <c r="A30" s="155"/>
      <c r="B30" s="150"/>
      <c r="C30" s="150"/>
      <c r="D30" s="150"/>
      <c r="E30" s="112"/>
      <c r="F30" s="154"/>
      <c r="G30" s="211" t="s">
        <v>96</v>
      </c>
      <c r="H30" s="211"/>
      <c r="I30" s="118">
        <f>F29*G29*H29</f>
        <v>0.36</v>
      </c>
    </row>
    <row r="31" spans="1:9" x14ac:dyDescent="0.25">
      <c r="A31" s="155"/>
      <c r="B31" s="150"/>
      <c r="C31" s="150"/>
      <c r="D31" s="150"/>
      <c r="E31" s="112"/>
      <c r="F31" s="154"/>
      <c r="G31" s="211" t="s">
        <v>108</v>
      </c>
      <c r="H31" s="211"/>
      <c r="I31" s="108">
        <f>I30*14</f>
        <v>5.04</v>
      </c>
    </row>
    <row r="32" spans="1:9" x14ac:dyDescent="0.25">
      <c r="A32" s="212"/>
      <c r="B32" s="213"/>
      <c r="C32" s="213"/>
      <c r="D32" s="213"/>
      <c r="E32" s="213"/>
      <c r="F32" s="213"/>
      <c r="G32" s="213"/>
      <c r="H32" s="213"/>
      <c r="I32" s="214"/>
    </row>
    <row r="33" spans="1:14" x14ac:dyDescent="0.25">
      <c r="A33" s="155"/>
      <c r="B33" s="150" t="s">
        <v>97</v>
      </c>
      <c r="C33" s="216" t="s">
        <v>105</v>
      </c>
      <c r="D33" s="216"/>
      <c r="E33" s="112"/>
      <c r="F33" s="207" t="s">
        <v>87</v>
      </c>
      <c r="G33" s="207"/>
      <c r="H33" s="207"/>
      <c r="I33" s="104"/>
    </row>
    <row r="34" spans="1:14" x14ac:dyDescent="0.25">
      <c r="A34" s="155"/>
      <c r="B34" s="150"/>
      <c r="C34" s="150"/>
      <c r="D34" s="150"/>
      <c r="E34" s="112"/>
      <c r="F34" s="154" t="s">
        <v>98</v>
      </c>
      <c r="G34" s="154" t="s">
        <v>99</v>
      </c>
      <c r="H34" s="154" t="s">
        <v>100</v>
      </c>
      <c r="I34" s="104"/>
    </row>
    <row r="35" spans="1:14" x14ac:dyDescent="0.25">
      <c r="A35" s="155"/>
      <c r="B35" s="150" t="s">
        <v>102</v>
      </c>
      <c r="C35" s="150"/>
      <c r="D35" s="150"/>
      <c r="E35" s="117"/>
      <c r="F35" s="154">
        <f>0.15+0.4</f>
        <v>0.55000000000000004</v>
      </c>
      <c r="G35" s="154">
        <f>0.2+0.1</f>
        <v>0.30000000000000004</v>
      </c>
      <c r="H35" s="154">
        <f>13.14+0.4</f>
        <v>13.540000000000001</v>
      </c>
      <c r="I35" s="104">
        <f>F35*G35*H35</f>
        <v>2.2341000000000006</v>
      </c>
    </row>
    <row r="36" spans="1:14" x14ac:dyDescent="0.25">
      <c r="A36" s="155"/>
      <c r="B36" s="150" t="s">
        <v>101</v>
      </c>
      <c r="C36" s="150"/>
      <c r="D36" s="150"/>
      <c r="E36" s="112"/>
      <c r="F36" s="154">
        <f>0.15+0.4</f>
        <v>0.55000000000000004</v>
      </c>
      <c r="G36" s="154">
        <f>0.2+0.1</f>
        <v>0.30000000000000004</v>
      </c>
      <c r="H36" s="154">
        <f>13.14+0.4</f>
        <v>13.540000000000001</v>
      </c>
      <c r="I36" s="104">
        <f>F36*G36*H36</f>
        <v>2.2341000000000006</v>
      </c>
    </row>
    <row r="37" spans="1:14" x14ac:dyDescent="0.25">
      <c r="A37" s="155"/>
      <c r="B37" s="150" t="s">
        <v>103</v>
      </c>
      <c r="C37" s="150"/>
      <c r="D37" s="150"/>
      <c r="E37" s="112"/>
      <c r="F37" s="154">
        <f>0.15+0.4</f>
        <v>0.55000000000000004</v>
      </c>
      <c r="G37" s="154">
        <f>0.2+0.1</f>
        <v>0.30000000000000004</v>
      </c>
      <c r="H37" s="154">
        <f>1.5+0.4</f>
        <v>1.9</v>
      </c>
      <c r="I37" s="104">
        <f t="shared" ref="I37" si="0">F37*G37*H37</f>
        <v>0.31350000000000006</v>
      </c>
    </row>
    <row r="38" spans="1:14" x14ac:dyDescent="0.25">
      <c r="A38" s="155"/>
      <c r="B38" s="150" t="s">
        <v>104</v>
      </c>
      <c r="C38" s="150"/>
      <c r="D38" s="150"/>
      <c r="E38" s="112"/>
      <c r="F38" s="154">
        <f>0.15+0.4</f>
        <v>0.55000000000000004</v>
      </c>
      <c r="G38" s="154">
        <f>0.2+0.1</f>
        <v>0.30000000000000004</v>
      </c>
      <c r="H38" s="154">
        <f>1.5+0.4</f>
        <v>1.9</v>
      </c>
      <c r="I38" s="104">
        <f>F38*G38*H38</f>
        <v>0.31350000000000006</v>
      </c>
    </row>
    <row r="39" spans="1:14" x14ac:dyDescent="0.25">
      <c r="A39" s="155"/>
      <c r="B39" s="150"/>
      <c r="C39" s="150"/>
      <c r="D39" s="150"/>
      <c r="E39" s="112"/>
      <c r="F39" s="154"/>
      <c r="G39" s="211" t="s">
        <v>106</v>
      </c>
      <c r="H39" s="211"/>
      <c r="I39" s="108">
        <f>SUM(I35:I38)</f>
        <v>5.0952000000000019</v>
      </c>
    </row>
    <row r="40" spans="1:14" x14ac:dyDescent="0.25">
      <c r="A40" s="212"/>
      <c r="B40" s="213"/>
      <c r="C40" s="213"/>
      <c r="D40" s="213"/>
      <c r="E40" s="213"/>
      <c r="F40" s="213"/>
      <c r="G40" s="213"/>
      <c r="H40" s="213"/>
      <c r="I40" s="214"/>
    </row>
    <row r="41" spans="1:14" ht="15.75" thickBot="1" x14ac:dyDescent="0.3">
      <c r="A41" s="155"/>
      <c r="B41" s="150"/>
      <c r="C41" s="150"/>
      <c r="D41" s="150"/>
      <c r="E41" s="112"/>
      <c r="F41" s="154"/>
      <c r="G41" s="215" t="s">
        <v>107</v>
      </c>
      <c r="H41" s="215"/>
      <c r="I41" s="108">
        <f>SUM(I39+I31)</f>
        <v>10.135200000000001</v>
      </c>
    </row>
    <row r="42" spans="1:14" ht="15.75" thickBot="1" x14ac:dyDescent="0.3">
      <c r="A42" s="212"/>
      <c r="B42" s="213"/>
      <c r="C42" s="213"/>
      <c r="D42" s="213"/>
      <c r="E42" s="213"/>
      <c r="F42" s="213"/>
      <c r="G42" s="213"/>
      <c r="H42" s="213"/>
      <c r="I42" s="214"/>
      <c r="N42" s="191"/>
    </row>
    <row r="43" spans="1:14" x14ac:dyDescent="0.25">
      <c r="A43" s="111" t="str">
        <f>PLANILHA!A17</f>
        <v>3.2</v>
      </c>
      <c r="B43" s="202" t="str">
        <f>PLANILHA!D17</f>
        <v>Apiloamento do fundo de vala com maço de 30 a 60kg</v>
      </c>
      <c r="C43" s="202"/>
      <c r="D43" s="202"/>
      <c r="E43" s="112"/>
      <c r="F43" s="207" t="s">
        <v>87</v>
      </c>
      <c r="G43" s="207"/>
      <c r="H43" s="207"/>
      <c r="I43" s="104" t="s">
        <v>88</v>
      </c>
    </row>
    <row r="44" spans="1:14" x14ac:dyDescent="0.25">
      <c r="A44" s="155"/>
      <c r="B44" s="206" t="s">
        <v>95</v>
      </c>
      <c r="C44" s="206"/>
      <c r="D44" s="206"/>
      <c r="E44" s="112" t="s">
        <v>16</v>
      </c>
      <c r="F44" s="154" t="s">
        <v>86</v>
      </c>
      <c r="G44" s="154"/>
      <c r="H44" s="154" t="s">
        <v>94</v>
      </c>
      <c r="I44" s="104"/>
    </row>
    <row r="45" spans="1:14" x14ac:dyDescent="0.25">
      <c r="A45" s="155"/>
      <c r="B45" s="150"/>
      <c r="C45" s="150"/>
      <c r="D45" s="150"/>
      <c r="E45" s="112"/>
      <c r="F45" s="154">
        <v>0.6</v>
      </c>
      <c r="G45" s="154"/>
      <c r="H45" s="154">
        <v>0.6</v>
      </c>
      <c r="I45" s="104"/>
    </row>
    <row r="46" spans="1:14" x14ac:dyDescent="0.25">
      <c r="A46" s="155"/>
      <c r="B46" s="150"/>
      <c r="C46" s="150"/>
      <c r="D46" s="150"/>
      <c r="E46" s="112"/>
      <c r="F46" s="154"/>
      <c r="G46" s="211" t="s">
        <v>109</v>
      </c>
      <c r="H46" s="211"/>
      <c r="I46" s="118">
        <f>F45*H45</f>
        <v>0.36</v>
      </c>
    </row>
    <row r="47" spans="1:14" x14ac:dyDescent="0.25">
      <c r="A47" s="155"/>
      <c r="B47" s="150"/>
      <c r="C47" s="150"/>
      <c r="D47" s="150"/>
      <c r="E47" s="112"/>
      <c r="F47" s="217" t="s">
        <v>110</v>
      </c>
      <c r="G47" s="218"/>
      <c r="H47" s="219"/>
      <c r="I47" s="108">
        <f>I46*14</f>
        <v>5.04</v>
      </c>
    </row>
    <row r="48" spans="1:14" x14ac:dyDescent="0.25">
      <c r="A48" s="212"/>
      <c r="B48" s="213"/>
      <c r="C48" s="213"/>
      <c r="D48" s="213"/>
      <c r="E48" s="213"/>
      <c r="F48" s="213"/>
      <c r="G48" s="213"/>
      <c r="H48" s="213"/>
      <c r="I48" s="214"/>
    </row>
    <row r="49" spans="1:9" x14ac:dyDescent="0.25">
      <c r="A49" s="155"/>
      <c r="B49" s="150" t="s">
        <v>97</v>
      </c>
      <c r="C49" s="213"/>
      <c r="D49" s="213"/>
      <c r="E49" s="112"/>
      <c r="F49" s="207" t="s">
        <v>87</v>
      </c>
      <c r="G49" s="207"/>
      <c r="H49" s="207"/>
      <c r="I49" s="104"/>
    </row>
    <row r="50" spans="1:9" x14ac:dyDescent="0.25">
      <c r="A50" s="155"/>
      <c r="B50" s="150"/>
      <c r="C50" s="150"/>
      <c r="D50" s="150"/>
      <c r="E50" s="112"/>
      <c r="F50" s="154" t="s">
        <v>98</v>
      </c>
      <c r="G50" s="154"/>
      <c r="H50" s="154" t="s">
        <v>100</v>
      </c>
      <c r="I50" s="104"/>
    </row>
    <row r="51" spans="1:9" x14ac:dyDescent="0.25">
      <c r="A51" s="155"/>
      <c r="B51" s="150" t="s">
        <v>102</v>
      </c>
      <c r="C51" s="150"/>
      <c r="D51" s="150"/>
      <c r="E51" s="117"/>
      <c r="F51" s="154">
        <f>0.15+0.4</f>
        <v>0.55000000000000004</v>
      </c>
      <c r="G51" s="154"/>
      <c r="H51" s="154">
        <f>13.14+0.4</f>
        <v>13.540000000000001</v>
      </c>
      <c r="I51" s="104">
        <f>F51*H51</f>
        <v>7.447000000000001</v>
      </c>
    </row>
    <row r="52" spans="1:9" x14ac:dyDescent="0.25">
      <c r="A52" s="155"/>
      <c r="B52" s="150" t="s">
        <v>101</v>
      </c>
      <c r="C52" s="150"/>
      <c r="D52" s="150"/>
      <c r="E52" s="112"/>
      <c r="F52" s="154">
        <f>0.15+0.4</f>
        <v>0.55000000000000004</v>
      </c>
      <c r="G52" s="154"/>
      <c r="H52" s="154">
        <f>13.14+0.4</f>
        <v>13.540000000000001</v>
      </c>
      <c r="I52" s="104">
        <f t="shared" ref="I52:I54" si="1">F52*H52</f>
        <v>7.447000000000001</v>
      </c>
    </row>
    <row r="53" spans="1:9" x14ac:dyDescent="0.25">
      <c r="A53" s="155"/>
      <c r="B53" s="150" t="s">
        <v>103</v>
      </c>
      <c r="C53" s="150"/>
      <c r="D53" s="150"/>
      <c r="E53" s="112"/>
      <c r="F53" s="154">
        <f>0.15+0.4</f>
        <v>0.55000000000000004</v>
      </c>
      <c r="G53" s="154"/>
      <c r="H53" s="154">
        <f>1.5+0.4</f>
        <v>1.9</v>
      </c>
      <c r="I53" s="104">
        <f t="shared" si="1"/>
        <v>1.0449999999999999</v>
      </c>
    </row>
    <row r="54" spans="1:9" x14ac:dyDescent="0.25">
      <c r="A54" s="155"/>
      <c r="B54" s="150" t="s">
        <v>104</v>
      </c>
      <c r="C54" s="150"/>
      <c r="D54" s="150"/>
      <c r="E54" s="112"/>
      <c r="F54" s="154">
        <f>0.15+0.4</f>
        <v>0.55000000000000004</v>
      </c>
      <c r="G54" s="154"/>
      <c r="H54" s="154">
        <f>1.5+0.4</f>
        <v>1.9</v>
      </c>
      <c r="I54" s="104">
        <f t="shared" si="1"/>
        <v>1.0449999999999999</v>
      </c>
    </row>
    <row r="55" spans="1:9" x14ac:dyDescent="0.25">
      <c r="A55" s="155"/>
      <c r="B55" s="150"/>
      <c r="C55" s="150"/>
      <c r="D55" s="150"/>
      <c r="E55" s="112"/>
      <c r="F55" s="154"/>
      <c r="G55" s="211" t="s">
        <v>111</v>
      </c>
      <c r="H55" s="211"/>
      <c r="I55" s="108">
        <f>SUM(I51:I54)</f>
        <v>16.984000000000002</v>
      </c>
    </row>
    <row r="56" spans="1:9" x14ac:dyDescent="0.25">
      <c r="A56" s="212"/>
      <c r="B56" s="213"/>
      <c r="C56" s="213"/>
      <c r="D56" s="213"/>
      <c r="E56" s="213"/>
      <c r="F56" s="213"/>
      <c r="G56" s="213"/>
      <c r="H56" s="213"/>
      <c r="I56" s="214"/>
    </row>
    <row r="57" spans="1:9" x14ac:dyDescent="0.25">
      <c r="A57" s="155"/>
      <c r="B57" s="150"/>
      <c r="C57" s="150"/>
      <c r="D57" s="150"/>
      <c r="E57" s="112"/>
      <c r="F57" s="154"/>
      <c r="G57" s="215" t="s">
        <v>112</v>
      </c>
      <c r="H57" s="215"/>
      <c r="I57" s="108">
        <f>SUM(I55+I47)</f>
        <v>22.024000000000001</v>
      </c>
    </row>
    <row r="58" spans="1:9" ht="15.75" thickBot="1" x14ac:dyDescent="0.3">
      <c r="A58" s="220"/>
      <c r="B58" s="221"/>
      <c r="C58" s="221"/>
      <c r="D58" s="221"/>
      <c r="E58" s="221"/>
      <c r="F58" s="221"/>
      <c r="G58" s="221"/>
      <c r="H58" s="221"/>
      <c r="I58" s="222"/>
    </row>
    <row r="59" spans="1:9" x14ac:dyDescent="0.25">
      <c r="A59" s="189" t="str">
        <f>PLANILHA!A18</f>
        <v>3.3</v>
      </c>
      <c r="B59" s="230" t="str">
        <f>PLANILHA!D18</f>
        <v>Reaterro apiloado de cavas de fundação, em camadas de 20 cm</v>
      </c>
      <c r="C59" s="231"/>
      <c r="D59" s="232"/>
      <c r="E59" s="183"/>
      <c r="F59" s="190"/>
      <c r="G59" s="190"/>
      <c r="H59" s="190"/>
      <c r="I59" s="184" t="s">
        <v>88</v>
      </c>
    </row>
    <row r="60" spans="1:9" x14ac:dyDescent="0.25">
      <c r="A60" s="155"/>
      <c r="B60" s="150"/>
      <c r="C60" s="150"/>
      <c r="D60" s="150"/>
      <c r="E60" s="112" t="s">
        <v>25</v>
      </c>
      <c r="F60" s="233" t="str">
        <f>G41</f>
        <v>Escavação  Total Obra</v>
      </c>
      <c r="G60" s="234"/>
      <c r="H60" s="235"/>
      <c r="I60" s="108">
        <f>I41</f>
        <v>10.135200000000001</v>
      </c>
    </row>
    <row r="61" spans="1:9" x14ac:dyDescent="0.25">
      <c r="A61" s="155"/>
      <c r="B61" s="150"/>
      <c r="C61" s="150"/>
      <c r="D61" s="150"/>
      <c r="E61" s="112"/>
      <c r="F61" s="233" t="s">
        <v>138</v>
      </c>
      <c r="G61" s="234"/>
      <c r="H61" s="235"/>
      <c r="I61" s="108">
        <f>I103+I105+I112</f>
        <v>2.6984000000000004</v>
      </c>
    </row>
    <row r="62" spans="1:9" x14ac:dyDescent="0.25">
      <c r="A62" s="155"/>
      <c r="B62" s="150"/>
      <c r="C62" s="150"/>
      <c r="D62" s="150"/>
      <c r="E62" s="112"/>
      <c r="F62" s="154"/>
      <c r="G62" s="154"/>
      <c r="H62" s="154"/>
      <c r="I62" s="104"/>
    </row>
    <row r="63" spans="1:9" x14ac:dyDescent="0.25">
      <c r="A63" s="155"/>
      <c r="B63" s="150"/>
      <c r="C63" s="150"/>
      <c r="D63" s="150"/>
      <c r="E63" s="112"/>
      <c r="F63" s="233" t="s">
        <v>139</v>
      </c>
      <c r="G63" s="234"/>
      <c r="H63" s="235"/>
      <c r="I63" s="108">
        <f>I60-I61</f>
        <v>7.4368000000000007</v>
      </c>
    </row>
    <row r="64" spans="1:9" x14ac:dyDescent="0.25">
      <c r="A64" s="115" t="str">
        <f>PLANILHA!A19</f>
        <v>4.0</v>
      </c>
      <c r="B64" s="208" t="str">
        <f>PLANILHA!D19</f>
        <v>ESTRUTURA</v>
      </c>
      <c r="C64" s="208"/>
      <c r="D64" s="208"/>
      <c r="E64" s="112"/>
      <c r="F64" s="154"/>
      <c r="G64" s="154"/>
      <c r="H64" s="154"/>
      <c r="I64" s="104"/>
    </row>
    <row r="65" spans="1:12" s="3" customFormat="1" ht="48" customHeight="1" x14ac:dyDescent="0.25">
      <c r="A65" s="113" t="str">
        <f>PLANILHA!A20</f>
        <v>4.1</v>
      </c>
      <c r="B65" s="209" t="s">
        <v>114</v>
      </c>
      <c r="C65" s="209"/>
      <c r="D65" s="209"/>
      <c r="E65" s="112" t="s">
        <v>16</v>
      </c>
      <c r="F65" s="112"/>
      <c r="G65" s="112"/>
      <c r="H65" s="112"/>
      <c r="I65" s="114" t="s">
        <v>88</v>
      </c>
      <c r="K65" s="19"/>
      <c r="L65" s="19"/>
    </row>
    <row r="66" spans="1:12" x14ac:dyDescent="0.25">
      <c r="A66" s="155"/>
      <c r="B66" s="150"/>
      <c r="C66" s="150"/>
      <c r="D66" s="150"/>
      <c r="E66" s="112" t="s">
        <v>117</v>
      </c>
      <c r="F66" s="207" t="s">
        <v>87</v>
      </c>
      <c r="G66" s="207"/>
      <c r="H66" s="207"/>
      <c r="I66" s="104"/>
    </row>
    <row r="67" spans="1:12" x14ac:dyDescent="0.25">
      <c r="A67" s="155"/>
      <c r="B67" s="153" t="s">
        <v>115</v>
      </c>
      <c r="C67" s="153"/>
      <c r="D67" s="150"/>
      <c r="E67" s="112"/>
      <c r="F67" s="154" t="s">
        <v>118</v>
      </c>
      <c r="G67" s="154" t="s">
        <v>93</v>
      </c>
      <c r="H67" s="154" t="s">
        <v>89</v>
      </c>
      <c r="I67" s="104" t="s">
        <v>88</v>
      </c>
    </row>
    <row r="68" spans="1:12" x14ac:dyDescent="0.25">
      <c r="A68" s="155"/>
      <c r="B68" s="223" t="s">
        <v>116</v>
      </c>
      <c r="C68" s="223"/>
      <c r="D68" s="150"/>
      <c r="E68" s="112">
        <v>14</v>
      </c>
      <c r="F68" s="154">
        <v>0.2</v>
      </c>
      <c r="G68" s="154">
        <v>0.2</v>
      </c>
      <c r="H68" s="154">
        <v>1</v>
      </c>
      <c r="I68" s="104"/>
    </row>
    <row r="69" spans="1:12" x14ac:dyDescent="0.25">
      <c r="A69" s="155"/>
      <c r="B69" s="150"/>
      <c r="C69" s="150"/>
      <c r="D69" s="150"/>
      <c r="E69" s="112"/>
      <c r="F69" s="154"/>
      <c r="G69" s="154"/>
      <c r="H69" s="154"/>
      <c r="I69" s="108">
        <f>H68*F68*4*E68</f>
        <v>11.200000000000001</v>
      </c>
    </row>
    <row r="70" spans="1:12" x14ac:dyDescent="0.25">
      <c r="A70" s="227"/>
      <c r="B70" s="228"/>
      <c r="C70" s="228"/>
      <c r="D70" s="228"/>
      <c r="E70" s="228"/>
      <c r="F70" s="228"/>
      <c r="G70" s="228"/>
      <c r="H70" s="228"/>
      <c r="I70" s="229"/>
    </row>
    <row r="71" spans="1:12" x14ac:dyDescent="0.25">
      <c r="A71" s="155"/>
      <c r="B71" s="224" t="s">
        <v>119</v>
      </c>
      <c r="C71" s="225"/>
      <c r="D71" s="150"/>
      <c r="E71" s="112"/>
      <c r="F71" s="154"/>
      <c r="G71" s="154" t="s">
        <v>93</v>
      </c>
      <c r="H71" s="154" t="s">
        <v>89</v>
      </c>
      <c r="I71" s="104"/>
      <c r="K71" s="226" t="s">
        <v>120</v>
      </c>
      <c r="L71" s="226"/>
    </row>
    <row r="72" spans="1:12" x14ac:dyDescent="0.25">
      <c r="A72" s="155"/>
      <c r="B72" s="150" t="s">
        <v>102</v>
      </c>
      <c r="C72" s="150"/>
      <c r="D72" s="150"/>
      <c r="E72" s="112">
        <v>2</v>
      </c>
      <c r="F72" s="154"/>
      <c r="G72" s="154">
        <v>13.14</v>
      </c>
      <c r="H72" s="154">
        <v>0.2</v>
      </c>
      <c r="I72" s="104">
        <f>G72*H72*E72</f>
        <v>5.2560000000000002</v>
      </c>
      <c r="K72" s="17">
        <v>0.15</v>
      </c>
      <c r="L72" s="17">
        <f>K72*G72</f>
        <v>1.9710000000000001</v>
      </c>
    </row>
    <row r="73" spans="1:12" x14ac:dyDescent="0.25">
      <c r="A73" s="155"/>
      <c r="B73" s="150" t="s">
        <v>101</v>
      </c>
      <c r="C73" s="150"/>
      <c r="D73" s="150"/>
      <c r="E73" s="112">
        <v>2</v>
      </c>
      <c r="F73" s="154"/>
      <c r="G73" s="154">
        <v>13.14</v>
      </c>
      <c r="H73" s="154">
        <v>0.2</v>
      </c>
      <c r="I73" s="104">
        <f t="shared" ref="I73:I75" si="2">G73*H73*E73</f>
        <v>5.2560000000000002</v>
      </c>
      <c r="K73" s="17">
        <v>0.15</v>
      </c>
      <c r="L73" s="17">
        <f t="shared" ref="L73:L75" si="3">K73*G73</f>
        <v>1.9710000000000001</v>
      </c>
    </row>
    <row r="74" spans="1:12" x14ac:dyDescent="0.25">
      <c r="A74" s="155"/>
      <c r="B74" s="150" t="s">
        <v>103</v>
      </c>
      <c r="C74" s="150"/>
      <c r="D74" s="150"/>
      <c r="E74" s="112">
        <v>2</v>
      </c>
      <c r="F74" s="154"/>
      <c r="G74" s="154">
        <v>1.5</v>
      </c>
      <c r="H74" s="154">
        <v>0.2</v>
      </c>
      <c r="I74" s="104">
        <f t="shared" si="2"/>
        <v>0.60000000000000009</v>
      </c>
      <c r="K74" s="17">
        <v>0.15</v>
      </c>
      <c r="L74" s="17">
        <f t="shared" si="3"/>
        <v>0.22499999999999998</v>
      </c>
    </row>
    <row r="75" spans="1:12" x14ac:dyDescent="0.25">
      <c r="A75" s="155"/>
      <c r="B75" s="150" t="s">
        <v>104</v>
      </c>
      <c r="C75" s="150"/>
      <c r="D75" s="150"/>
      <c r="E75" s="112">
        <v>2</v>
      </c>
      <c r="F75" s="154"/>
      <c r="G75" s="154">
        <v>1.5</v>
      </c>
      <c r="H75" s="154">
        <v>0.2</v>
      </c>
      <c r="I75" s="104">
        <f t="shared" si="2"/>
        <v>0.60000000000000009</v>
      </c>
      <c r="K75" s="17">
        <v>0.15</v>
      </c>
      <c r="L75" s="17">
        <f t="shared" si="3"/>
        <v>0.22499999999999998</v>
      </c>
    </row>
    <row r="76" spans="1:12" x14ac:dyDescent="0.25">
      <c r="A76" s="155"/>
      <c r="B76" s="150"/>
      <c r="C76" s="150"/>
      <c r="D76" s="150"/>
      <c r="E76" s="112"/>
      <c r="F76" s="154"/>
      <c r="G76" s="154"/>
      <c r="H76" s="154"/>
      <c r="I76" s="108">
        <f>SUM(I72:I75)</f>
        <v>11.712</v>
      </c>
      <c r="K76" s="17"/>
      <c r="L76" s="17">
        <f>SUM(L72:L75)</f>
        <v>4.3919999999999995</v>
      </c>
    </row>
    <row r="77" spans="1:12" x14ac:dyDescent="0.25">
      <c r="A77" s="212"/>
      <c r="B77" s="213"/>
      <c r="C77" s="213"/>
      <c r="D77" s="213"/>
      <c r="E77" s="213"/>
      <c r="F77" s="213"/>
      <c r="G77" s="213"/>
      <c r="H77" s="213"/>
      <c r="I77" s="214"/>
      <c r="K77" s="17"/>
      <c r="L77" s="15">
        <f>I76+L76</f>
        <v>16.103999999999999</v>
      </c>
    </row>
    <row r="78" spans="1:12" x14ac:dyDescent="0.25">
      <c r="A78" s="155"/>
      <c r="B78" s="156"/>
      <c r="C78" s="156"/>
      <c r="D78" s="156"/>
      <c r="E78" s="112" t="s">
        <v>117</v>
      </c>
      <c r="F78" s="207" t="s">
        <v>87</v>
      </c>
      <c r="G78" s="207"/>
      <c r="H78" s="207"/>
      <c r="I78" s="104"/>
      <c r="K78" s="20"/>
      <c r="L78" s="21"/>
    </row>
    <row r="79" spans="1:12" x14ac:dyDescent="0.25">
      <c r="A79" s="155"/>
      <c r="B79" s="240" t="s">
        <v>121</v>
      </c>
      <c r="C79" s="240"/>
      <c r="D79" s="150"/>
      <c r="E79" s="112"/>
      <c r="F79" s="154" t="s">
        <v>118</v>
      </c>
      <c r="G79" s="154"/>
      <c r="H79" s="154" t="s">
        <v>89</v>
      </c>
      <c r="I79" s="104"/>
    </row>
    <row r="80" spans="1:12" x14ac:dyDescent="0.25">
      <c r="A80" s="155"/>
      <c r="B80" s="150" t="s">
        <v>122</v>
      </c>
      <c r="C80" s="150"/>
      <c r="D80" s="150"/>
      <c r="E80" s="112">
        <v>4</v>
      </c>
      <c r="F80" s="154">
        <v>0.2</v>
      </c>
      <c r="G80" s="154"/>
      <c r="H80" s="154">
        <v>0.85</v>
      </c>
      <c r="I80" s="104">
        <f>F80*H80*4*E80</f>
        <v>2.72</v>
      </c>
    </row>
    <row r="81" spans="1:9" x14ac:dyDescent="0.25">
      <c r="A81" s="155"/>
      <c r="B81" s="150" t="s">
        <v>123</v>
      </c>
      <c r="C81" s="150"/>
      <c r="D81" s="150"/>
      <c r="E81" s="112">
        <v>2</v>
      </c>
      <c r="F81" s="154">
        <v>0.2</v>
      </c>
      <c r="G81" s="154"/>
      <c r="H81" s="154">
        <v>0.7</v>
      </c>
      <c r="I81" s="104">
        <f t="shared" ref="I81:I84" si="4">F81*H81*4*E81</f>
        <v>1.1199999999999999</v>
      </c>
    </row>
    <row r="82" spans="1:9" x14ac:dyDescent="0.25">
      <c r="A82" s="155"/>
      <c r="B82" s="150" t="s">
        <v>124</v>
      </c>
      <c r="C82" s="150"/>
      <c r="D82" s="150"/>
      <c r="E82" s="112">
        <v>2</v>
      </c>
      <c r="F82" s="154">
        <v>0.2</v>
      </c>
      <c r="G82" s="154"/>
      <c r="H82" s="154">
        <v>0.54</v>
      </c>
      <c r="I82" s="104">
        <f t="shared" si="4"/>
        <v>0.8640000000000001</v>
      </c>
    </row>
    <row r="83" spans="1:9" x14ac:dyDescent="0.25">
      <c r="A83" s="155"/>
      <c r="B83" s="150" t="s">
        <v>125</v>
      </c>
      <c r="C83" s="150"/>
      <c r="D83" s="150"/>
      <c r="E83" s="112">
        <v>2</v>
      </c>
      <c r="F83" s="154">
        <v>0.2</v>
      </c>
      <c r="G83" s="154"/>
      <c r="H83" s="154">
        <v>0.38</v>
      </c>
      <c r="I83" s="104">
        <f t="shared" si="4"/>
        <v>0.6080000000000001</v>
      </c>
    </row>
    <row r="84" spans="1:9" x14ac:dyDescent="0.25">
      <c r="A84" s="155"/>
      <c r="B84" s="150" t="s">
        <v>126</v>
      </c>
      <c r="C84" s="150"/>
      <c r="D84" s="150"/>
      <c r="E84" s="112">
        <v>2</v>
      </c>
      <c r="F84" s="154">
        <v>0.2</v>
      </c>
      <c r="G84" s="154"/>
      <c r="H84" s="154">
        <v>0.22</v>
      </c>
      <c r="I84" s="104">
        <f t="shared" si="4"/>
        <v>0.35200000000000004</v>
      </c>
    </row>
    <row r="85" spans="1:9" x14ac:dyDescent="0.25">
      <c r="A85" s="155"/>
      <c r="B85" s="150"/>
      <c r="C85" s="150"/>
      <c r="D85" s="150"/>
      <c r="E85" s="112"/>
      <c r="F85" s="154"/>
      <c r="G85" s="154"/>
      <c r="H85" s="154"/>
      <c r="I85" s="108">
        <f>SUM(I80:I84)</f>
        <v>5.6639999999999997</v>
      </c>
    </row>
    <row r="86" spans="1:9" x14ac:dyDescent="0.25">
      <c r="A86" s="212"/>
      <c r="B86" s="213"/>
      <c r="C86" s="213"/>
      <c r="D86" s="213"/>
      <c r="E86" s="213"/>
      <c r="F86" s="213"/>
      <c r="G86" s="213"/>
      <c r="H86" s="213"/>
      <c r="I86" s="214"/>
    </row>
    <row r="87" spans="1:9" x14ac:dyDescent="0.25">
      <c r="A87" s="155"/>
      <c r="B87" s="240" t="s">
        <v>127</v>
      </c>
      <c r="C87" s="240"/>
      <c r="D87" s="150"/>
      <c r="E87" s="112"/>
      <c r="F87" s="207" t="s">
        <v>87</v>
      </c>
      <c r="G87" s="207"/>
      <c r="H87" s="207"/>
      <c r="I87" s="104"/>
    </row>
    <row r="88" spans="1:9" x14ac:dyDescent="0.25">
      <c r="A88" s="155"/>
      <c r="B88" s="150"/>
      <c r="C88" s="150"/>
      <c r="D88" s="150"/>
      <c r="E88" s="112" t="s">
        <v>117</v>
      </c>
      <c r="F88" s="154" t="s">
        <v>94</v>
      </c>
      <c r="G88" s="154" t="s">
        <v>86</v>
      </c>
      <c r="H88" s="154" t="s">
        <v>89</v>
      </c>
      <c r="I88" s="104" t="s">
        <v>88</v>
      </c>
    </row>
    <row r="89" spans="1:9" x14ac:dyDescent="0.25">
      <c r="A89" s="155"/>
      <c r="B89" s="159" t="s">
        <v>128</v>
      </c>
      <c r="C89" s="150"/>
      <c r="D89" s="150"/>
      <c r="E89" s="112">
        <v>8</v>
      </c>
      <c r="F89" s="154">
        <v>1.5</v>
      </c>
      <c r="G89" s="154">
        <v>0.15</v>
      </c>
      <c r="H89" s="154">
        <v>0.2</v>
      </c>
      <c r="I89" s="104">
        <f>(H89+0.15+0.2)*F89*E89</f>
        <v>6.6000000000000005</v>
      </c>
    </row>
    <row r="90" spans="1:9" x14ac:dyDescent="0.25">
      <c r="A90" s="155"/>
      <c r="B90" s="159" t="s">
        <v>129</v>
      </c>
      <c r="C90" s="150"/>
      <c r="D90" s="150"/>
      <c r="E90" s="112">
        <v>2</v>
      </c>
      <c r="F90" s="154">
        <v>11.9</v>
      </c>
      <c r="G90" s="154">
        <v>0.15</v>
      </c>
      <c r="H90" s="154">
        <v>0.2</v>
      </c>
      <c r="I90" s="104">
        <f>(H90+0.15+0.2)*F90*E90</f>
        <v>13.090000000000002</v>
      </c>
    </row>
    <row r="91" spans="1:9" x14ac:dyDescent="0.25">
      <c r="A91" s="155"/>
      <c r="B91" s="150"/>
      <c r="C91" s="150"/>
      <c r="D91" s="150"/>
      <c r="E91" s="112"/>
      <c r="F91" s="154"/>
      <c r="G91" s="154"/>
      <c r="H91" s="154"/>
      <c r="I91" s="108">
        <f>SUM(I89+I90)</f>
        <v>19.690000000000001</v>
      </c>
    </row>
    <row r="92" spans="1:9" x14ac:dyDescent="0.25">
      <c r="A92" s="212"/>
      <c r="B92" s="213"/>
      <c r="C92" s="213"/>
      <c r="D92" s="213"/>
      <c r="E92" s="213"/>
      <c r="F92" s="213"/>
      <c r="G92" s="213"/>
      <c r="H92" s="213"/>
      <c r="I92" s="214"/>
    </row>
    <row r="93" spans="1:9" x14ac:dyDescent="0.25">
      <c r="A93" s="155"/>
      <c r="B93" s="159" t="s">
        <v>133</v>
      </c>
      <c r="C93" s="150"/>
      <c r="D93" s="150"/>
      <c r="E93" s="112"/>
      <c r="F93" s="207" t="s">
        <v>87</v>
      </c>
      <c r="G93" s="207"/>
      <c r="H93" s="207"/>
      <c r="I93" s="104"/>
    </row>
    <row r="94" spans="1:9" x14ac:dyDescent="0.25">
      <c r="A94" s="155"/>
      <c r="B94" s="150"/>
      <c r="C94" s="150"/>
      <c r="D94" s="150"/>
      <c r="E94" s="112"/>
      <c r="F94" s="154" t="s">
        <v>94</v>
      </c>
      <c r="G94" s="154" t="s">
        <v>86</v>
      </c>
      <c r="H94" s="154" t="s">
        <v>89</v>
      </c>
      <c r="I94" s="104" t="s">
        <v>88</v>
      </c>
    </row>
    <row r="95" spans="1:9" x14ac:dyDescent="0.25">
      <c r="A95" s="155"/>
      <c r="B95" s="150"/>
      <c r="C95" s="150"/>
      <c r="D95" s="150"/>
      <c r="E95" s="112"/>
      <c r="F95" s="154">
        <v>13.5</v>
      </c>
      <c r="G95" s="154">
        <v>1.5</v>
      </c>
      <c r="H95" s="154">
        <v>0.12</v>
      </c>
      <c r="I95" s="104"/>
    </row>
    <row r="96" spans="1:9" x14ac:dyDescent="0.25">
      <c r="A96" s="155"/>
      <c r="B96" s="150"/>
      <c r="C96" s="150"/>
      <c r="D96" s="150"/>
      <c r="E96" s="112"/>
      <c r="F96" s="154"/>
      <c r="G96" s="154"/>
      <c r="H96" s="154"/>
      <c r="I96" s="108">
        <f>(F95+G95+F95+G95)*H95</f>
        <v>3.5999999999999996</v>
      </c>
    </row>
    <row r="97" spans="1:12" x14ac:dyDescent="0.25">
      <c r="A97" s="155"/>
      <c r="B97" s="150"/>
      <c r="C97" s="150"/>
      <c r="D97" s="150"/>
      <c r="E97" s="112"/>
      <c r="F97" s="233" t="s">
        <v>134</v>
      </c>
      <c r="G97" s="234"/>
      <c r="H97" s="235"/>
      <c r="I97" s="108">
        <f>I69+I76+I85+I91+I96</f>
        <v>51.866000000000007</v>
      </c>
    </row>
    <row r="98" spans="1:12" x14ac:dyDescent="0.25">
      <c r="A98" s="227"/>
      <c r="B98" s="228"/>
      <c r="C98" s="228"/>
      <c r="D98" s="228"/>
      <c r="E98" s="228"/>
      <c r="F98" s="228"/>
      <c r="G98" s="228"/>
      <c r="H98" s="228"/>
      <c r="I98" s="229"/>
    </row>
    <row r="99" spans="1:12" s="3" customFormat="1" ht="31.5" customHeight="1" x14ac:dyDescent="0.25">
      <c r="A99" s="113" t="str">
        <f>PLANILHA!A21</f>
        <v>4.2</v>
      </c>
      <c r="B99" s="236" t="str">
        <f>PLANILHA!D21</f>
        <v>Fornecimento, preparo e aplicação de concreto Fck=25 MPa (brita 1 e 2) - (5% de perdas já incluído no custo)</v>
      </c>
      <c r="C99" s="237"/>
      <c r="D99" s="238"/>
      <c r="E99" s="112"/>
      <c r="F99" s="239" t="s">
        <v>87</v>
      </c>
      <c r="G99" s="239"/>
      <c r="H99" s="239"/>
      <c r="I99" s="114" t="s">
        <v>88</v>
      </c>
      <c r="K99" s="19"/>
      <c r="L99" s="19"/>
    </row>
    <row r="100" spans="1:12" x14ac:dyDescent="0.25">
      <c r="A100" s="155"/>
      <c r="B100" s="206" t="s">
        <v>95</v>
      </c>
      <c r="C100" s="206"/>
      <c r="D100" s="206"/>
      <c r="E100" s="112" t="s">
        <v>25</v>
      </c>
      <c r="F100" s="154" t="s">
        <v>86</v>
      </c>
      <c r="G100" s="154" t="s">
        <v>89</v>
      </c>
      <c r="H100" s="154" t="s">
        <v>94</v>
      </c>
      <c r="I100" s="104"/>
    </row>
    <row r="101" spans="1:12" x14ac:dyDescent="0.25">
      <c r="A101" s="155"/>
      <c r="B101" s="150"/>
      <c r="C101" s="150"/>
      <c r="D101" s="150"/>
      <c r="E101" s="112"/>
      <c r="F101" s="154">
        <v>0.6</v>
      </c>
      <c r="G101" s="154">
        <v>0.25</v>
      </c>
      <c r="H101" s="154">
        <v>0.6</v>
      </c>
      <c r="I101" s="104"/>
    </row>
    <row r="102" spans="1:12" x14ac:dyDescent="0.25">
      <c r="A102" s="155"/>
      <c r="B102" s="150"/>
      <c r="C102" s="150"/>
      <c r="D102" s="150"/>
      <c r="E102" s="112"/>
      <c r="F102" s="154"/>
      <c r="G102" s="241" t="s">
        <v>135</v>
      </c>
      <c r="H102" s="241"/>
      <c r="I102" s="118">
        <f>F101*H101*G101</f>
        <v>0.09</v>
      </c>
    </row>
    <row r="103" spans="1:12" x14ac:dyDescent="0.25">
      <c r="A103" s="155"/>
      <c r="B103" s="150"/>
      <c r="C103" s="150"/>
      <c r="D103" s="150"/>
      <c r="E103" s="112"/>
      <c r="F103" s="217" t="s">
        <v>136</v>
      </c>
      <c r="G103" s="218"/>
      <c r="H103" s="219"/>
      <c r="I103" s="108">
        <f>I102*14</f>
        <v>1.26</v>
      </c>
    </row>
    <row r="104" spans="1:12" x14ac:dyDescent="0.25">
      <c r="A104" s="155"/>
      <c r="B104" s="240" t="s">
        <v>116</v>
      </c>
      <c r="C104" s="240"/>
      <c r="D104" s="150"/>
      <c r="E104" s="112">
        <v>14</v>
      </c>
      <c r="F104" s="154">
        <v>0.2</v>
      </c>
      <c r="G104" s="154">
        <v>0.2</v>
      </c>
      <c r="H104" s="154">
        <v>1</v>
      </c>
      <c r="I104" s="104"/>
    </row>
    <row r="105" spans="1:12" x14ac:dyDescent="0.25">
      <c r="A105" s="155"/>
      <c r="B105" s="150"/>
      <c r="C105" s="150"/>
      <c r="D105" s="150"/>
      <c r="E105" s="112"/>
      <c r="F105" s="154"/>
      <c r="G105" s="154"/>
      <c r="H105" s="154"/>
      <c r="I105" s="108">
        <f>E104*F104*G104*H104</f>
        <v>0.56000000000000005</v>
      </c>
    </row>
    <row r="106" spans="1:12" x14ac:dyDescent="0.25">
      <c r="A106" s="227"/>
      <c r="B106" s="228"/>
      <c r="C106" s="228"/>
      <c r="D106" s="228"/>
      <c r="E106" s="228"/>
      <c r="F106" s="228"/>
      <c r="G106" s="228"/>
      <c r="H106" s="228"/>
      <c r="I106" s="229"/>
    </row>
    <row r="107" spans="1:12" x14ac:dyDescent="0.25">
      <c r="A107" s="155"/>
      <c r="B107" s="224" t="s">
        <v>97</v>
      </c>
      <c r="C107" s="225"/>
      <c r="D107" s="150"/>
      <c r="E107" s="112"/>
      <c r="F107" s="154" t="s">
        <v>86</v>
      </c>
      <c r="G107" s="154" t="s">
        <v>93</v>
      </c>
      <c r="H107" s="154" t="s">
        <v>89</v>
      </c>
      <c r="I107" s="104" t="s">
        <v>88</v>
      </c>
    </row>
    <row r="108" spans="1:12" x14ac:dyDescent="0.25">
      <c r="A108" s="155"/>
      <c r="B108" s="150" t="s">
        <v>102</v>
      </c>
      <c r="C108" s="150"/>
      <c r="D108" s="150"/>
      <c r="E108" s="112"/>
      <c r="F108" s="154">
        <v>0.15</v>
      </c>
      <c r="G108" s="154">
        <v>13.14</v>
      </c>
      <c r="H108" s="154">
        <v>0.2</v>
      </c>
      <c r="I108" s="104">
        <f>H108*G108*F108</f>
        <v>0.39419999999999999</v>
      </c>
    </row>
    <row r="109" spans="1:12" x14ac:dyDescent="0.25">
      <c r="A109" s="155"/>
      <c r="B109" s="150" t="s">
        <v>101</v>
      </c>
      <c r="C109" s="150"/>
      <c r="D109" s="150"/>
      <c r="E109" s="112"/>
      <c r="F109" s="154">
        <v>0.15</v>
      </c>
      <c r="G109" s="154">
        <v>13.14</v>
      </c>
      <c r="H109" s="154">
        <v>0.2</v>
      </c>
      <c r="I109" s="104">
        <f t="shared" ref="I109:I111" si="5">H109*G109*F109</f>
        <v>0.39419999999999999</v>
      </c>
    </row>
    <row r="110" spans="1:12" x14ac:dyDescent="0.25">
      <c r="A110" s="155"/>
      <c r="B110" s="150" t="s">
        <v>103</v>
      </c>
      <c r="C110" s="150"/>
      <c r="D110" s="150"/>
      <c r="E110" s="112"/>
      <c r="F110" s="154">
        <v>0.15</v>
      </c>
      <c r="G110" s="154">
        <v>1.5</v>
      </c>
      <c r="H110" s="154">
        <v>0.2</v>
      </c>
      <c r="I110" s="104">
        <f t="shared" si="5"/>
        <v>4.5000000000000005E-2</v>
      </c>
    </row>
    <row r="111" spans="1:12" x14ac:dyDescent="0.25">
      <c r="A111" s="155"/>
      <c r="B111" s="150" t="s">
        <v>104</v>
      </c>
      <c r="C111" s="150"/>
      <c r="D111" s="150"/>
      <c r="E111" s="112"/>
      <c r="F111" s="154">
        <v>0.15</v>
      </c>
      <c r="G111" s="154">
        <v>1.5</v>
      </c>
      <c r="H111" s="154">
        <v>0.2</v>
      </c>
      <c r="I111" s="104">
        <f t="shared" si="5"/>
        <v>4.5000000000000005E-2</v>
      </c>
    </row>
    <row r="112" spans="1:12" x14ac:dyDescent="0.25">
      <c r="A112" s="155"/>
      <c r="B112" s="150"/>
      <c r="C112" s="150"/>
      <c r="D112" s="150"/>
      <c r="E112" s="112"/>
      <c r="F112" s="154"/>
      <c r="G112" s="154"/>
      <c r="H112" s="154"/>
      <c r="I112" s="108">
        <f>SUM(I108:I111)</f>
        <v>0.87840000000000007</v>
      </c>
    </row>
    <row r="113" spans="1:9" x14ac:dyDescent="0.25">
      <c r="A113" s="212"/>
      <c r="B113" s="213"/>
      <c r="C113" s="213"/>
      <c r="D113" s="213"/>
      <c r="E113" s="213"/>
      <c r="F113" s="213"/>
      <c r="G113" s="213"/>
      <c r="H113" s="213"/>
      <c r="I113" s="214"/>
    </row>
    <row r="114" spans="1:9" x14ac:dyDescent="0.25">
      <c r="A114" s="155"/>
      <c r="B114" s="156"/>
      <c r="C114" s="156"/>
      <c r="D114" s="156"/>
      <c r="E114" s="112" t="s">
        <v>117</v>
      </c>
      <c r="F114" s="207" t="s">
        <v>87</v>
      </c>
      <c r="G114" s="207"/>
      <c r="H114" s="207"/>
      <c r="I114" s="104"/>
    </row>
    <row r="115" spans="1:9" x14ac:dyDescent="0.25">
      <c r="A115" s="155"/>
      <c r="B115" s="240" t="s">
        <v>121</v>
      </c>
      <c r="C115" s="240"/>
      <c r="D115" s="150"/>
      <c r="E115" s="112"/>
      <c r="F115" s="154" t="s">
        <v>118</v>
      </c>
      <c r="G115" s="154" t="s">
        <v>93</v>
      </c>
      <c r="H115" s="154" t="s">
        <v>89</v>
      </c>
      <c r="I115" s="104" t="s">
        <v>88</v>
      </c>
    </row>
    <row r="116" spans="1:9" x14ac:dyDescent="0.25">
      <c r="A116" s="155"/>
      <c r="B116" s="150" t="s">
        <v>122</v>
      </c>
      <c r="C116" s="150"/>
      <c r="D116" s="150"/>
      <c r="E116" s="112">
        <v>4</v>
      </c>
      <c r="F116" s="154">
        <v>0.2</v>
      </c>
      <c r="G116" s="154">
        <v>0.2</v>
      </c>
      <c r="H116" s="154">
        <v>0.85</v>
      </c>
      <c r="I116" s="104">
        <f>E116*F116*G116*H116</f>
        <v>0.13600000000000001</v>
      </c>
    </row>
    <row r="117" spans="1:9" x14ac:dyDescent="0.25">
      <c r="A117" s="155"/>
      <c r="B117" s="150" t="s">
        <v>123</v>
      </c>
      <c r="C117" s="150"/>
      <c r="D117" s="150"/>
      <c r="E117" s="112">
        <v>2</v>
      </c>
      <c r="F117" s="154">
        <v>0.2</v>
      </c>
      <c r="G117" s="154">
        <v>0.2</v>
      </c>
      <c r="H117" s="154">
        <v>0.7</v>
      </c>
      <c r="I117" s="104">
        <f t="shared" ref="I117:I120" si="6">E117*F117*G117*H117</f>
        <v>5.6000000000000008E-2</v>
      </c>
    </row>
    <row r="118" spans="1:9" x14ac:dyDescent="0.25">
      <c r="A118" s="155"/>
      <c r="B118" s="150" t="s">
        <v>124</v>
      </c>
      <c r="C118" s="150"/>
      <c r="D118" s="150"/>
      <c r="E118" s="112">
        <v>2</v>
      </c>
      <c r="F118" s="154">
        <v>0.2</v>
      </c>
      <c r="G118" s="154">
        <v>0.2</v>
      </c>
      <c r="H118" s="154">
        <v>0.54</v>
      </c>
      <c r="I118" s="104">
        <f t="shared" si="6"/>
        <v>4.3200000000000009E-2</v>
      </c>
    </row>
    <row r="119" spans="1:9" x14ac:dyDescent="0.25">
      <c r="A119" s="155"/>
      <c r="B119" s="150" t="s">
        <v>125</v>
      </c>
      <c r="C119" s="150"/>
      <c r="D119" s="150"/>
      <c r="E119" s="112">
        <v>2</v>
      </c>
      <c r="F119" s="154">
        <v>0.2</v>
      </c>
      <c r="G119" s="154">
        <v>0.2</v>
      </c>
      <c r="H119" s="154">
        <v>0.38</v>
      </c>
      <c r="I119" s="104">
        <f t="shared" si="6"/>
        <v>3.0400000000000007E-2</v>
      </c>
    </row>
    <row r="120" spans="1:9" x14ac:dyDescent="0.25">
      <c r="A120" s="155"/>
      <c r="B120" s="150" t="s">
        <v>126</v>
      </c>
      <c r="C120" s="150"/>
      <c r="D120" s="150"/>
      <c r="E120" s="112">
        <v>2</v>
      </c>
      <c r="F120" s="154">
        <v>0.2</v>
      </c>
      <c r="G120" s="154">
        <v>0.2</v>
      </c>
      <c r="H120" s="154">
        <v>0.22</v>
      </c>
      <c r="I120" s="104">
        <f t="shared" si="6"/>
        <v>1.7600000000000005E-2</v>
      </c>
    </row>
    <row r="121" spans="1:9" x14ac:dyDescent="0.25">
      <c r="A121" s="155"/>
      <c r="B121" s="150"/>
      <c r="C121" s="150"/>
      <c r="D121" s="150"/>
      <c r="E121" s="112"/>
      <c r="F121" s="154"/>
      <c r="G121" s="154"/>
      <c r="H121" s="154"/>
      <c r="I121" s="108">
        <f>SUM(I116:I120)</f>
        <v>0.28320000000000001</v>
      </c>
    </row>
    <row r="122" spans="1:9" ht="15.75" thickBot="1" x14ac:dyDescent="0.3">
      <c r="A122" s="242"/>
      <c r="B122" s="243"/>
      <c r="C122" s="243"/>
      <c r="D122" s="243"/>
      <c r="E122" s="243"/>
      <c r="F122" s="243"/>
      <c r="G122" s="243"/>
      <c r="H122" s="243"/>
      <c r="I122" s="244"/>
    </row>
    <row r="123" spans="1:9" x14ac:dyDescent="0.25">
      <c r="A123" s="177"/>
      <c r="B123" s="245" t="s">
        <v>127</v>
      </c>
      <c r="C123" s="245"/>
      <c r="D123" s="178"/>
      <c r="E123" s="183"/>
      <c r="F123" s="246" t="s">
        <v>87</v>
      </c>
      <c r="G123" s="246"/>
      <c r="H123" s="246"/>
      <c r="I123" s="184"/>
    </row>
    <row r="124" spans="1:9" x14ac:dyDescent="0.25">
      <c r="A124" s="155"/>
      <c r="B124" s="150"/>
      <c r="C124" s="150"/>
      <c r="D124" s="150"/>
      <c r="E124" s="112" t="s">
        <v>117</v>
      </c>
      <c r="F124" s="154" t="s">
        <v>94</v>
      </c>
      <c r="G124" s="154" t="s">
        <v>86</v>
      </c>
      <c r="H124" s="154" t="s">
        <v>89</v>
      </c>
      <c r="I124" s="104" t="s">
        <v>88</v>
      </c>
    </row>
    <row r="125" spans="1:9" x14ac:dyDescent="0.25">
      <c r="A125" s="155"/>
      <c r="B125" s="159" t="s">
        <v>128</v>
      </c>
      <c r="C125" s="150"/>
      <c r="D125" s="150"/>
      <c r="E125" s="112">
        <v>8</v>
      </c>
      <c r="F125" s="154">
        <v>1.5</v>
      </c>
      <c r="G125" s="154">
        <v>0.15</v>
      </c>
      <c r="H125" s="154">
        <v>0.2</v>
      </c>
      <c r="I125" s="104">
        <f>E125*F125*G125*H125</f>
        <v>0.36</v>
      </c>
    </row>
    <row r="126" spans="1:9" x14ac:dyDescent="0.25">
      <c r="A126" s="155"/>
      <c r="B126" s="159" t="s">
        <v>129</v>
      </c>
      <c r="C126" s="150"/>
      <c r="D126" s="150"/>
      <c r="E126" s="112">
        <v>2</v>
      </c>
      <c r="F126" s="154">
        <v>11.9</v>
      </c>
      <c r="G126" s="154">
        <v>0.15</v>
      </c>
      <c r="H126" s="154">
        <v>0.2</v>
      </c>
      <c r="I126" s="104">
        <f>E126*F126*G126*H126</f>
        <v>0.71399999999999997</v>
      </c>
    </row>
    <row r="127" spans="1:9" x14ac:dyDescent="0.25">
      <c r="A127" s="155"/>
      <c r="B127" s="150"/>
      <c r="C127" s="150"/>
      <c r="D127" s="150"/>
      <c r="E127" s="112"/>
      <c r="F127" s="154"/>
      <c r="G127" s="154"/>
      <c r="H127" s="154"/>
      <c r="I127" s="108">
        <f>SUM(I125+I126)</f>
        <v>1.0739999999999998</v>
      </c>
    </row>
    <row r="128" spans="1:9" x14ac:dyDescent="0.25">
      <c r="A128" s="212"/>
      <c r="B128" s="213"/>
      <c r="C128" s="213"/>
      <c r="D128" s="213"/>
      <c r="E128" s="213"/>
      <c r="F128" s="213"/>
      <c r="G128" s="213"/>
      <c r="H128" s="213"/>
      <c r="I128" s="214"/>
    </row>
    <row r="129" spans="1:12" x14ac:dyDescent="0.25">
      <c r="A129" s="155"/>
      <c r="B129" s="159" t="s">
        <v>133</v>
      </c>
      <c r="C129" s="150"/>
      <c r="D129" s="150"/>
      <c r="E129" s="112"/>
      <c r="F129" s="207" t="s">
        <v>87</v>
      </c>
      <c r="G129" s="207"/>
      <c r="H129" s="207"/>
      <c r="I129" s="104"/>
    </row>
    <row r="130" spans="1:12" x14ac:dyDescent="0.25">
      <c r="A130" s="155"/>
      <c r="B130" s="150"/>
      <c r="C130" s="150"/>
      <c r="D130" s="150"/>
      <c r="E130" s="112"/>
      <c r="F130" s="154" t="s">
        <v>94</v>
      </c>
      <c r="G130" s="154" t="s">
        <v>86</v>
      </c>
      <c r="H130" s="154" t="s">
        <v>89</v>
      </c>
      <c r="I130" s="104" t="s">
        <v>88</v>
      </c>
    </row>
    <row r="131" spans="1:12" x14ac:dyDescent="0.25">
      <c r="A131" s="155"/>
      <c r="B131" s="150"/>
      <c r="C131" s="150"/>
      <c r="D131" s="150"/>
      <c r="E131" s="112"/>
      <c r="F131" s="154">
        <v>13.5</v>
      </c>
      <c r="G131" s="154">
        <v>1.5</v>
      </c>
      <c r="H131" s="154">
        <v>0.12</v>
      </c>
      <c r="I131" s="104"/>
    </row>
    <row r="132" spans="1:12" x14ac:dyDescent="0.25">
      <c r="A132" s="155"/>
      <c r="B132" s="150"/>
      <c r="C132" s="150"/>
      <c r="D132" s="150"/>
      <c r="E132" s="112"/>
      <c r="F132" s="154"/>
      <c r="G132" s="154"/>
      <c r="H132" s="154"/>
      <c r="I132" s="108">
        <f>F131*G131*H131</f>
        <v>2.4299999999999997</v>
      </c>
    </row>
    <row r="133" spans="1:12" x14ac:dyDescent="0.25">
      <c r="A133" s="155"/>
      <c r="B133" s="150"/>
      <c r="C133" s="150"/>
      <c r="D133" s="150"/>
      <c r="E133" s="112"/>
      <c r="F133" s="215" t="s">
        <v>137</v>
      </c>
      <c r="G133" s="215"/>
      <c r="H133" s="215"/>
      <c r="I133" s="108">
        <f>I105+I112+I121+I127+I132+I103</f>
        <v>6.4855999999999998</v>
      </c>
    </row>
    <row r="134" spans="1:12" x14ac:dyDescent="0.25">
      <c r="A134" s="227"/>
      <c r="B134" s="228"/>
      <c r="C134" s="228"/>
      <c r="D134" s="228"/>
      <c r="E134" s="228"/>
      <c r="F134" s="228"/>
      <c r="G134" s="228"/>
      <c r="H134" s="228"/>
      <c r="I134" s="229"/>
    </row>
    <row r="135" spans="1:12" s="3" customFormat="1" ht="30.75" customHeight="1" x14ac:dyDescent="0.25">
      <c r="A135" s="113" t="str">
        <f>PLANILHA!A22</f>
        <v>4.3</v>
      </c>
      <c r="B135" s="209" t="str">
        <f>PLANILHA!D22</f>
        <v>Fornecimento, dobragem e colocação em fôrma, de armadura CA-50 A média, diâmetro de 6.3 a 10.0 mm</v>
      </c>
      <c r="C135" s="209"/>
      <c r="D135" s="209"/>
      <c r="E135" s="112" t="s">
        <v>39</v>
      </c>
      <c r="F135" s="239"/>
      <c r="G135" s="239"/>
      <c r="H135" s="239"/>
      <c r="I135" s="114"/>
      <c r="K135" s="19"/>
      <c r="L135" s="19"/>
    </row>
    <row r="136" spans="1:12" x14ac:dyDescent="0.25">
      <c r="A136" s="155"/>
      <c r="B136" s="210" t="s">
        <v>95</v>
      </c>
      <c r="C136" s="210"/>
      <c r="D136" s="210"/>
      <c r="E136" s="112" t="s">
        <v>117</v>
      </c>
      <c r="F136" s="154" t="s">
        <v>140</v>
      </c>
      <c r="G136" s="154" t="s">
        <v>94</v>
      </c>
      <c r="H136" s="154" t="s">
        <v>185</v>
      </c>
      <c r="I136" s="114" t="s">
        <v>88</v>
      </c>
    </row>
    <row r="137" spans="1:12" x14ac:dyDescent="0.25">
      <c r="A137" s="155"/>
      <c r="B137" s="150"/>
      <c r="C137" s="150"/>
      <c r="D137" s="150"/>
      <c r="E137" s="112">
        <v>14</v>
      </c>
      <c r="F137" s="154">
        <v>12</v>
      </c>
      <c r="G137" s="154">
        <v>0.76</v>
      </c>
      <c r="H137" s="165">
        <v>0.39500000000000002</v>
      </c>
      <c r="I137" s="104"/>
    </row>
    <row r="138" spans="1:12" x14ac:dyDescent="0.25">
      <c r="A138" s="155"/>
      <c r="B138" s="150"/>
      <c r="C138" s="150"/>
      <c r="D138" s="150"/>
      <c r="E138" s="112"/>
      <c r="F138" s="154"/>
      <c r="G138" s="154"/>
      <c r="H138" s="154"/>
      <c r="I138" s="108">
        <f>E137*G137*H137*F137</f>
        <v>50.433600000000013</v>
      </c>
    </row>
    <row r="139" spans="1:12" x14ac:dyDescent="0.25">
      <c r="A139" s="227"/>
      <c r="B139" s="228"/>
      <c r="C139" s="228"/>
      <c r="D139" s="228"/>
      <c r="E139" s="228"/>
      <c r="F139" s="228"/>
      <c r="G139" s="228"/>
      <c r="H139" s="228"/>
      <c r="I139" s="229"/>
    </row>
    <row r="140" spans="1:12" x14ac:dyDescent="0.25">
      <c r="A140" s="119"/>
      <c r="B140" s="120"/>
      <c r="C140" s="120"/>
      <c r="D140" s="120"/>
      <c r="E140" s="112" t="s">
        <v>117</v>
      </c>
      <c r="F140" s="154" t="s">
        <v>140</v>
      </c>
      <c r="G140" s="154" t="s">
        <v>94</v>
      </c>
      <c r="H140" s="154" t="s">
        <v>186</v>
      </c>
      <c r="I140" s="104" t="s">
        <v>88</v>
      </c>
    </row>
    <row r="141" spans="1:12" x14ac:dyDescent="0.25">
      <c r="A141" s="155"/>
      <c r="B141" s="247" t="s">
        <v>141</v>
      </c>
      <c r="C141" s="247"/>
      <c r="D141" s="150"/>
      <c r="E141" s="112">
        <v>12</v>
      </c>
      <c r="F141" s="154">
        <v>4</v>
      </c>
      <c r="G141" s="154">
        <v>1.51</v>
      </c>
      <c r="H141" s="165">
        <v>0.61699999999999999</v>
      </c>
      <c r="I141" s="104">
        <f>E141*F141*G141*H141</f>
        <v>44.72016</v>
      </c>
    </row>
    <row r="142" spans="1:12" x14ac:dyDescent="0.25">
      <c r="A142" s="155"/>
      <c r="B142" s="247" t="s">
        <v>142</v>
      </c>
      <c r="C142" s="247"/>
      <c r="D142" s="150"/>
      <c r="E142" s="112">
        <v>2</v>
      </c>
      <c r="F142" s="154">
        <v>4</v>
      </c>
      <c r="G142" s="154">
        <v>1.1000000000000001</v>
      </c>
      <c r="H142" s="165">
        <v>0.61699999999999999</v>
      </c>
      <c r="I142" s="104">
        <f>E142*F142*G142*H142</f>
        <v>5.4296000000000006</v>
      </c>
    </row>
    <row r="143" spans="1:12" x14ac:dyDescent="0.25">
      <c r="A143" s="155"/>
      <c r="B143" s="159"/>
      <c r="C143" s="159"/>
      <c r="D143" s="150"/>
      <c r="E143" s="112"/>
      <c r="F143" s="154"/>
      <c r="G143" s="154"/>
      <c r="H143" s="154"/>
      <c r="I143" s="108">
        <f>I141+I142</f>
        <v>50.149760000000001</v>
      </c>
    </row>
    <row r="144" spans="1:12" x14ac:dyDescent="0.25">
      <c r="A144" s="155"/>
      <c r="B144" s="159"/>
      <c r="C144" s="159"/>
      <c r="D144" s="150"/>
      <c r="E144" s="112"/>
      <c r="F144" s="154"/>
      <c r="G144" s="154"/>
      <c r="H144" s="154"/>
      <c r="I144" s="116"/>
    </row>
    <row r="145" spans="1:9" x14ac:dyDescent="0.25">
      <c r="A145" s="212"/>
      <c r="B145" s="213"/>
      <c r="C145" s="213"/>
      <c r="D145" s="213"/>
      <c r="E145" s="213"/>
      <c r="F145" s="213"/>
      <c r="G145" s="213"/>
      <c r="H145" s="213"/>
      <c r="I145" s="214"/>
    </row>
    <row r="146" spans="1:9" x14ac:dyDescent="0.25">
      <c r="A146" s="155"/>
      <c r="B146" s="247" t="s">
        <v>97</v>
      </c>
      <c r="C146" s="247"/>
      <c r="D146" s="150"/>
      <c r="E146" s="112" t="s">
        <v>117</v>
      </c>
      <c r="F146" s="154" t="s">
        <v>140</v>
      </c>
      <c r="G146" s="154" t="s">
        <v>94</v>
      </c>
      <c r="H146" s="154" t="s">
        <v>186</v>
      </c>
      <c r="I146" s="104" t="s">
        <v>88</v>
      </c>
    </row>
    <row r="147" spans="1:9" x14ac:dyDescent="0.25">
      <c r="A147" s="155"/>
      <c r="B147" s="153" t="s">
        <v>102</v>
      </c>
      <c r="C147" s="150"/>
      <c r="D147" s="150"/>
      <c r="E147" s="112">
        <v>1</v>
      </c>
      <c r="F147" s="154">
        <v>2</v>
      </c>
      <c r="G147" s="154">
        <v>11.89</v>
      </c>
      <c r="H147" s="165">
        <v>0.61699999999999999</v>
      </c>
      <c r="I147" s="104">
        <f>H147*G147*F147</f>
        <v>14.672260000000001</v>
      </c>
    </row>
    <row r="148" spans="1:9" x14ac:dyDescent="0.25">
      <c r="A148" s="155"/>
      <c r="B148" s="150"/>
      <c r="C148" s="150"/>
      <c r="D148" s="150"/>
      <c r="E148" s="112">
        <v>1</v>
      </c>
      <c r="F148" s="154">
        <v>2</v>
      </c>
      <c r="G148" s="154">
        <v>1.52</v>
      </c>
      <c r="H148" s="165">
        <v>0.61699999999999999</v>
      </c>
      <c r="I148" s="104">
        <f t="shared" ref="I148:I160" si="7">H148*G148*F148</f>
        <v>1.87568</v>
      </c>
    </row>
    <row r="149" spans="1:9" x14ac:dyDescent="0.25">
      <c r="A149" s="155"/>
      <c r="B149" s="150"/>
      <c r="C149" s="150"/>
      <c r="D149" s="150"/>
      <c r="E149" s="112">
        <v>1</v>
      </c>
      <c r="F149" s="154">
        <v>2</v>
      </c>
      <c r="G149" s="154">
        <v>10.81</v>
      </c>
      <c r="H149" s="165">
        <v>0.61699999999999999</v>
      </c>
      <c r="I149" s="104">
        <f t="shared" si="7"/>
        <v>13.339540000000001</v>
      </c>
    </row>
    <row r="150" spans="1:9" x14ac:dyDescent="0.25">
      <c r="A150" s="155"/>
      <c r="B150" s="150"/>
      <c r="C150" s="150"/>
      <c r="D150" s="150"/>
      <c r="E150" s="112">
        <v>1</v>
      </c>
      <c r="F150" s="154">
        <v>2</v>
      </c>
      <c r="G150" s="154">
        <v>2.66</v>
      </c>
      <c r="H150" s="165">
        <v>0.61699999999999999</v>
      </c>
      <c r="I150" s="104">
        <f t="shared" si="7"/>
        <v>3.2824400000000002</v>
      </c>
    </row>
    <row r="151" spans="1:9" x14ac:dyDescent="0.25">
      <c r="A151" s="227"/>
      <c r="B151" s="228"/>
      <c r="C151" s="228"/>
      <c r="D151" s="228"/>
      <c r="E151" s="228"/>
      <c r="F151" s="228"/>
      <c r="G151" s="228"/>
      <c r="H151" s="228"/>
      <c r="I151" s="229"/>
    </row>
    <row r="152" spans="1:9" x14ac:dyDescent="0.25">
      <c r="A152" s="155"/>
      <c r="B152" s="153" t="s">
        <v>101</v>
      </c>
      <c r="C152" s="150"/>
      <c r="D152" s="150"/>
      <c r="E152" s="112">
        <v>1</v>
      </c>
      <c r="F152" s="154">
        <v>2</v>
      </c>
      <c r="G152" s="154">
        <v>11.89</v>
      </c>
      <c r="H152" s="165">
        <v>0.61699999999999999</v>
      </c>
      <c r="I152" s="104">
        <f t="shared" si="7"/>
        <v>14.672260000000001</v>
      </c>
    </row>
    <row r="153" spans="1:9" x14ac:dyDescent="0.25">
      <c r="A153" s="155"/>
      <c r="B153" s="150"/>
      <c r="C153" s="150"/>
      <c r="D153" s="150"/>
      <c r="E153" s="112">
        <v>1</v>
      </c>
      <c r="F153" s="154">
        <v>2</v>
      </c>
      <c r="G153" s="154">
        <v>1.56</v>
      </c>
      <c r="H153" s="165">
        <v>0.61699999999999999</v>
      </c>
      <c r="I153" s="104">
        <f t="shared" si="7"/>
        <v>1.9250400000000001</v>
      </c>
    </row>
    <row r="154" spans="1:9" x14ac:dyDescent="0.25">
      <c r="A154" s="155"/>
      <c r="B154" s="150"/>
      <c r="C154" s="150"/>
      <c r="D154" s="150"/>
      <c r="E154" s="112">
        <v>1</v>
      </c>
      <c r="F154" s="154">
        <v>2</v>
      </c>
      <c r="G154" s="154">
        <v>10.81</v>
      </c>
      <c r="H154" s="165">
        <v>0.61699999999999999</v>
      </c>
      <c r="I154" s="104">
        <f t="shared" si="7"/>
        <v>13.339540000000001</v>
      </c>
    </row>
    <row r="155" spans="1:9" x14ac:dyDescent="0.25">
      <c r="A155" s="155"/>
      <c r="B155" s="150"/>
      <c r="C155" s="150"/>
      <c r="D155" s="150"/>
      <c r="E155" s="112">
        <v>1</v>
      </c>
      <c r="F155" s="154">
        <v>2</v>
      </c>
      <c r="G155" s="154">
        <v>2.66</v>
      </c>
      <c r="H155" s="165">
        <v>0.61699999999999999</v>
      </c>
      <c r="I155" s="104">
        <f t="shared" si="7"/>
        <v>3.2824400000000002</v>
      </c>
    </row>
    <row r="156" spans="1:9" x14ac:dyDescent="0.25">
      <c r="A156" s="227"/>
      <c r="B156" s="228"/>
      <c r="C156" s="228"/>
      <c r="D156" s="228"/>
      <c r="E156" s="228"/>
      <c r="F156" s="228"/>
      <c r="G156" s="228"/>
      <c r="H156" s="228"/>
      <c r="I156" s="229"/>
    </row>
    <row r="157" spans="1:9" x14ac:dyDescent="0.25">
      <c r="A157" s="155"/>
      <c r="B157" s="153" t="s">
        <v>103</v>
      </c>
      <c r="C157" s="150"/>
      <c r="D157" s="150"/>
      <c r="E157" s="112">
        <v>1</v>
      </c>
      <c r="F157" s="154">
        <v>2</v>
      </c>
      <c r="G157" s="154">
        <v>1.62</v>
      </c>
      <c r="H157" s="165">
        <v>0.61699999999999999</v>
      </c>
      <c r="I157" s="104">
        <f t="shared" si="7"/>
        <v>1.9990800000000002</v>
      </c>
    </row>
    <row r="158" spans="1:9" x14ac:dyDescent="0.25">
      <c r="A158" s="155"/>
      <c r="B158" s="150"/>
      <c r="C158" s="150"/>
      <c r="D158" s="150"/>
      <c r="E158" s="112">
        <v>1</v>
      </c>
      <c r="F158" s="154">
        <v>2</v>
      </c>
      <c r="G158" s="154">
        <v>1.62</v>
      </c>
      <c r="H158" s="165">
        <v>0.61699999999999999</v>
      </c>
      <c r="I158" s="104">
        <f t="shared" si="7"/>
        <v>1.9990800000000002</v>
      </c>
    </row>
    <row r="159" spans="1:9" x14ac:dyDescent="0.25">
      <c r="A159" s="155"/>
      <c r="B159" s="153" t="s">
        <v>104</v>
      </c>
      <c r="C159" s="150"/>
      <c r="D159" s="150"/>
      <c r="E159" s="112">
        <v>1</v>
      </c>
      <c r="F159" s="154">
        <v>2</v>
      </c>
      <c r="G159" s="154">
        <v>1.62</v>
      </c>
      <c r="H159" s="165">
        <v>0.61699999999999999</v>
      </c>
      <c r="I159" s="104">
        <f t="shared" si="7"/>
        <v>1.9990800000000002</v>
      </c>
    </row>
    <row r="160" spans="1:9" x14ac:dyDescent="0.25">
      <c r="A160" s="155"/>
      <c r="B160" s="150"/>
      <c r="C160" s="150"/>
      <c r="D160" s="150"/>
      <c r="E160" s="112">
        <v>1</v>
      </c>
      <c r="F160" s="154">
        <v>2</v>
      </c>
      <c r="G160" s="154">
        <v>1.62</v>
      </c>
      <c r="H160" s="165">
        <v>0.61699999999999999</v>
      </c>
      <c r="I160" s="104">
        <f t="shared" si="7"/>
        <v>1.9990800000000002</v>
      </c>
    </row>
    <row r="161" spans="1:9" x14ac:dyDescent="0.25">
      <c r="A161" s="155"/>
      <c r="B161" s="150"/>
      <c r="C161" s="150"/>
      <c r="D161" s="150"/>
      <c r="E161" s="112"/>
      <c r="F161" s="154"/>
      <c r="G161" s="154"/>
      <c r="H161" s="154"/>
      <c r="I161" s="108">
        <f>SUM(I147:I160)</f>
        <v>74.385520000000028</v>
      </c>
    </row>
    <row r="162" spans="1:9" x14ac:dyDescent="0.25">
      <c r="A162" s="212"/>
      <c r="B162" s="213"/>
      <c r="C162" s="213"/>
      <c r="D162" s="213"/>
      <c r="E162" s="213"/>
      <c r="F162" s="213"/>
      <c r="G162" s="213"/>
      <c r="H162" s="213"/>
      <c r="I162" s="214"/>
    </row>
    <row r="163" spans="1:9" x14ac:dyDescent="0.25">
      <c r="A163" s="155"/>
      <c r="B163" s="156"/>
      <c r="C163" s="156"/>
      <c r="D163" s="156"/>
      <c r="E163" s="112"/>
      <c r="F163" s="207" t="s">
        <v>87</v>
      </c>
      <c r="G163" s="207"/>
      <c r="H163" s="207"/>
      <c r="I163" s="104"/>
    </row>
    <row r="164" spans="1:9" x14ac:dyDescent="0.25">
      <c r="A164" s="155"/>
      <c r="B164" s="247" t="s">
        <v>121</v>
      </c>
      <c r="C164" s="247"/>
      <c r="D164" s="150"/>
      <c r="E164" s="112" t="s">
        <v>117</v>
      </c>
      <c r="F164" s="154" t="s">
        <v>140</v>
      </c>
      <c r="G164" s="154" t="s">
        <v>94</v>
      </c>
      <c r="H164" s="154" t="s">
        <v>186</v>
      </c>
      <c r="I164" s="104" t="s">
        <v>88</v>
      </c>
    </row>
    <row r="165" spans="1:9" x14ac:dyDescent="0.25">
      <c r="A165" s="155"/>
      <c r="B165" s="150" t="s">
        <v>122</v>
      </c>
      <c r="C165" s="150"/>
      <c r="D165" s="150"/>
      <c r="E165" s="112">
        <v>4</v>
      </c>
      <c r="F165" s="154">
        <v>4</v>
      </c>
      <c r="G165" s="154">
        <v>0.82</v>
      </c>
      <c r="H165" s="165">
        <v>0.61699999999999999</v>
      </c>
      <c r="I165" s="104">
        <f>E165*F165*G165*H165</f>
        <v>8.0950399999999991</v>
      </c>
    </row>
    <row r="166" spans="1:9" x14ac:dyDescent="0.25">
      <c r="A166" s="155"/>
      <c r="B166" s="150" t="s">
        <v>123</v>
      </c>
      <c r="C166" s="150"/>
      <c r="D166" s="150"/>
      <c r="E166" s="112">
        <v>2</v>
      </c>
      <c r="F166" s="154">
        <v>4</v>
      </c>
      <c r="G166" s="154">
        <v>0.67</v>
      </c>
      <c r="H166" s="165">
        <v>0.61699999999999999</v>
      </c>
      <c r="I166" s="104">
        <f t="shared" ref="I166:I169" si="8">E166*F166*G166*H166</f>
        <v>3.3071200000000003</v>
      </c>
    </row>
    <row r="167" spans="1:9" x14ac:dyDescent="0.25">
      <c r="A167" s="155"/>
      <c r="B167" s="150" t="s">
        <v>124</v>
      </c>
      <c r="C167" s="150"/>
      <c r="D167" s="150"/>
      <c r="E167" s="112">
        <v>2</v>
      </c>
      <c r="F167" s="154">
        <v>4</v>
      </c>
      <c r="G167" s="154">
        <v>0.51</v>
      </c>
      <c r="H167" s="165">
        <v>0.61699999999999999</v>
      </c>
      <c r="I167" s="104">
        <f t="shared" si="8"/>
        <v>2.51736</v>
      </c>
    </row>
    <row r="168" spans="1:9" x14ac:dyDescent="0.25">
      <c r="A168" s="155"/>
      <c r="B168" s="150" t="s">
        <v>125</v>
      </c>
      <c r="C168" s="150"/>
      <c r="D168" s="150"/>
      <c r="E168" s="112">
        <v>2</v>
      </c>
      <c r="F168" s="154">
        <v>4</v>
      </c>
      <c r="G168" s="154">
        <v>0.34</v>
      </c>
      <c r="H168" s="165">
        <v>0.61699999999999999</v>
      </c>
      <c r="I168" s="104">
        <f t="shared" si="8"/>
        <v>1.6782400000000002</v>
      </c>
    </row>
    <row r="169" spans="1:9" x14ac:dyDescent="0.25">
      <c r="A169" s="155"/>
      <c r="B169" s="150" t="s">
        <v>126</v>
      </c>
      <c r="C169" s="150"/>
      <c r="D169" s="150"/>
      <c r="E169" s="112">
        <v>2</v>
      </c>
      <c r="F169" s="154">
        <v>4</v>
      </c>
      <c r="G169" s="154">
        <v>0.18</v>
      </c>
      <c r="H169" s="165">
        <v>0.61699999999999999</v>
      </c>
      <c r="I169" s="104">
        <f t="shared" si="8"/>
        <v>0.88847999999999994</v>
      </c>
    </row>
    <row r="170" spans="1:9" x14ac:dyDescent="0.25">
      <c r="A170" s="155"/>
      <c r="B170" s="150"/>
      <c r="C170" s="150"/>
      <c r="D170" s="150"/>
      <c r="E170" s="112"/>
      <c r="F170" s="154"/>
      <c r="G170" s="154"/>
      <c r="H170" s="154"/>
      <c r="I170" s="108">
        <f>SUM(I165:I169)</f>
        <v>16.486239999999999</v>
      </c>
    </row>
    <row r="171" spans="1:9" x14ac:dyDescent="0.25">
      <c r="A171" s="212"/>
      <c r="B171" s="213"/>
      <c r="C171" s="213"/>
      <c r="D171" s="213"/>
      <c r="E171" s="213"/>
      <c r="F171" s="213"/>
      <c r="G171" s="213"/>
      <c r="H171" s="213"/>
      <c r="I171" s="214"/>
    </row>
    <row r="172" spans="1:9" x14ac:dyDescent="0.25">
      <c r="A172" s="155"/>
      <c r="B172" s="247" t="s">
        <v>127</v>
      </c>
      <c r="C172" s="247"/>
      <c r="D172" s="150"/>
      <c r="E172" s="112"/>
      <c r="F172" s="207" t="s">
        <v>87</v>
      </c>
      <c r="G172" s="207"/>
      <c r="H172" s="207"/>
      <c r="I172" s="104"/>
    </row>
    <row r="173" spans="1:9" x14ac:dyDescent="0.25">
      <c r="A173" s="155"/>
      <c r="B173" s="150"/>
      <c r="C173" s="150"/>
      <c r="D173" s="150"/>
      <c r="E173" s="112" t="s">
        <v>117</v>
      </c>
      <c r="F173" s="154" t="s">
        <v>140</v>
      </c>
      <c r="G173" s="154" t="s">
        <v>94</v>
      </c>
      <c r="H173" s="154" t="s">
        <v>186</v>
      </c>
      <c r="I173" s="104" t="s">
        <v>88</v>
      </c>
    </row>
    <row r="174" spans="1:9" x14ac:dyDescent="0.25">
      <c r="A174" s="155"/>
      <c r="B174" s="159" t="s">
        <v>128</v>
      </c>
      <c r="C174" s="150"/>
      <c r="D174" s="150"/>
      <c r="E174" s="112">
        <v>8</v>
      </c>
      <c r="F174" s="154">
        <v>2</v>
      </c>
      <c r="G174" s="154">
        <v>1.62</v>
      </c>
      <c r="H174" s="165">
        <v>0.61699999999999999</v>
      </c>
      <c r="I174" s="104">
        <f>E174*F174*G174*H174</f>
        <v>15.992640000000002</v>
      </c>
    </row>
    <row r="175" spans="1:9" x14ac:dyDescent="0.25">
      <c r="A175" s="155"/>
      <c r="B175" s="159"/>
      <c r="C175" s="150"/>
      <c r="D175" s="150"/>
      <c r="E175" s="112">
        <v>8</v>
      </c>
      <c r="F175" s="154">
        <v>2</v>
      </c>
      <c r="G175" s="154">
        <v>1.62</v>
      </c>
      <c r="H175" s="165">
        <v>0.61699999999999999</v>
      </c>
      <c r="I175" s="104">
        <f>E175*F175*G175*H175</f>
        <v>15.992640000000002</v>
      </c>
    </row>
    <row r="176" spans="1:9" x14ac:dyDescent="0.25">
      <c r="A176" s="212"/>
      <c r="B176" s="213"/>
      <c r="C176" s="213"/>
      <c r="D176" s="213"/>
      <c r="E176" s="213"/>
      <c r="F176" s="213"/>
      <c r="G176" s="213"/>
      <c r="H176" s="213"/>
      <c r="I176" s="214"/>
    </row>
    <row r="177" spans="1:12" x14ac:dyDescent="0.25">
      <c r="A177" s="155"/>
      <c r="B177" s="159" t="s">
        <v>129</v>
      </c>
      <c r="C177" s="150"/>
      <c r="D177" s="150"/>
      <c r="E177" s="112">
        <v>2</v>
      </c>
      <c r="F177" s="154">
        <v>2</v>
      </c>
      <c r="G177" s="154">
        <v>10.71</v>
      </c>
      <c r="H177" s="165">
        <v>0.61699999999999999</v>
      </c>
      <c r="I177" s="104">
        <f>E177*F177*G177*H177</f>
        <v>26.432280000000002</v>
      </c>
    </row>
    <row r="178" spans="1:12" x14ac:dyDescent="0.25">
      <c r="A178" s="155"/>
      <c r="B178" s="150"/>
      <c r="C178" s="150"/>
      <c r="D178" s="150"/>
      <c r="E178" s="112">
        <v>2</v>
      </c>
      <c r="F178" s="154">
        <v>2</v>
      </c>
      <c r="G178" s="154">
        <v>1.52</v>
      </c>
      <c r="H178" s="165">
        <v>0.61699999999999999</v>
      </c>
      <c r="I178" s="104">
        <f t="shared" ref="I178:I180" si="9">E178*F178*G178*H178</f>
        <v>3.75136</v>
      </c>
    </row>
    <row r="179" spans="1:12" x14ac:dyDescent="0.25">
      <c r="A179" s="155"/>
      <c r="B179" s="150"/>
      <c r="C179" s="150"/>
      <c r="D179" s="150"/>
      <c r="E179" s="112">
        <v>2</v>
      </c>
      <c r="F179" s="154">
        <v>2</v>
      </c>
      <c r="G179" s="154">
        <v>10.72</v>
      </c>
      <c r="H179" s="165">
        <v>0.61699999999999999</v>
      </c>
      <c r="I179" s="104">
        <f t="shared" si="9"/>
        <v>26.456960000000002</v>
      </c>
    </row>
    <row r="180" spans="1:12" x14ac:dyDescent="0.25">
      <c r="A180" s="155"/>
      <c r="B180" s="150"/>
      <c r="C180" s="150"/>
      <c r="D180" s="150"/>
      <c r="E180" s="112">
        <v>2</v>
      </c>
      <c r="F180" s="154">
        <v>2</v>
      </c>
      <c r="G180" s="154">
        <v>1.51</v>
      </c>
      <c r="H180" s="165">
        <v>0.61699999999999999</v>
      </c>
      <c r="I180" s="104">
        <f t="shared" si="9"/>
        <v>3.72668</v>
      </c>
    </row>
    <row r="181" spans="1:12" x14ac:dyDescent="0.25">
      <c r="A181" s="155"/>
      <c r="B181" s="150"/>
      <c r="C181" s="150"/>
      <c r="D181" s="150"/>
      <c r="E181" s="112"/>
      <c r="F181" s="154"/>
      <c r="G181" s="154"/>
      <c r="H181" s="154"/>
      <c r="I181" s="108">
        <f>SUM(I174:I180)</f>
        <v>92.352560000000011</v>
      </c>
    </row>
    <row r="182" spans="1:12" x14ac:dyDescent="0.25">
      <c r="A182" s="212"/>
      <c r="B182" s="213"/>
      <c r="C182" s="213"/>
      <c r="D182" s="213"/>
      <c r="E182" s="213"/>
      <c r="F182" s="213"/>
      <c r="G182" s="213"/>
      <c r="H182" s="213"/>
      <c r="I182" s="214"/>
    </row>
    <row r="183" spans="1:12" x14ac:dyDescent="0.25">
      <c r="A183" s="155"/>
      <c r="B183" s="161" t="s">
        <v>133</v>
      </c>
      <c r="C183" s="150"/>
      <c r="D183" s="150"/>
      <c r="E183" s="112"/>
      <c r="F183" s="207" t="s">
        <v>87</v>
      </c>
      <c r="G183" s="207"/>
      <c r="H183" s="207"/>
      <c r="I183" s="104"/>
    </row>
    <row r="184" spans="1:12" x14ac:dyDescent="0.25">
      <c r="A184" s="155"/>
      <c r="B184" s="150"/>
      <c r="C184" s="150"/>
      <c r="D184" s="150"/>
      <c r="E184" s="112" t="s">
        <v>117</v>
      </c>
      <c r="F184" s="154" t="s">
        <v>140</v>
      </c>
      <c r="G184" s="154" t="s">
        <v>94</v>
      </c>
      <c r="H184" s="154" t="s">
        <v>186</v>
      </c>
      <c r="I184" s="104" t="s">
        <v>88</v>
      </c>
    </row>
    <row r="185" spans="1:12" x14ac:dyDescent="0.25">
      <c r="A185" s="155"/>
      <c r="B185" s="150"/>
      <c r="C185" s="150"/>
      <c r="D185" s="150"/>
      <c r="E185" s="162">
        <v>1</v>
      </c>
      <c r="F185" s="121">
        <v>10</v>
      </c>
      <c r="G185" s="121">
        <v>12</v>
      </c>
      <c r="H185" s="166">
        <v>0.61699999999999999</v>
      </c>
      <c r="I185" s="118">
        <f>F185*G185*H185</f>
        <v>74.039999999999992</v>
      </c>
    </row>
    <row r="186" spans="1:12" x14ac:dyDescent="0.25">
      <c r="A186" s="155"/>
      <c r="B186" s="150"/>
      <c r="C186" s="150"/>
      <c r="D186" s="150"/>
      <c r="E186" s="162">
        <v>1</v>
      </c>
      <c r="F186" s="121">
        <v>77</v>
      </c>
      <c r="G186" s="121">
        <v>1.65</v>
      </c>
      <c r="H186" s="166">
        <v>0.61699999999999999</v>
      </c>
      <c r="I186" s="118">
        <f>F186*G186*H186</f>
        <v>78.389849999999996</v>
      </c>
    </row>
    <row r="187" spans="1:12" x14ac:dyDescent="0.25">
      <c r="A187" s="155"/>
      <c r="B187" s="150"/>
      <c r="C187" s="150"/>
      <c r="D187" s="150"/>
      <c r="E187" s="162">
        <v>1</v>
      </c>
      <c r="F187" s="121">
        <v>10</v>
      </c>
      <c r="G187" s="121">
        <v>1.65</v>
      </c>
      <c r="H187" s="166">
        <v>0.61699999999999999</v>
      </c>
      <c r="I187" s="118">
        <f t="shared" ref="I187:I188" si="10">F187*G187*H187</f>
        <v>10.1805</v>
      </c>
    </row>
    <row r="188" spans="1:12" ht="15.75" thickBot="1" x14ac:dyDescent="0.3">
      <c r="A188" s="136"/>
      <c r="B188" s="137"/>
      <c r="C188" s="137"/>
      <c r="D188" s="137"/>
      <c r="E188" s="185">
        <v>1</v>
      </c>
      <c r="F188" s="186">
        <v>10</v>
      </c>
      <c r="G188" s="186">
        <v>1.65</v>
      </c>
      <c r="H188" s="187">
        <v>0.61699999999999999</v>
      </c>
      <c r="I188" s="188">
        <f t="shared" si="10"/>
        <v>10.1805</v>
      </c>
    </row>
    <row r="189" spans="1:12" x14ac:dyDescent="0.25">
      <c r="A189" s="177"/>
      <c r="B189" s="178"/>
      <c r="C189" s="178"/>
      <c r="D189" s="178"/>
      <c r="E189" s="179"/>
      <c r="F189" s="180"/>
      <c r="G189" s="180"/>
      <c r="H189" s="180"/>
      <c r="I189" s="181">
        <f>SUM(I185:I188)</f>
        <v>172.79084999999998</v>
      </c>
    </row>
    <row r="190" spans="1:12" x14ac:dyDescent="0.25">
      <c r="A190" s="155"/>
      <c r="B190" s="150"/>
      <c r="C190" s="150"/>
      <c r="D190" s="150"/>
      <c r="E190" s="160"/>
      <c r="F190" s="215" t="s">
        <v>143</v>
      </c>
      <c r="G190" s="215"/>
      <c r="H190" s="215"/>
      <c r="I190" s="108">
        <f>SUM(I189,I181,I170,I161,I143,I138)</f>
        <v>456.5985300000001</v>
      </c>
    </row>
    <row r="191" spans="1:12" x14ac:dyDescent="0.25">
      <c r="A191" s="227"/>
      <c r="B191" s="228"/>
      <c r="C191" s="228"/>
      <c r="D191" s="228"/>
      <c r="E191" s="228"/>
      <c r="F191" s="228"/>
      <c r="G191" s="228"/>
      <c r="H191" s="228"/>
      <c r="I191" s="229"/>
    </row>
    <row r="192" spans="1:12" s="3" customFormat="1" ht="30.75" customHeight="1" x14ac:dyDescent="0.25">
      <c r="A192" s="113" t="str">
        <f>PLANILHA!A23</f>
        <v>4.4</v>
      </c>
      <c r="B192" s="236" t="str">
        <f>PLANILHA!D23</f>
        <v>Fornecimento, dobragem e colocação em fôrma, de armadura CA-60 B fina, diâmetro de 4.0 a 7.0mm</v>
      </c>
      <c r="C192" s="237"/>
      <c r="D192" s="238"/>
      <c r="E192" s="112"/>
      <c r="F192" s="239" t="s">
        <v>87</v>
      </c>
      <c r="G192" s="239"/>
      <c r="H192" s="239"/>
      <c r="I192" s="114" t="s">
        <v>88</v>
      </c>
      <c r="K192" s="19"/>
      <c r="L192" s="19"/>
    </row>
    <row r="193" spans="1:12" x14ac:dyDescent="0.25">
      <c r="A193" s="155"/>
      <c r="B193" s="210"/>
      <c r="C193" s="210"/>
      <c r="D193" s="210"/>
      <c r="E193" s="112" t="s">
        <v>117</v>
      </c>
      <c r="F193" s="154" t="s">
        <v>140</v>
      </c>
      <c r="G193" s="154" t="s">
        <v>94</v>
      </c>
      <c r="H193" s="154" t="s">
        <v>187</v>
      </c>
      <c r="I193" s="104" t="s">
        <v>88</v>
      </c>
    </row>
    <row r="194" spans="1:12" x14ac:dyDescent="0.25">
      <c r="A194" s="155"/>
      <c r="B194" s="247" t="s">
        <v>141</v>
      </c>
      <c r="C194" s="247"/>
      <c r="D194" s="150"/>
      <c r="E194" s="112">
        <v>12</v>
      </c>
      <c r="F194" s="154">
        <v>10</v>
      </c>
      <c r="G194" s="154">
        <v>0.72</v>
      </c>
      <c r="H194" s="165">
        <v>0.154</v>
      </c>
      <c r="I194" s="104">
        <f>E194*F194*G194*H194</f>
        <v>13.305599999999998</v>
      </c>
    </row>
    <row r="195" spans="1:12" x14ac:dyDescent="0.25">
      <c r="A195" s="155"/>
      <c r="B195" s="247" t="s">
        <v>142</v>
      </c>
      <c r="C195" s="247"/>
      <c r="D195" s="150"/>
      <c r="E195" s="112">
        <v>2</v>
      </c>
      <c r="F195" s="154">
        <v>10</v>
      </c>
      <c r="G195" s="154">
        <v>0.72</v>
      </c>
      <c r="H195" s="165">
        <v>0.154</v>
      </c>
      <c r="I195" s="104">
        <f>E195*F195*G195*H195</f>
        <v>2.2175999999999996</v>
      </c>
    </row>
    <row r="196" spans="1:12" x14ac:dyDescent="0.25">
      <c r="A196" s="155"/>
      <c r="B196" s="159"/>
      <c r="C196" s="159"/>
      <c r="D196" s="150"/>
      <c r="E196" s="112"/>
      <c r="F196" s="154"/>
      <c r="G196" s="154"/>
      <c r="H196" s="154"/>
      <c r="I196" s="108">
        <f>I194+I195</f>
        <v>15.523199999999997</v>
      </c>
    </row>
    <row r="197" spans="1:12" x14ac:dyDescent="0.25">
      <c r="A197" s="155"/>
      <c r="B197" s="159"/>
      <c r="C197" s="159"/>
      <c r="D197" s="150"/>
      <c r="E197" s="112"/>
      <c r="F197" s="154"/>
      <c r="G197" s="154"/>
      <c r="H197" s="154"/>
      <c r="I197" s="116"/>
    </row>
    <row r="198" spans="1:12" x14ac:dyDescent="0.25">
      <c r="A198" s="212"/>
      <c r="B198" s="213"/>
      <c r="C198" s="213"/>
      <c r="D198" s="213"/>
      <c r="E198" s="213"/>
      <c r="F198" s="213"/>
      <c r="G198" s="213"/>
      <c r="H198" s="213"/>
      <c r="I198" s="214"/>
    </row>
    <row r="199" spans="1:12" x14ac:dyDescent="0.25">
      <c r="A199" s="155"/>
      <c r="B199" s="247" t="s">
        <v>97</v>
      </c>
      <c r="C199" s="247"/>
      <c r="D199" s="150"/>
      <c r="E199" s="112" t="s">
        <v>117</v>
      </c>
      <c r="F199" s="154" t="s">
        <v>140</v>
      </c>
      <c r="G199" s="154" t="s">
        <v>94</v>
      </c>
      <c r="H199" s="154" t="s">
        <v>187</v>
      </c>
      <c r="I199" s="104" t="s">
        <v>88</v>
      </c>
    </row>
    <row r="200" spans="1:12" s="18" customFormat="1" x14ac:dyDescent="0.25">
      <c r="A200" s="122"/>
      <c r="B200" s="123" t="s">
        <v>102</v>
      </c>
      <c r="C200" s="124"/>
      <c r="D200" s="124"/>
      <c r="E200" s="112">
        <v>1</v>
      </c>
      <c r="F200" s="154">
        <v>80</v>
      </c>
      <c r="G200" s="154">
        <v>0.62</v>
      </c>
      <c r="H200" s="165">
        <v>0.154</v>
      </c>
      <c r="I200" s="104">
        <f>H200*G200*F200</f>
        <v>7.6383999999999999</v>
      </c>
      <c r="K200" s="14"/>
      <c r="L200" s="14"/>
    </row>
    <row r="201" spans="1:12" s="18" customFormat="1" x14ac:dyDescent="0.25">
      <c r="A201" s="248"/>
      <c r="B201" s="249"/>
      <c r="C201" s="249"/>
      <c r="D201" s="249"/>
      <c r="E201" s="249"/>
      <c r="F201" s="249"/>
      <c r="G201" s="249"/>
      <c r="H201" s="249"/>
      <c r="I201" s="250"/>
      <c r="K201" s="14"/>
      <c r="L201" s="14"/>
    </row>
    <row r="202" spans="1:12" s="18" customFormat="1" x14ac:dyDescent="0.25">
      <c r="A202" s="122"/>
      <c r="B202" s="123" t="s">
        <v>101</v>
      </c>
      <c r="C202" s="124"/>
      <c r="D202" s="124"/>
      <c r="E202" s="112">
        <v>1</v>
      </c>
      <c r="F202" s="154">
        <v>82</v>
      </c>
      <c r="G202" s="154">
        <v>0.62</v>
      </c>
      <c r="H202" s="165">
        <v>0.154</v>
      </c>
      <c r="I202" s="104">
        <f t="shared" ref="I202" si="11">H202*G202*F202</f>
        <v>7.8293599999999994</v>
      </c>
      <c r="K202" s="14"/>
      <c r="L202" s="14"/>
    </row>
    <row r="203" spans="1:12" x14ac:dyDescent="0.25">
      <c r="A203" s="227"/>
      <c r="B203" s="228"/>
      <c r="C203" s="228"/>
      <c r="D203" s="228"/>
      <c r="E203" s="228"/>
      <c r="F203" s="228"/>
      <c r="G203" s="228"/>
      <c r="H203" s="228"/>
      <c r="I203" s="229"/>
    </row>
    <row r="204" spans="1:12" x14ac:dyDescent="0.25">
      <c r="A204" s="155"/>
      <c r="B204" s="153" t="s">
        <v>103</v>
      </c>
      <c r="C204" s="150"/>
      <c r="D204" s="150"/>
      <c r="E204" s="112">
        <v>1</v>
      </c>
      <c r="F204" s="154">
        <v>8</v>
      </c>
      <c r="G204" s="154">
        <v>0.62</v>
      </c>
      <c r="H204" s="165">
        <v>0.154</v>
      </c>
      <c r="I204" s="104">
        <f t="shared" ref="I204:I205" si="12">H204*G204*F204</f>
        <v>0.76383999999999996</v>
      </c>
    </row>
    <row r="205" spans="1:12" x14ac:dyDescent="0.25">
      <c r="A205" s="155"/>
      <c r="B205" s="153" t="s">
        <v>104</v>
      </c>
      <c r="C205" s="150"/>
      <c r="D205" s="150"/>
      <c r="E205" s="112">
        <v>1</v>
      </c>
      <c r="F205" s="154">
        <v>8</v>
      </c>
      <c r="G205" s="154">
        <v>0.62</v>
      </c>
      <c r="H205" s="165">
        <v>0.154</v>
      </c>
      <c r="I205" s="104">
        <f t="shared" si="12"/>
        <v>0.76383999999999996</v>
      </c>
    </row>
    <row r="206" spans="1:12" x14ac:dyDescent="0.25">
      <c r="A206" s="155"/>
      <c r="B206" s="150"/>
      <c r="C206" s="150"/>
      <c r="D206" s="150"/>
      <c r="E206" s="112"/>
      <c r="F206" s="154"/>
      <c r="G206" s="154"/>
      <c r="H206" s="154"/>
      <c r="I206" s="108">
        <f>SUM(I200:I205)</f>
        <v>16.995439999999995</v>
      </c>
    </row>
    <row r="207" spans="1:12" x14ac:dyDescent="0.25">
      <c r="A207" s="212"/>
      <c r="B207" s="213"/>
      <c r="C207" s="213"/>
      <c r="D207" s="213"/>
      <c r="E207" s="213"/>
      <c r="F207" s="213"/>
      <c r="G207" s="213"/>
      <c r="H207" s="213"/>
      <c r="I207" s="214"/>
    </row>
    <row r="208" spans="1:12" x14ac:dyDescent="0.25">
      <c r="A208" s="155"/>
      <c r="B208" s="156"/>
      <c r="C208" s="156"/>
      <c r="D208" s="156"/>
      <c r="E208" s="112"/>
      <c r="F208" s="207" t="s">
        <v>87</v>
      </c>
      <c r="G208" s="207"/>
      <c r="H208" s="207"/>
      <c r="I208" s="104"/>
    </row>
    <row r="209" spans="1:9" x14ac:dyDescent="0.25">
      <c r="A209" s="155"/>
      <c r="B209" s="247" t="s">
        <v>121</v>
      </c>
      <c r="C209" s="247"/>
      <c r="D209" s="150"/>
      <c r="E209" s="112" t="s">
        <v>117</v>
      </c>
      <c r="F209" s="154" t="s">
        <v>140</v>
      </c>
      <c r="G209" s="154" t="s">
        <v>94</v>
      </c>
      <c r="H209" s="154" t="s">
        <v>187</v>
      </c>
      <c r="I209" s="104" t="s">
        <v>88</v>
      </c>
    </row>
    <row r="210" spans="1:9" x14ac:dyDescent="0.25">
      <c r="A210" s="155"/>
      <c r="B210" s="150" t="s">
        <v>122</v>
      </c>
      <c r="C210" s="150"/>
      <c r="D210" s="150"/>
      <c r="E210" s="112">
        <v>4</v>
      </c>
      <c r="F210" s="154">
        <v>9</v>
      </c>
      <c r="G210" s="154">
        <v>0.72</v>
      </c>
      <c r="H210" s="165">
        <v>0.154</v>
      </c>
      <c r="I210" s="104">
        <f>E210*F210*G210*H210</f>
        <v>3.9916799999999997</v>
      </c>
    </row>
    <row r="211" spans="1:9" x14ac:dyDescent="0.25">
      <c r="A211" s="155"/>
      <c r="B211" s="150" t="s">
        <v>123</v>
      </c>
      <c r="C211" s="150"/>
      <c r="D211" s="150"/>
      <c r="E211" s="112">
        <v>2</v>
      </c>
      <c r="F211" s="154">
        <v>7</v>
      </c>
      <c r="G211" s="154">
        <v>0.72</v>
      </c>
      <c r="H211" s="165">
        <v>0.154</v>
      </c>
      <c r="I211" s="104">
        <f t="shared" ref="I211:I214" si="13">E211*F211*G211*H211</f>
        <v>1.5523199999999999</v>
      </c>
    </row>
    <row r="212" spans="1:9" x14ac:dyDescent="0.25">
      <c r="A212" s="155"/>
      <c r="B212" s="150" t="s">
        <v>124</v>
      </c>
      <c r="C212" s="150"/>
      <c r="D212" s="150"/>
      <c r="E212" s="112">
        <v>2</v>
      </c>
      <c r="F212" s="154">
        <v>6</v>
      </c>
      <c r="G212" s="154">
        <v>0.72</v>
      </c>
      <c r="H212" s="165">
        <v>0.154</v>
      </c>
      <c r="I212" s="104">
        <f t="shared" si="13"/>
        <v>1.33056</v>
      </c>
    </row>
    <row r="213" spans="1:9" x14ac:dyDescent="0.25">
      <c r="A213" s="155"/>
      <c r="B213" s="150" t="s">
        <v>125</v>
      </c>
      <c r="C213" s="150"/>
      <c r="D213" s="150"/>
      <c r="E213" s="112">
        <v>2</v>
      </c>
      <c r="F213" s="154">
        <v>4</v>
      </c>
      <c r="G213" s="154">
        <v>0.72</v>
      </c>
      <c r="H213" s="165">
        <v>0.154</v>
      </c>
      <c r="I213" s="104">
        <f t="shared" si="13"/>
        <v>0.88703999999999994</v>
      </c>
    </row>
    <row r="214" spans="1:9" x14ac:dyDescent="0.25">
      <c r="A214" s="155"/>
      <c r="B214" s="150" t="s">
        <v>126</v>
      </c>
      <c r="C214" s="150"/>
      <c r="D214" s="150"/>
      <c r="E214" s="112">
        <v>2</v>
      </c>
      <c r="F214" s="154">
        <v>3</v>
      </c>
      <c r="G214" s="154">
        <v>0.72</v>
      </c>
      <c r="H214" s="165">
        <v>0.154</v>
      </c>
      <c r="I214" s="104">
        <f t="shared" si="13"/>
        <v>0.66527999999999998</v>
      </c>
    </row>
    <row r="215" spans="1:9" x14ac:dyDescent="0.25">
      <c r="A215" s="155"/>
      <c r="B215" s="150"/>
      <c r="C215" s="150"/>
      <c r="D215" s="150"/>
      <c r="E215" s="112"/>
      <c r="F215" s="154"/>
      <c r="G215" s="154"/>
      <c r="H215" s="154"/>
      <c r="I215" s="108">
        <f>SUM(I210:I214)</f>
        <v>8.4268799999999988</v>
      </c>
    </row>
    <row r="216" spans="1:9" x14ac:dyDescent="0.25">
      <c r="A216" s="212"/>
      <c r="B216" s="213"/>
      <c r="C216" s="213"/>
      <c r="D216" s="213"/>
      <c r="E216" s="213"/>
      <c r="F216" s="213"/>
      <c r="G216" s="213"/>
      <c r="H216" s="213"/>
      <c r="I216" s="214"/>
    </row>
    <row r="217" spans="1:9" x14ac:dyDescent="0.25">
      <c r="A217" s="155"/>
      <c r="B217" s="247" t="s">
        <v>127</v>
      </c>
      <c r="C217" s="247"/>
      <c r="D217" s="150"/>
      <c r="E217" s="112"/>
      <c r="F217" s="207" t="s">
        <v>87</v>
      </c>
      <c r="G217" s="207"/>
      <c r="H217" s="207"/>
      <c r="I217" s="104"/>
    </row>
    <row r="218" spans="1:9" x14ac:dyDescent="0.25">
      <c r="A218" s="155"/>
      <c r="B218" s="150"/>
      <c r="C218" s="150"/>
      <c r="D218" s="150"/>
      <c r="E218" s="112" t="s">
        <v>117</v>
      </c>
      <c r="F218" s="154" t="s">
        <v>140</v>
      </c>
      <c r="G218" s="154" t="s">
        <v>94</v>
      </c>
      <c r="H218" s="154" t="s">
        <v>187</v>
      </c>
      <c r="I218" s="104" t="s">
        <v>88</v>
      </c>
    </row>
    <row r="219" spans="1:9" x14ac:dyDescent="0.25">
      <c r="A219" s="155"/>
      <c r="B219" s="159" t="s">
        <v>128</v>
      </c>
      <c r="C219" s="150"/>
      <c r="D219" s="150"/>
      <c r="E219" s="112">
        <v>8</v>
      </c>
      <c r="F219" s="154">
        <v>8</v>
      </c>
      <c r="G219" s="154">
        <v>0.62</v>
      </c>
      <c r="H219" s="165">
        <v>0.154</v>
      </c>
      <c r="I219" s="104">
        <f>E219*F219*G219*H219</f>
        <v>6.1107199999999997</v>
      </c>
    </row>
    <row r="220" spans="1:9" x14ac:dyDescent="0.25">
      <c r="A220" s="212"/>
      <c r="B220" s="213"/>
      <c r="C220" s="213"/>
      <c r="D220" s="213"/>
      <c r="E220" s="213"/>
      <c r="F220" s="213"/>
      <c r="G220" s="213"/>
      <c r="H220" s="213"/>
      <c r="I220" s="214"/>
    </row>
    <row r="221" spans="1:9" x14ac:dyDescent="0.25">
      <c r="A221" s="155"/>
      <c r="B221" s="159" t="s">
        <v>129</v>
      </c>
      <c r="C221" s="150"/>
      <c r="D221" s="150"/>
      <c r="E221" s="112">
        <v>2</v>
      </c>
      <c r="F221" s="154">
        <v>77</v>
      </c>
      <c r="G221" s="154">
        <v>0.62</v>
      </c>
      <c r="H221" s="165">
        <v>0.154</v>
      </c>
      <c r="I221" s="104">
        <f>E221*F221*G221*H221</f>
        <v>14.70392</v>
      </c>
    </row>
    <row r="222" spans="1:9" x14ac:dyDescent="0.25">
      <c r="A222" s="155"/>
      <c r="B222" s="150"/>
      <c r="C222" s="150"/>
      <c r="D222" s="150"/>
      <c r="E222" s="112"/>
      <c r="F222" s="154"/>
      <c r="G222" s="154"/>
      <c r="H222" s="154"/>
      <c r="I222" s="108">
        <f>SUM(I219:I221)</f>
        <v>20.814640000000001</v>
      </c>
    </row>
    <row r="223" spans="1:9" x14ac:dyDescent="0.25">
      <c r="A223" s="212"/>
      <c r="B223" s="213"/>
      <c r="C223" s="213"/>
      <c r="D223" s="213"/>
      <c r="E223" s="213"/>
      <c r="F223" s="213"/>
      <c r="G223" s="213"/>
      <c r="H223" s="213"/>
      <c r="I223" s="214"/>
    </row>
    <row r="224" spans="1:9" x14ac:dyDescent="0.25">
      <c r="A224" s="155"/>
      <c r="B224" s="150"/>
      <c r="C224" s="150"/>
      <c r="D224" s="150"/>
      <c r="E224" s="160"/>
      <c r="F224" s="215" t="s">
        <v>146</v>
      </c>
      <c r="G224" s="215"/>
      <c r="H224" s="215"/>
      <c r="I224" s="108">
        <f>SUM(I196,I206,I215,I222)</f>
        <v>61.760159999999985</v>
      </c>
    </row>
    <row r="225" spans="1:12" x14ac:dyDescent="0.25">
      <c r="A225" s="212"/>
      <c r="B225" s="213"/>
      <c r="C225" s="213"/>
      <c r="D225" s="213"/>
      <c r="E225" s="213"/>
      <c r="F225" s="213"/>
      <c r="G225" s="213"/>
      <c r="H225" s="213"/>
      <c r="I225" s="214"/>
    </row>
    <row r="226" spans="1:12" x14ac:dyDescent="0.25">
      <c r="A226" s="115" t="str">
        <f>PLANILHA!A24</f>
        <v>5.0</v>
      </c>
      <c r="B226" s="152" t="str">
        <f>PLANILHA!D24</f>
        <v>ALVENARIA E REVESTIMENTOS</v>
      </c>
      <c r="C226" s="152"/>
      <c r="D226" s="152"/>
      <c r="E226" s="117"/>
      <c r="F226" s="207" t="s">
        <v>87</v>
      </c>
      <c r="G226" s="207"/>
      <c r="H226" s="207"/>
      <c r="I226" s="104"/>
    </row>
    <row r="227" spans="1:12" s="3" customFormat="1" ht="47.25" customHeight="1" x14ac:dyDescent="0.25">
      <c r="A227" s="113" t="str">
        <f>PLANILHA!A25</f>
        <v>5.1</v>
      </c>
      <c r="B227" s="236" t="s">
        <v>147</v>
      </c>
      <c r="C227" s="237"/>
      <c r="D227" s="238"/>
      <c r="E227" s="112" t="s">
        <v>16</v>
      </c>
      <c r="F227" s="112"/>
      <c r="G227" s="112" t="s">
        <v>93</v>
      </c>
      <c r="H227" s="112" t="s">
        <v>89</v>
      </c>
      <c r="I227" s="114" t="s">
        <v>88</v>
      </c>
      <c r="K227" s="19"/>
      <c r="L227" s="19"/>
    </row>
    <row r="228" spans="1:12" x14ac:dyDescent="0.25">
      <c r="A228" s="155"/>
      <c r="B228" s="150"/>
      <c r="C228" s="150"/>
      <c r="D228" s="126" t="s">
        <v>176</v>
      </c>
      <c r="E228" s="112"/>
      <c r="F228" s="154"/>
      <c r="G228" s="154">
        <v>11.64</v>
      </c>
      <c r="H228" s="154">
        <v>0.85</v>
      </c>
      <c r="I228" s="104">
        <f>G228*H228/2</f>
        <v>4.9470000000000001</v>
      </c>
    </row>
    <row r="229" spans="1:12" x14ac:dyDescent="0.25">
      <c r="A229" s="155"/>
      <c r="B229" s="150"/>
      <c r="C229" s="150"/>
      <c r="D229" s="126" t="s">
        <v>176</v>
      </c>
      <c r="E229" s="112"/>
      <c r="F229" s="154"/>
      <c r="G229" s="154">
        <v>1.5</v>
      </c>
      <c r="H229" s="154">
        <v>0.85</v>
      </c>
      <c r="I229" s="104">
        <f>G229*H229</f>
        <v>1.2749999999999999</v>
      </c>
    </row>
    <row r="230" spans="1:12" x14ac:dyDescent="0.25">
      <c r="A230" s="155"/>
      <c r="B230" s="150"/>
      <c r="C230" s="150"/>
      <c r="D230" s="150"/>
      <c r="E230" s="112"/>
      <c r="F230" s="154"/>
      <c r="G230" s="154"/>
      <c r="H230" s="154"/>
      <c r="I230" s="108">
        <f>SUM(I228:I229)</f>
        <v>6.2219999999999995</v>
      </c>
    </row>
    <row r="231" spans="1:12" x14ac:dyDescent="0.25">
      <c r="A231" s="227"/>
      <c r="B231" s="228"/>
      <c r="C231" s="228"/>
      <c r="D231" s="228"/>
      <c r="E231" s="228"/>
      <c r="F231" s="228"/>
      <c r="G231" s="228"/>
      <c r="H231" s="228"/>
      <c r="I231" s="229"/>
    </row>
    <row r="232" spans="1:12" ht="35.25" customHeight="1" x14ac:dyDescent="0.25">
      <c r="A232" s="113" t="str">
        <f>PLANILHA!A26</f>
        <v>5.2</v>
      </c>
      <c r="B232" s="209" t="str">
        <f>PLANILHA!D26</f>
        <v>Chapisco de argamassa de cimento e areia média ou grossa lavada, no traço 1:3, espessura 5 mm</v>
      </c>
      <c r="C232" s="209"/>
      <c r="D232" s="209"/>
      <c r="E232" s="112" t="s">
        <v>16</v>
      </c>
      <c r="F232" s="112"/>
      <c r="G232" s="112" t="s">
        <v>93</v>
      </c>
      <c r="H232" s="112" t="s">
        <v>89</v>
      </c>
      <c r="I232" s="114" t="s">
        <v>88</v>
      </c>
    </row>
    <row r="233" spans="1:12" x14ac:dyDescent="0.25">
      <c r="A233" s="155"/>
      <c r="B233" s="150"/>
      <c r="C233" s="150"/>
      <c r="D233" s="126" t="s">
        <v>176</v>
      </c>
      <c r="E233" s="112"/>
      <c r="F233" s="154"/>
      <c r="G233" s="154">
        <f>13.14-1.5</f>
        <v>11.64</v>
      </c>
      <c r="H233" s="154">
        <v>0.85</v>
      </c>
      <c r="I233" s="104">
        <f>G233*H233/2</f>
        <v>4.9470000000000001</v>
      </c>
    </row>
    <row r="234" spans="1:12" x14ac:dyDescent="0.25">
      <c r="A234" s="155"/>
      <c r="B234" s="150"/>
      <c r="C234" s="150"/>
      <c r="D234" s="126" t="s">
        <v>176</v>
      </c>
      <c r="E234" s="112"/>
      <c r="F234" s="154"/>
      <c r="G234" s="154">
        <v>1.5</v>
      </c>
      <c r="H234" s="154">
        <v>0.85</v>
      </c>
      <c r="I234" s="104">
        <f>G234*H234</f>
        <v>1.2749999999999999</v>
      </c>
    </row>
    <row r="235" spans="1:12" x14ac:dyDescent="0.25">
      <c r="A235" s="155"/>
      <c r="B235" s="150"/>
      <c r="C235" s="150"/>
      <c r="D235" s="150"/>
      <c r="E235" s="112"/>
      <c r="F235" s="154"/>
      <c r="G235" s="154"/>
      <c r="H235" s="154"/>
      <c r="I235" s="108">
        <f>SUM(I233:I234)</f>
        <v>6.2219999999999995</v>
      </c>
    </row>
    <row r="236" spans="1:12" x14ac:dyDescent="0.25">
      <c r="A236" s="212"/>
      <c r="B236" s="213"/>
      <c r="C236" s="213"/>
      <c r="D236" s="213"/>
      <c r="E236" s="213"/>
      <c r="F236" s="213"/>
      <c r="G236" s="213"/>
      <c r="H236" s="213"/>
      <c r="I236" s="214"/>
    </row>
    <row r="237" spans="1:12" ht="30" customHeight="1" x14ac:dyDescent="0.25">
      <c r="A237" s="113" t="str">
        <f>PLANILHA!A27</f>
        <v>5.3</v>
      </c>
      <c r="B237" s="209" t="str">
        <f>PLANILHA!D27</f>
        <v>Reboco tipo paulista de argamassa de cimento, cal hidratada CH1 e areia lavada traço 1:0.5:6, espessura 25 mm</v>
      </c>
      <c r="C237" s="209"/>
      <c r="D237" s="209"/>
      <c r="E237" s="112" t="s">
        <v>16</v>
      </c>
      <c r="F237" s="112"/>
      <c r="G237" s="112" t="s">
        <v>93</v>
      </c>
      <c r="H237" s="112" t="s">
        <v>89</v>
      </c>
      <c r="I237" s="114" t="s">
        <v>88</v>
      </c>
    </row>
    <row r="238" spans="1:12" x14ac:dyDescent="0.25">
      <c r="A238" s="155"/>
      <c r="B238" s="150"/>
      <c r="C238" s="150"/>
      <c r="D238" s="126" t="s">
        <v>176</v>
      </c>
      <c r="E238" s="112"/>
      <c r="F238" s="154"/>
      <c r="G238" s="154">
        <v>11.64</v>
      </c>
      <c r="H238" s="154">
        <v>0.85</v>
      </c>
      <c r="I238" s="104">
        <f>G238*H238/2</f>
        <v>4.9470000000000001</v>
      </c>
    </row>
    <row r="239" spans="1:12" x14ac:dyDescent="0.25">
      <c r="A239" s="155"/>
      <c r="B239" s="150"/>
      <c r="C239" s="150"/>
      <c r="D239" s="126" t="s">
        <v>176</v>
      </c>
      <c r="E239" s="112"/>
      <c r="F239" s="154"/>
      <c r="G239" s="154">
        <v>1.5</v>
      </c>
      <c r="H239" s="154">
        <v>0.85</v>
      </c>
      <c r="I239" s="104">
        <f>G239*H239</f>
        <v>1.2749999999999999</v>
      </c>
    </row>
    <row r="240" spans="1:12" x14ac:dyDescent="0.25">
      <c r="A240" s="155"/>
      <c r="B240" s="150"/>
      <c r="C240" s="150"/>
      <c r="D240" s="150"/>
      <c r="E240" s="112"/>
      <c r="F240" s="154"/>
      <c r="G240" s="154"/>
      <c r="H240" s="154"/>
      <c r="I240" s="108">
        <f>SUM(I238:I239)</f>
        <v>6.2219999999999995</v>
      </c>
    </row>
    <row r="241" spans="1:12" x14ac:dyDescent="0.25">
      <c r="A241" s="115" t="str">
        <f>PLANILHA!A28</f>
        <v>6.0</v>
      </c>
      <c r="B241" s="152" t="str">
        <f>PLANILHA!D28</f>
        <v xml:space="preserve">PISO </v>
      </c>
      <c r="C241" s="152"/>
      <c r="D241" s="152"/>
      <c r="E241" s="112" t="s">
        <v>16</v>
      </c>
      <c r="F241" s="207" t="s">
        <v>87</v>
      </c>
      <c r="G241" s="207"/>
      <c r="H241" s="207"/>
      <c r="I241" s="104"/>
    </row>
    <row r="242" spans="1:12" s="3" customFormat="1" ht="33.75" customHeight="1" x14ac:dyDescent="0.25">
      <c r="A242" s="113" t="str">
        <f>PLANILHA!A29</f>
        <v>6.1</v>
      </c>
      <c r="B242" s="209" t="s">
        <v>148</v>
      </c>
      <c r="C242" s="209"/>
      <c r="D242" s="209"/>
      <c r="E242" s="112"/>
      <c r="F242" s="112" t="s">
        <v>86</v>
      </c>
      <c r="G242" s="112" t="s">
        <v>93</v>
      </c>
      <c r="H242" s="112"/>
      <c r="I242" s="114" t="s">
        <v>88</v>
      </c>
      <c r="K242" s="19"/>
      <c r="L242" s="19"/>
    </row>
    <row r="243" spans="1:12" x14ac:dyDescent="0.25">
      <c r="A243" s="155"/>
      <c r="B243" s="150"/>
      <c r="C243" s="150"/>
      <c r="D243" s="126" t="s">
        <v>176</v>
      </c>
      <c r="E243" s="112"/>
      <c r="F243" s="154">
        <v>1.5</v>
      </c>
      <c r="G243" s="154">
        <v>13.14</v>
      </c>
      <c r="H243" s="154"/>
      <c r="I243" s="104"/>
    </row>
    <row r="244" spans="1:12" ht="15.75" thickBot="1" x14ac:dyDescent="0.3">
      <c r="A244" s="136"/>
      <c r="B244" s="137"/>
      <c r="C244" s="137"/>
      <c r="D244" s="182"/>
      <c r="E244" s="138"/>
      <c r="F244" s="139"/>
      <c r="G244" s="139"/>
      <c r="H244" s="139"/>
      <c r="I244" s="140">
        <f>F243*G243</f>
        <v>19.71</v>
      </c>
    </row>
    <row r="245" spans="1:12" x14ac:dyDescent="0.25">
      <c r="A245" s="255"/>
      <c r="B245" s="256"/>
      <c r="C245" s="256"/>
      <c r="D245" s="256"/>
      <c r="E245" s="256"/>
      <c r="F245" s="256"/>
      <c r="G245" s="256"/>
      <c r="H245" s="256"/>
      <c r="I245" s="257"/>
    </row>
    <row r="246" spans="1:12" x14ac:dyDescent="0.25">
      <c r="A246" s="113" t="str">
        <f>PLANILHA!A30</f>
        <v>6.2</v>
      </c>
      <c r="B246" s="209" t="str">
        <f>PLANILHA!D30</f>
        <v>Embasamento de Material Granular - Pó De Pedra</v>
      </c>
      <c r="C246" s="209"/>
      <c r="D246" s="209"/>
      <c r="E246" s="112" t="s">
        <v>25</v>
      </c>
      <c r="F246" s="112" t="s">
        <v>86</v>
      </c>
      <c r="G246" s="112" t="s">
        <v>93</v>
      </c>
      <c r="H246" s="112" t="s">
        <v>89</v>
      </c>
      <c r="I246" s="114" t="s">
        <v>88</v>
      </c>
    </row>
    <row r="247" spans="1:12" x14ac:dyDescent="0.25">
      <c r="A247" s="155"/>
      <c r="B247" s="150" t="s">
        <v>189</v>
      </c>
      <c r="C247" s="150"/>
      <c r="D247" s="126" t="s">
        <v>176</v>
      </c>
      <c r="E247" s="112"/>
      <c r="F247" s="154">
        <f>1.5-0.15</f>
        <v>1.35</v>
      </c>
      <c r="G247" s="154">
        <v>11.64</v>
      </c>
      <c r="H247" s="154">
        <v>0.85</v>
      </c>
      <c r="I247" s="104">
        <f>(G247*H247/2)*F247</f>
        <v>6.6784500000000007</v>
      </c>
      <c r="L247" s="13">
        <f>G247*F247*H247</f>
        <v>13.356900000000001</v>
      </c>
    </row>
    <row r="248" spans="1:12" x14ac:dyDescent="0.25">
      <c r="A248" s="155"/>
      <c r="B248" s="150"/>
      <c r="C248" s="150"/>
      <c r="D248" s="126" t="s">
        <v>176</v>
      </c>
      <c r="E248" s="112"/>
      <c r="F248" s="154">
        <f>1.5-0.15</f>
        <v>1.35</v>
      </c>
      <c r="G248" s="154">
        <v>1.5</v>
      </c>
      <c r="H248" s="154">
        <v>0.85</v>
      </c>
      <c r="I248" s="104">
        <f>G248*H248*F248</f>
        <v>1.7212499999999999</v>
      </c>
      <c r="L248" s="13">
        <f>L247/2</f>
        <v>6.6784500000000007</v>
      </c>
    </row>
    <row r="249" spans="1:12" x14ac:dyDescent="0.25">
      <c r="A249" s="155"/>
      <c r="B249" s="150"/>
      <c r="C249" s="150"/>
      <c r="D249" s="150"/>
      <c r="E249" s="112"/>
      <c r="F249" s="154"/>
      <c r="G249" s="154"/>
      <c r="H249" s="154"/>
      <c r="I249" s="108">
        <f>SUM(I247+I248)</f>
        <v>8.3997000000000011</v>
      </c>
    </row>
    <row r="250" spans="1:12" x14ac:dyDescent="0.25">
      <c r="A250" s="155"/>
      <c r="B250" s="150"/>
      <c r="C250" s="150"/>
      <c r="D250" s="150"/>
      <c r="E250" s="112"/>
      <c r="F250" s="154"/>
      <c r="G250" s="154"/>
      <c r="H250" s="154"/>
      <c r="I250" s="104"/>
    </row>
    <row r="251" spans="1:12" x14ac:dyDescent="0.25">
      <c r="A251" s="212"/>
      <c r="B251" s="213"/>
      <c r="C251" s="213"/>
      <c r="D251" s="213"/>
      <c r="E251" s="213"/>
      <c r="F251" s="213"/>
      <c r="G251" s="213"/>
      <c r="H251" s="213"/>
      <c r="I251" s="214"/>
    </row>
    <row r="252" spans="1:12" x14ac:dyDescent="0.25">
      <c r="A252" s="115" t="str">
        <f>PLANILHA!A31</f>
        <v>7.0</v>
      </c>
      <c r="B252" s="208" t="str">
        <f>PLANILHA!D31</f>
        <v>PINTURA</v>
      </c>
      <c r="C252" s="208"/>
      <c r="D252" s="208"/>
      <c r="E252" s="112"/>
      <c r="F252" s="154"/>
      <c r="G252" s="154"/>
      <c r="H252" s="154"/>
      <c r="I252" s="104"/>
    </row>
    <row r="253" spans="1:12" s="3" customFormat="1" ht="28.5" customHeight="1" x14ac:dyDescent="0.25">
      <c r="A253" s="113" t="str">
        <f>PLANILHA!A32</f>
        <v>7.1</v>
      </c>
      <c r="B253" s="209" t="str">
        <f>PLANILHA!D32</f>
        <v>Pintura sobre pisos, marcas de referência Novacor, Coral ou Suvinil, a duas demãos</v>
      </c>
      <c r="C253" s="209"/>
      <c r="D253" s="209"/>
      <c r="E253" s="112" t="s">
        <v>16</v>
      </c>
      <c r="F253" s="239" t="s">
        <v>87</v>
      </c>
      <c r="G253" s="239"/>
      <c r="H253" s="239"/>
      <c r="I253" s="114" t="s">
        <v>88</v>
      </c>
      <c r="K253" s="19"/>
      <c r="L253" s="19"/>
    </row>
    <row r="254" spans="1:12" x14ac:dyDescent="0.25">
      <c r="A254" s="127"/>
      <c r="B254" s="251"/>
      <c r="C254" s="251"/>
      <c r="D254" s="251"/>
      <c r="E254" s="112"/>
      <c r="F254" s="112" t="s">
        <v>86</v>
      </c>
      <c r="G254" s="112" t="s">
        <v>93</v>
      </c>
      <c r="H254" s="112"/>
      <c r="I254" s="114" t="s">
        <v>88</v>
      </c>
    </row>
    <row r="255" spans="1:12" x14ac:dyDescent="0.25">
      <c r="A255" s="155"/>
      <c r="B255" s="150"/>
      <c r="C255" s="150"/>
      <c r="D255" s="126" t="s">
        <v>176</v>
      </c>
      <c r="E255" s="112"/>
      <c r="F255" s="154">
        <v>1.5</v>
      </c>
      <c r="G255" s="154">
        <v>13.14</v>
      </c>
      <c r="H255" s="154"/>
      <c r="I255" s="104"/>
    </row>
    <row r="256" spans="1:12" x14ac:dyDescent="0.25">
      <c r="A256" s="155"/>
      <c r="B256" s="150"/>
      <c r="C256" s="150"/>
      <c r="D256" s="126"/>
      <c r="E256" s="112"/>
      <c r="F256" s="154"/>
      <c r="G256" s="154"/>
      <c r="H256" s="154"/>
      <c r="I256" s="108">
        <f>F255*G255</f>
        <v>19.71</v>
      </c>
    </row>
    <row r="257" spans="1:12" x14ac:dyDescent="0.25">
      <c r="A257" s="212"/>
      <c r="B257" s="213"/>
      <c r="C257" s="213"/>
      <c r="D257" s="213"/>
      <c r="E257" s="213"/>
      <c r="F257" s="213"/>
      <c r="G257" s="213"/>
      <c r="H257" s="213"/>
      <c r="I257" s="214"/>
    </row>
    <row r="258" spans="1:12" ht="30" customHeight="1" x14ac:dyDescent="0.25">
      <c r="A258" s="113" t="str">
        <f>PLANILHA!A33</f>
        <v>7.2</v>
      </c>
      <c r="B258" s="209" t="s">
        <v>149</v>
      </c>
      <c r="C258" s="209"/>
      <c r="D258" s="209"/>
      <c r="E258" s="112" t="s">
        <v>16</v>
      </c>
      <c r="F258" s="239" t="s">
        <v>87</v>
      </c>
      <c r="G258" s="239"/>
      <c r="H258" s="239"/>
      <c r="I258" s="114" t="s">
        <v>88</v>
      </c>
    </row>
    <row r="259" spans="1:12" x14ac:dyDescent="0.25">
      <c r="A259" s="127"/>
      <c r="B259" s="251"/>
      <c r="C259" s="251"/>
      <c r="D259" s="251"/>
      <c r="E259" s="112"/>
      <c r="F259" s="154"/>
      <c r="G259" s="112" t="s">
        <v>93</v>
      </c>
      <c r="H259" s="112" t="s">
        <v>89</v>
      </c>
      <c r="I259" s="114" t="s">
        <v>88</v>
      </c>
    </row>
    <row r="260" spans="1:12" x14ac:dyDescent="0.25">
      <c r="A260" s="155"/>
      <c r="B260" s="150"/>
      <c r="C260" s="150"/>
      <c r="D260" s="126" t="s">
        <v>176</v>
      </c>
      <c r="E260" s="112"/>
      <c r="F260" s="154"/>
      <c r="G260" s="154">
        <f>13.14-1.5</f>
        <v>11.64</v>
      </c>
      <c r="H260" s="154">
        <v>0.85</v>
      </c>
      <c r="I260" s="104">
        <f>G260*H260/2</f>
        <v>4.9470000000000001</v>
      </c>
    </row>
    <row r="261" spans="1:12" x14ac:dyDescent="0.25">
      <c r="A261" s="155"/>
      <c r="B261" s="150"/>
      <c r="C261" s="150"/>
      <c r="D261" s="126" t="s">
        <v>176</v>
      </c>
      <c r="E261" s="112"/>
      <c r="F261" s="154"/>
      <c r="G261" s="154">
        <v>1.5</v>
      </c>
      <c r="H261" s="154">
        <v>0.85</v>
      </c>
      <c r="I261" s="104">
        <f>G261*H261</f>
        <v>1.2749999999999999</v>
      </c>
    </row>
    <row r="262" spans="1:12" x14ac:dyDescent="0.25">
      <c r="A262" s="155"/>
      <c r="B262" s="150"/>
      <c r="C262" s="150"/>
      <c r="D262" s="150"/>
      <c r="E262" s="112"/>
      <c r="F262" s="154"/>
      <c r="G262" s="154"/>
      <c r="H262" s="154"/>
      <c r="I262" s="108">
        <f>SUM(I260:I261)</f>
        <v>6.2219999999999995</v>
      </c>
    </row>
    <row r="263" spans="1:12" x14ac:dyDescent="0.25">
      <c r="A263" s="252"/>
      <c r="B263" s="253"/>
      <c r="C263" s="253"/>
      <c r="D263" s="253"/>
      <c r="E263" s="253"/>
      <c r="F263" s="253"/>
      <c r="G263" s="253"/>
      <c r="H263" s="253"/>
      <c r="I263" s="254"/>
    </row>
    <row r="264" spans="1:12" x14ac:dyDescent="0.25">
      <c r="A264" s="115" t="str">
        <f>PLANILHA!A35</f>
        <v>8.0</v>
      </c>
      <c r="B264" s="208" t="str">
        <f>PLANILHA!D35</f>
        <v>SERVIÇOS DIVERSOS</v>
      </c>
      <c r="C264" s="208"/>
      <c r="D264" s="208"/>
      <c r="E264" s="162" t="s">
        <v>57</v>
      </c>
      <c r="F264" s="271" t="s">
        <v>87</v>
      </c>
      <c r="G264" s="271"/>
      <c r="H264" s="271"/>
      <c r="I264" s="128"/>
    </row>
    <row r="265" spans="1:12" s="23" customFormat="1" ht="32.25" customHeight="1" x14ac:dyDescent="0.25">
      <c r="A265" s="113" t="str">
        <f>PLANILHA!A36</f>
        <v>8.1</v>
      </c>
      <c r="B265" s="209" t="str">
        <f>PLANILHA!D36</f>
        <v>Guarda corpo de tubo de ferro galvanizado, diâm. 3" e 2", h=0.8 m inclusive pintura a óleo ou esmalte</v>
      </c>
      <c r="C265" s="209"/>
      <c r="D265" s="209"/>
      <c r="E265" s="162"/>
      <c r="F265" s="261" t="s">
        <v>94</v>
      </c>
      <c r="G265" s="261"/>
      <c r="H265" s="261"/>
      <c r="I265" s="128" t="s">
        <v>88</v>
      </c>
      <c r="K265" s="24"/>
      <c r="L265" s="24"/>
    </row>
    <row r="266" spans="1:12" x14ac:dyDescent="0.25">
      <c r="A266" s="129"/>
      <c r="B266" s="265" t="s">
        <v>177</v>
      </c>
      <c r="C266" s="266"/>
      <c r="D266" s="267"/>
      <c r="E266" s="162"/>
      <c r="F266" s="163"/>
      <c r="G266" s="163">
        <v>12</v>
      </c>
      <c r="H266" s="163">
        <v>1.5</v>
      </c>
      <c r="I266" s="118"/>
    </row>
    <row r="267" spans="1:12" x14ac:dyDescent="0.25">
      <c r="A267" s="129"/>
      <c r="B267" s="130"/>
      <c r="C267" s="130"/>
      <c r="D267" s="131"/>
      <c r="E267" s="162"/>
      <c r="F267" s="163"/>
      <c r="G267" s="163"/>
      <c r="H267" s="163"/>
      <c r="I267" s="132">
        <f>G266+H266</f>
        <v>13.5</v>
      </c>
    </row>
    <row r="268" spans="1:12" x14ac:dyDescent="0.25">
      <c r="A268" s="262"/>
      <c r="B268" s="263"/>
      <c r="C268" s="263"/>
      <c r="D268" s="263"/>
      <c r="E268" s="263"/>
      <c r="F268" s="263"/>
      <c r="G268" s="263"/>
      <c r="H268" s="263"/>
      <c r="I268" s="264"/>
    </row>
    <row r="269" spans="1:12" s="23" customFormat="1" ht="30" customHeight="1" x14ac:dyDescent="0.25">
      <c r="A269" s="113" t="str">
        <f>PLANILHA!A37</f>
        <v>8.2</v>
      </c>
      <c r="B269" s="236" t="s">
        <v>157</v>
      </c>
      <c r="C269" s="237"/>
      <c r="D269" s="238"/>
      <c r="E269" s="162"/>
      <c r="F269" s="162"/>
      <c r="G269" s="162">
        <v>12</v>
      </c>
      <c r="H269" s="162">
        <v>1.5</v>
      </c>
      <c r="I269" s="114" t="s">
        <v>88</v>
      </c>
      <c r="K269" s="24"/>
      <c r="L269" s="24"/>
    </row>
    <row r="270" spans="1:12" x14ac:dyDescent="0.25">
      <c r="A270" s="129"/>
      <c r="B270" s="265" t="s">
        <v>178</v>
      </c>
      <c r="C270" s="266"/>
      <c r="D270" s="267"/>
      <c r="E270" s="162"/>
      <c r="F270" s="163"/>
      <c r="G270" s="163">
        <v>12</v>
      </c>
      <c r="H270" s="163"/>
      <c r="I270" s="128"/>
    </row>
    <row r="271" spans="1:12" x14ac:dyDescent="0.25">
      <c r="A271" s="129"/>
      <c r="B271" s="130"/>
      <c r="C271" s="130"/>
      <c r="D271" s="130"/>
      <c r="E271" s="162"/>
      <c r="F271" s="163"/>
      <c r="G271" s="163"/>
      <c r="H271" s="163"/>
      <c r="I271" s="132">
        <f>G269+G270+H269</f>
        <v>25.5</v>
      </c>
    </row>
    <row r="272" spans="1:12" x14ac:dyDescent="0.25">
      <c r="A272" s="262"/>
      <c r="B272" s="263"/>
      <c r="C272" s="263"/>
      <c r="D272" s="263"/>
      <c r="E272" s="263"/>
      <c r="F272" s="263"/>
      <c r="G272" s="263"/>
      <c r="H272" s="263"/>
      <c r="I272" s="264"/>
    </row>
    <row r="273" spans="1:12" s="3" customFormat="1" x14ac:dyDescent="0.25">
      <c r="A273" s="133"/>
      <c r="B273" s="134"/>
      <c r="C273" s="134"/>
      <c r="D273" s="134"/>
      <c r="E273" s="112"/>
      <c r="F273" s="112" t="s">
        <v>117</v>
      </c>
      <c r="G273" s="112" t="s">
        <v>93</v>
      </c>
      <c r="H273" s="112" t="s">
        <v>89</v>
      </c>
      <c r="I273" s="114" t="s">
        <v>88</v>
      </c>
      <c r="K273" s="19"/>
      <c r="L273" s="19"/>
    </row>
    <row r="274" spans="1:12" s="3" customFormat="1" ht="47.25" customHeight="1" x14ac:dyDescent="0.25">
      <c r="A274" s="113" t="str">
        <f>PLANILHA!A38</f>
        <v>8.3</v>
      </c>
      <c r="B274" s="209" t="str">
        <f>PLANILHA!D38</f>
        <v>Fornecimento e assentamento de ladrilho hidráulico pastilhado, vermelho, dim. 20x20 cm, esp. 1.5cm, assentado com pasta de cimento colante, exclusive regularização e lastro</v>
      </c>
      <c r="C274" s="209"/>
      <c r="D274" s="209"/>
      <c r="E274" s="112" t="s">
        <v>16</v>
      </c>
      <c r="F274" s="112">
        <v>3</v>
      </c>
      <c r="G274" s="112">
        <v>1.5</v>
      </c>
      <c r="H274" s="112">
        <v>0.2</v>
      </c>
      <c r="I274" s="114" t="s">
        <v>88</v>
      </c>
      <c r="K274" s="19"/>
      <c r="L274" s="19"/>
    </row>
    <row r="275" spans="1:12" x14ac:dyDescent="0.25">
      <c r="A275" s="155"/>
      <c r="B275" s="150"/>
      <c r="C275" s="150"/>
      <c r="D275" s="126" t="s">
        <v>176</v>
      </c>
      <c r="E275" s="112"/>
      <c r="F275" s="154"/>
      <c r="G275" s="154"/>
      <c r="H275" s="154"/>
      <c r="I275" s="108">
        <f>F274*G274*H274</f>
        <v>0.9</v>
      </c>
    </row>
    <row r="276" spans="1:12" x14ac:dyDescent="0.25">
      <c r="A276" s="227"/>
      <c r="B276" s="228"/>
      <c r="C276" s="228"/>
      <c r="D276" s="228"/>
      <c r="E276" s="228"/>
      <c r="F276" s="228"/>
      <c r="G276" s="228"/>
      <c r="H276" s="228"/>
      <c r="I276" s="229"/>
    </row>
    <row r="277" spans="1:12" s="3" customFormat="1" ht="48.75" customHeight="1" x14ac:dyDescent="0.25">
      <c r="A277" s="113" t="str">
        <f>PLANILHA!A39</f>
        <v>8.4</v>
      </c>
      <c r="B277" s="209" t="s">
        <v>151</v>
      </c>
      <c r="C277" s="209"/>
      <c r="D277" s="209"/>
      <c r="E277" s="112" t="s">
        <v>16</v>
      </c>
      <c r="F277" s="112"/>
      <c r="G277" s="112">
        <v>13</v>
      </c>
      <c r="H277" s="112">
        <v>0.2</v>
      </c>
      <c r="I277" s="114" t="s">
        <v>88</v>
      </c>
      <c r="K277" s="19"/>
      <c r="L277" s="19"/>
    </row>
    <row r="278" spans="1:12" x14ac:dyDescent="0.25">
      <c r="A278" s="155"/>
      <c r="B278" s="150"/>
      <c r="C278" s="150"/>
      <c r="D278" s="126" t="s">
        <v>176</v>
      </c>
      <c r="E278" s="112"/>
      <c r="F278" s="154"/>
      <c r="G278" s="154"/>
      <c r="H278" s="154"/>
      <c r="I278" s="108">
        <f>G277*H277</f>
        <v>2.6</v>
      </c>
    </row>
    <row r="279" spans="1:12" x14ac:dyDescent="0.25">
      <c r="A279" s="212"/>
      <c r="B279" s="213"/>
      <c r="C279" s="213"/>
      <c r="D279" s="213"/>
      <c r="E279" s="213"/>
      <c r="F279" s="213"/>
      <c r="G279" s="213"/>
      <c r="H279" s="213"/>
      <c r="I279" s="214"/>
    </row>
    <row r="280" spans="1:12" s="3" customFormat="1" ht="42" customHeight="1" x14ac:dyDescent="0.25">
      <c r="A280" s="113" t="str">
        <f>PLANILHA!A40</f>
        <v>8.5</v>
      </c>
      <c r="B280" s="209" t="s">
        <v>152</v>
      </c>
      <c r="C280" s="209"/>
      <c r="D280" s="209"/>
      <c r="E280" s="112" t="s">
        <v>74</v>
      </c>
      <c r="F280" s="112" t="s">
        <v>117</v>
      </c>
      <c r="G280" s="112"/>
      <c r="H280" s="112"/>
      <c r="I280" s="114" t="s">
        <v>88</v>
      </c>
      <c r="K280" s="19"/>
      <c r="L280" s="19"/>
    </row>
    <row r="281" spans="1:12" x14ac:dyDescent="0.25">
      <c r="A281" s="155"/>
      <c r="B281" s="150"/>
      <c r="C281" s="150"/>
      <c r="D281" s="150" t="s">
        <v>188</v>
      </c>
      <c r="E281" s="112"/>
      <c r="F281" s="154"/>
      <c r="G281" s="154"/>
      <c r="H281" s="154"/>
      <c r="I281" s="104"/>
    </row>
    <row r="282" spans="1:12" x14ac:dyDescent="0.25">
      <c r="A282" s="155"/>
      <c r="B282" s="150"/>
      <c r="C282" s="150"/>
      <c r="D282" s="150"/>
      <c r="E282" s="112"/>
      <c r="F282" s="154"/>
      <c r="G282" s="154"/>
      <c r="H282" s="154"/>
      <c r="I282" s="108">
        <v>1</v>
      </c>
    </row>
    <row r="283" spans="1:12" x14ac:dyDescent="0.25">
      <c r="A283" s="212"/>
      <c r="B283" s="213"/>
      <c r="C283" s="213"/>
      <c r="D283" s="213"/>
      <c r="E283" s="213"/>
      <c r="F283" s="213"/>
      <c r="G283" s="213"/>
      <c r="H283" s="213"/>
      <c r="I283" s="214"/>
    </row>
    <row r="284" spans="1:12" s="3" customFormat="1" ht="49.5" customHeight="1" x14ac:dyDescent="0.25">
      <c r="A284" s="113" t="str">
        <f>PLANILHA!A41</f>
        <v>8.6</v>
      </c>
      <c r="B284" s="209" t="s">
        <v>154</v>
      </c>
      <c r="C284" s="209"/>
      <c r="D284" s="209"/>
      <c r="E284" s="112" t="s">
        <v>16</v>
      </c>
      <c r="F284" s="112" t="s">
        <v>184</v>
      </c>
      <c r="G284" s="112"/>
      <c r="H284" s="112"/>
      <c r="I284" s="114" t="s">
        <v>88</v>
      </c>
      <c r="K284" s="19"/>
      <c r="L284" s="19"/>
    </row>
    <row r="285" spans="1:12" x14ac:dyDescent="0.25">
      <c r="A285" s="155"/>
      <c r="B285" s="150"/>
      <c r="C285" s="150"/>
      <c r="D285" s="150"/>
      <c r="E285" s="112"/>
      <c r="F285" s="154"/>
      <c r="G285" s="154"/>
      <c r="H285" s="154"/>
      <c r="I285" s="104"/>
    </row>
    <row r="286" spans="1:12" x14ac:dyDescent="0.25">
      <c r="A286" s="155"/>
      <c r="B286" s="150" t="s">
        <v>179</v>
      </c>
      <c r="C286" s="93"/>
      <c r="D286" s="94" t="s">
        <v>180</v>
      </c>
      <c r="E286" s="93"/>
      <c r="F286" s="47">
        <v>36</v>
      </c>
      <c r="G286" s="154"/>
      <c r="H286" s="154"/>
      <c r="I286" s="104"/>
    </row>
    <row r="287" spans="1:12" ht="30" x14ac:dyDescent="0.25">
      <c r="A287" s="155"/>
      <c r="B287" s="135" t="s">
        <v>179</v>
      </c>
      <c r="C287" s="93"/>
      <c r="D287" s="94" t="s">
        <v>181</v>
      </c>
      <c r="E287" s="93"/>
      <c r="F287" s="47">
        <v>38</v>
      </c>
      <c r="G287" s="154"/>
      <c r="H287" s="154"/>
      <c r="I287" s="104"/>
    </row>
    <row r="288" spans="1:12" x14ac:dyDescent="0.25">
      <c r="A288" s="155"/>
      <c r="B288" s="150"/>
      <c r="C288" s="150"/>
      <c r="D288" s="150"/>
      <c r="E288" s="112"/>
      <c r="F288" s="154"/>
      <c r="G288" s="154"/>
      <c r="H288" s="154"/>
      <c r="I288" s="108">
        <f>F286+F287</f>
        <v>74</v>
      </c>
    </row>
    <row r="289" spans="1:9" x14ac:dyDescent="0.25">
      <c r="A289" s="227"/>
      <c r="B289" s="228"/>
      <c r="C289" s="228"/>
      <c r="D289" s="228"/>
      <c r="E289" s="228"/>
      <c r="F289" s="228"/>
      <c r="G289" s="228"/>
      <c r="H289" s="228"/>
      <c r="I289" s="229"/>
    </row>
    <row r="290" spans="1:9" x14ac:dyDescent="0.25">
      <c r="A290" s="157"/>
      <c r="B290" s="158"/>
      <c r="C290" s="158"/>
      <c r="D290" s="158"/>
      <c r="E290" s="112" t="s">
        <v>16</v>
      </c>
      <c r="F290" s="239" t="s">
        <v>87</v>
      </c>
      <c r="G290" s="239"/>
      <c r="H290" s="239"/>
      <c r="I290" s="114" t="s">
        <v>88</v>
      </c>
    </row>
    <row r="291" spans="1:9" x14ac:dyDescent="0.25">
      <c r="A291" s="111" t="str">
        <f>PLANILHA!A42</f>
        <v>8.7</v>
      </c>
      <c r="B291" s="268" t="str">
        <f>PLANILHA!D42</f>
        <v>Portão de ferro de correr em barra chata, inclusive chumbamento</v>
      </c>
      <c r="C291" s="269"/>
      <c r="D291" s="270"/>
      <c r="E291" s="112"/>
      <c r="F291" s="154"/>
      <c r="G291" s="154" t="s">
        <v>94</v>
      </c>
      <c r="H291" s="154" t="s">
        <v>89</v>
      </c>
      <c r="I291" s="104"/>
    </row>
    <row r="292" spans="1:9" x14ac:dyDescent="0.25">
      <c r="A292" s="155"/>
      <c r="B292" s="150"/>
      <c r="C292" s="150"/>
      <c r="D292" s="150" t="s">
        <v>182</v>
      </c>
      <c r="E292" s="112"/>
      <c r="F292" s="154"/>
      <c r="G292" s="154">
        <v>2</v>
      </c>
      <c r="H292" s="154">
        <v>2.5</v>
      </c>
      <c r="I292" s="104"/>
    </row>
    <row r="293" spans="1:9" x14ac:dyDescent="0.25">
      <c r="A293" s="155"/>
      <c r="B293" s="150"/>
      <c r="C293" s="150"/>
      <c r="D293" s="150"/>
      <c r="E293" s="112"/>
      <c r="F293" s="154"/>
      <c r="G293" s="154"/>
      <c r="H293" s="154"/>
      <c r="I293" s="108">
        <f>G292*H292</f>
        <v>5</v>
      </c>
    </row>
    <row r="294" spans="1:9" x14ac:dyDescent="0.25">
      <c r="A294" s="227"/>
      <c r="B294" s="228"/>
      <c r="C294" s="228"/>
      <c r="D294" s="228"/>
      <c r="E294" s="228"/>
      <c r="F294" s="228"/>
      <c r="G294" s="228"/>
      <c r="H294" s="228"/>
      <c r="I294" s="229"/>
    </row>
    <row r="295" spans="1:9" x14ac:dyDescent="0.25">
      <c r="A295" s="157"/>
      <c r="B295" s="158"/>
      <c r="C295" s="158"/>
      <c r="D295" s="158"/>
      <c r="E295" s="112" t="s">
        <v>16</v>
      </c>
      <c r="F295" s="239" t="s">
        <v>87</v>
      </c>
      <c r="G295" s="239"/>
      <c r="H295" s="239"/>
      <c r="I295" s="114" t="s">
        <v>88</v>
      </c>
    </row>
    <row r="296" spans="1:9" x14ac:dyDescent="0.25">
      <c r="A296" s="111" t="str">
        <f>PLANILHA!A43</f>
        <v>8.8</v>
      </c>
      <c r="B296" s="258" t="str">
        <f>PLANILHA!D43</f>
        <v>Portão de ferro de abrir em barra chata, chapa e tubo, inclusive chumbamento</v>
      </c>
      <c r="C296" s="259"/>
      <c r="D296" s="260"/>
      <c r="E296" s="112"/>
      <c r="F296" s="154"/>
      <c r="G296" s="154" t="s">
        <v>94</v>
      </c>
      <c r="H296" s="154" t="s">
        <v>89</v>
      </c>
      <c r="I296" s="104"/>
    </row>
    <row r="297" spans="1:9" x14ac:dyDescent="0.25">
      <c r="A297" s="155"/>
      <c r="B297" s="150"/>
      <c r="C297" s="150"/>
      <c r="D297" s="150" t="s">
        <v>183</v>
      </c>
      <c r="E297" s="112"/>
      <c r="F297" s="154"/>
      <c r="G297" s="154">
        <v>1.2</v>
      </c>
      <c r="H297" s="154">
        <v>2.2000000000000002</v>
      </c>
      <c r="I297" s="104"/>
    </row>
    <row r="298" spans="1:9" ht="15.75" thickBot="1" x14ac:dyDescent="0.3">
      <c r="A298" s="136"/>
      <c r="B298" s="137"/>
      <c r="C298" s="137"/>
      <c r="D298" s="137"/>
      <c r="E298" s="138"/>
      <c r="F298" s="139"/>
      <c r="G298" s="139"/>
      <c r="H298" s="139"/>
      <c r="I298" s="140">
        <f>G297*H297</f>
        <v>2.64</v>
      </c>
    </row>
    <row r="299" spans="1:9" x14ac:dyDescent="0.25">
      <c r="A299" s="141"/>
      <c r="B299" s="142"/>
      <c r="C299" s="142"/>
      <c r="D299" s="142"/>
      <c r="E299" s="117"/>
      <c r="F299" s="143"/>
      <c r="G299" s="143"/>
      <c r="H299" s="143"/>
      <c r="I299" s="143"/>
    </row>
    <row r="300" spans="1:9" x14ac:dyDescent="0.25">
      <c r="A300" s="141"/>
      <c r="B300" s="142"/>
      <c r="C300" s="142"/>
      <c r="D300" s="142"/>
      <c r="E300" s="117"/>
      <c r="F300" s="143"/>
      <c r="G300" s="143"/>
      <c r="H300" s="143"/>
      <c r="I300" s="143"/>
    </row>
    <row r="301" spans="1:9" x14ac:dyDescent="0.25">
      <c r="A301" s="141"/>
      <c r="B301" s="142"/>
      <c r="C301" s="142"/>
      <c r="D301" s="142"/>
      <c r="E301" s="117"/>
      <c r="F301" s="143"/>
      <c r="G301" s="143"/>
      <c r="H301" s="143"/>
      <c r="I301" s="143"/>
    </row>
    <row r="302" spans="1:9" x14ac:dyDescent="0.25">
      <c r="A302" s="141"/>
      <c r="B302" s="142"/>
      <c r="C302" s="142"/>
      <c r="D302" s="142"/>
      <c r="E302" s="117"/>
      <c r="F302" s="143"/>
      <c r="G302" s="143"/>
      <c r="H302" s="143"/>
      <c r="I302" s="143"/>
    </row>
    <row r="303" spans="1:9" x14ac:dyDescent="0.25">
      <c r="A303" s="141"/>
      <c r="B303" s="142"/>
      <c r="C303" s="142"/>
      <c r="D303" s="142"/>
      <c r="E303" s="117"/>
      <c r="F303" s="143"/>
      <c r="G303" s="143"/>
      <c r="H303" s="143"/>
      <c r="I303" s="143"/>
    </row>
    <row r="304" spans="1:9" x14ac:dyDescent="0.25">
      <c r="A304" s="141"/>
      <c r="B304" s="142"/>
      <c r="C304" s="142"/>
      <c r="D304" s="142"/>
      <c r="E304" s="117"/>
      <c r="F304" s="143"/>
      <c r="G304" s="143"/>
      <c r="H304" s="143"/>
      <c r="I304" s="143"/>
    </row>
    <row r="305" spans="1:9" x14ac:dyDescent="0.25">
      <c r="A305" s="141"/>
      <c r="B305" s="142"/>
      <c r="C305" s="142"/>
      <c r="D305" s="142"/>
      <c r="E305" s="117"/>
      <c r="F305" s="143"/>
      <c r="G305" s="143"/>
      <c r="H305" s="143"/>
      <c r="I305" s="143"/>
    </row>
    <row r="306" spans="1:9" x14ac:dyDescent="0.25">
      <c r="A306" s="141"/>
      <c r="B306" s="142"/>
      <c r="C306" s="142"/>
      <c r="D306" s="142"/>
      <c r="E306" s="117"/>
      <c r="F306" s="143"/>
      <c r="G306" s="143"/>
      <c r="H306" s="143"/>
      <c r="I306" s="143"/>
    </row>
    <row r="307" spans="1:9" x14ac:dyDescent="0.25">
      <c r="A307" s="141"/>
      <c r="B307" s="142"/>
      <c r="C307" s="142"/>
      <c r="D307" s="142"/>
      <c r="E307" s="117"/>
      <c r="F307" s="143"/>
      <c r="G307" s="143"/>
      <c r="H307" s="143"/>
      <c r="I307" s="143"/>
    </row>
    <row r="308" spans="1:9" x14ac:dyDescent="0.25">
      <c r="A308" s="141"/>
      <c r="B308" s="142"/>
      <c r="C308" s="142"/>
      <c r="D308" s="142"/>
      <c r="E308" s="117"/>
      <c r="F308" s="143"/>
      <c r="G308" s="143"/>
      <c r="H308" s="143"/>
      <c r="I308" s="143"/>
    </row>
    <row r="309" spans="1:9" x14ac:dyDescent="0.25">
      <c r="A309" s="141"/>
      <c r="B309" s="142"/>
      <c r="C309" s="142"/>
      <c r="D309" s="142"/>
      <c r="E309" s="117"/>
      <c r="F309" s="143"/>
      <c r="G309" s="143"/>
      <c r="H309" s="143"/>
      <c r="I309" s="143"/>
    </row>
    <row r="310" spans="1:9" x14ac:dyDescent="0.25">
      <c r="A310" s="141"/>
      <c r="B310" s="142"/>
      <c r="C310" s="142"/>
      <c r="D310" s="142"/>
      <c r="E310" s="117"/>
      <c r="F310" s="143"/>
      <c r="G310" s="143"/>
      <c r="H310" s="143"/>
      <c r="I310" s="143"/>
    </row>
    <row r="311" spans="1:9" x14ac:dyDescent="0.25">
      <c r="A311" s="141"/>
      <c r="B311" s="142"/>
      <c r="C311" s="142"/>
      <c r="D311" s="142"/>
      <c r="E311" s="117"/>
      <c r="F311" s="143"/>
      <c r="G311" s="143"/>
      <c r="H311" s="143"/>
      <c r="I311" s="143"/>
    </row>
    <row r="312" spans="1:9" x14ac:dyDescent="0.25">
      <c r="A312" s="141"/>
      <c r="B312" s="142"/>
      <c r="C312" s="142"/>
      <c r="D312" s="142"/>
      <c r="E312" s="117"/>
      <c r="F312" s="143"/>
      <c r="G312" s="143"/>
      <c r="H312" s="143"/>
      <c r="I312" s="143"/>
    </row>
    <row r="313" spans="1:9" x14ac:dyDescent="0.25">
      <c r="A313" s="141"/>
      <c r="B313" s="142"/>
      <c r="C313" s="142"/>
      <c r="D313" s="142"/>
      <c r="E313" s="117"/>
      <c r="F313" s="143"/>
      <c r="G313" s="143"/>
      <c r="H313" s="143"/>
      <c r="I313" s="143"/>
    </row>
    <row r="314" spans="1:9" x14ac:dyDescent="0.25">
      <c r="A314" s="141"/>
      <c r="B314" s="142"/>
      <c r="C314" s="142"/>
      <c r="D314" s="142"/>
      <c r="E314" s="117"/>
      <c r="F314" s="143"/>
      <c r="G314" s="143"/>
      <c r="H314" s="143"/>
      <c r="I314" s="143"/>
    </row>
    <row r="315" spans="1:9" x14ac:dyDescent="0.25">
      <c r="A315" s="141"/>
      <c r="B315" s="142"/>
      <c r="C315" s="142"/>
      <c r="D315" s="142"/>
      <c r="E315" s="117"/>
      <c r="F315" s="143"/>
      <c r="G315" s="143"/>
      <c r="H315" s="143"/>
      <c r="I315" s="143"/>
    </row>
    <row r="316" spans="1:9" x14ac:dyDescent="0.25">
      <c r="A316" s="141"/>
      <c r="B316" s="142"/>
      <c r="C316" s="142"/>
      <c r="D316" s="142"/>
      <c r="E316" s="117"/>
      <c r="F316" s="143"/>
      <c r="G316" s="143"/>
      <c r="H316" s="143"/>
      <c r="I316" s="143"/>
    </row>
    <row r="317" spans="1:9" x14ac:dyDescent="0.25">
      <c r="A317" s="141"/>
      <c r="B317" s="142"/>
      <c r="C317" s="142"/>
      <c r="D317" s="142"/>
      <c r="E317" s="117"/>
      <c r="F317" s="143"/>
      <c r="G317" s="143"/>
      <c r="H317" s="143"/>
      <c r="I317" s="143"/>
    </row>
  </sheetData>
  <mergeCells count="174">
    <mergeCell ref="A1:A2"/>
    <mergeCell ref="B1:G2"/>
    <mergeCell ref="B296:D296"/>
    <mergeCell ref="F295:H295"/>
    <mergeCell ref="B265:D265"/>
    <mergeCell ref="F265:H265"/>
    <mergeCell ref="A268:I268"/>
    <mergeCell ref="B269:D269"/>
    <mergeCell ref="B270:D270"/>
    <mergeCell ref="A272:I272"/>
    <mergeCell ref="A289:I289"/>
    <mergeCell ref="B291:D291"/>
    <mergeCell ref="F290:H290"/>
    <mergeCell ref="A294:I294"/>
    <mergeCell ref="A279:I279"/>
    <mergeCell ref="B280:D280"/>
    <mergeCell ref="A283:I283"/>
    <mergeCell ref="B284:D284"/>
    <mergeCell ref="B264:D264"/>
    <mergeCell ref="B274:D274"/>
    <mergeCell ref="F264:H264"/>
    <mergeCell ref="B266:D266"/>
    <mergeCell ref="B277:D277"/>
    <mergeCell ref="A276:I276"/>
    <mergeCell ref="B258:D258"/>
    <mergeCell ref="F258:H258"/>
    <mergeCell ref="B259:D259"/>
    <mergeCell ref="A257:I257"/>
    <mergeCell ref="A263:I263"/>
    <mergeCell ref="B242:D242"/>
    <mergeCell ref="F253:H253"/>
    <mergeCell ref="B254:D254"/>
    <mergeCell ref="A251:I251"/>
    <mergeCell ref="B246:D246"/>
    <mergeCell ref="A245:I245"/>
    <mergeCell ref="B253:D253"/>
    <mergeCell ref="B252:D252"/>
    <mergeCell ref="B232:D232"/>
    <mergeCell ref="B237:D237"/>
    <mergeCell ref="A231:I231"/>
    <mergeCell ref="A236:I236"/>
    <mergeCell ref="F241:H241"/>
    <mergeCell ref="F224:H224"/>
    <mergeCell ref="A225:I225"/>
    <mergeCell ref="B227:D227"/>
    <mergeCell ref="F226:H226"/>
    <mergeCell ref="A216:I216"/>
    <mergeCell ref="B217:C217"/>
    <mergeCell ref="F217:H217"/>
    <mergeCell ref="A220:I220"/>
    <mergeCell ref="A223:I223"/>
    <mergeCell ref="A201:I201"/>
    <mergeCell ref="A203:I203"/>
    <mergeCell ref="A207:I207"/>
    <mergeCell ref="F208:H208"/>
    <mergeCell ref="B209:C209"/>
    <mergeCell ref="B194:C194"/>
    <mergeCell ref="B195:C195"/>
    <mergeCell ref="A198:I198"/>
    <mergeCell ref="B199:C199"/>
    <mergeCell ref="F190:H190"/>
    <mergeCell ref="A191:I191"/>
    <mergeCell ref="B192:D192"/>
    <mergeCell ref="F192:H192"/>
    <mergeCell ref="B193:D193"/>
    <mergeCell ref="A182:I182"/>
    <mergeCell ref="F183:H183"/>
    <mergeCell ref="B142:C142"/>
    <mergeCell ref="A151:I151"/>
    <mergeCell ref="A156:I156"/>
    <mergeCell ref="A176:I176"/>
    <mergeCell ref="A162:I162"/>
    <mergeCell ref="F163:H163"/>
    <mergeCell ref="B164:C164"/>
    <mergeCell ref="A171:I171"/>
    <mergeCell ref="B172:C172"/>
    <mergeCell ref="F172:H172"/>
    <mergeCell ref="B141:C141"/>
    <mergeCell ref="A145:I145"/>
    <mergeCell ref="B146:C146"/>
    <mergeCell ref="A139:I139"/>
    <mergeCell ref="A134:I134"/>
    <mergeCell ref="B135:D135"/>
    <mergeCell ref="F135:H135"/>
    <mergeCell ref="B136:D136"/>
    <mergeCell ref="A128:I128"/>
    <mergeCell ref="F129:H129"/>
    <mergeCell ref="F133:H133"/>
    <mergeCell ref="B100:D100"/>
    <mergeCell ref="G102:H102"/>
    <mergeCell ref="F103:H103"/>
    <mergeCell ref="F114:H114"/>
    <mergeCell ref="B115:C115"/>
    <mergeCell ref="A122:I122"/>
    <mergeCell ref="B123:C123"/>
    <mergeCell ref="F123:H123"/>
    <mergeCell ref="B104:C104"/>
    <mergeCell ref="A106:I106"/>
    <mergeCell ref="B107:C107"/>
    <mergeCell ref="A113:I113"/>
    <mergeCell ref="A92:I92"/>
    <mergeCell ref="F93:H93"/>
    <mergeCell ref="F97:H97"/>
    <mergeCell ref="A98:I98"/>
    <mergeCell ref="B99:D99"/>
    <mergeCell ref="F99:H99"/>
    <mergeCell ref="B79:C79"/>
    <mergeCell ref="A86:I86"/>
    <mergeCell ref="B87:C87"/>
    <mergeCell ref="F78:H78"/>
    <mergeCell ref="F87:H87"/>
    <mergeCell ref="B68:C68"/>
    <mergeCell ref="B71:C71"/>
    <mergeCell ref="K71:L71"/>
    <mergeCell ref="A77:I77"/>
    <mergeCell ref="A70:I70"/>
    <mergeCell ref="B59:D59"/>
    <mergeCell ref="F60:H60"/>
    <mergeCell ref="B64:D64"/>
    <mergeCell ref="B65:D65"/>
    <mergeCell ref="F66:H66"/>
    <mergeCell ref="F61:H61"/>
    <mergeCell ref="F63:H63"/>
    <mergeCell ref="G55:H55"/>
    <mergeCell ref="A56:I56"/>
    <mergeCell ref="G57:H57"/>
    <mergeCell ref="F47:H47"/>
    <mergeCell ref="A58:I58"/>
    <mergeCell ref="B44:D44"/>
    <mergeCell ref="G46:H46"/>
    <mergeCell ref="A48:I48"/>
    <mergeCell ref="C49:D49"/>
    <mergeCell ref="F49:H49"/>
    <mergeCell ref="G39:H39"/>
    <mergeCell ref="A40:I40"/>
    <mergeCell ref="G41:H41"/>
    <mergeCell ref="A42:I42"/>
    <mergeCell ref="B43:D43"/>
    <mergeCell ref="F43:H43"/>
    <mergeCell ref="G30:H30"/>
    <mergeCell ref="G31:H31"/>
    <mergeCell ref="A32:I32"/>
    <mergeCell ref="F33:H33"/>
    <mergeCell ref="C33:D33"/>
    <mergeCell ref="F27:H27"/>
    <mergeCell ref="B24:D24"/>
    <mergeCell ref="B25:D25"/>
    <mergeCell ref="B26:D26"/>
    <mergeCell ref="B27:D27"/>
    <mergeCell ref="B28:D28"/>
    <mergeCell ref="B18:D18"/>
    <mergeCell ref="B19:D19"/>
    <mergeCell ref="B20:D20"/>
    <mergeCell ref="B21:D21"/>
    <mergeCell ref="B22:D22"/>
    <mergeCell ref="B9:D9"/>
    <mergeCell ref="B3:E3"/>
    <mergeCell ref="B4:E4"/>
    <mergeCell ref="B5:E5"/>
    <mergeCell ref="B6:I6"/>
    <mergeCell ref="B23:D23"/>
    <mergeCell ref="F19:H19"/>
    <mergeCell ref="F7:H7"/>
    <mergeCell ref="F23:H23"/>
    <mergeCell ref="B17:D17"/>
    <mergeCell ref="B8:D8"/>
    <mergeCell ref="B12:D12"/>
    <mergeCell ref="B13:D13"/>
    <mergeCell ref="B14:D14"/>
    <mergeCell ref="B15:D15"/>
    <mergeCell ref="B16:D16"/>
    <mergeCell ref="B7:D7"/>
    <mergeCell ref="B10:D10"/>
    <mergeCell ref="B11:D11"/>
  </mergeCells>
  <pageMargins left="0.511811024" right="0.511811024" top="0.78740157499999996" bottom="0.78740157499999996" header="0.31496062000000002" footer="0.31496062000000002"/>
  <pageSetup scale="69" orientation="portrait" horizontalDpi="300" verticalDpi="0" r:id="rId1"/>
  <rowBreaks count="1" manualBreakCount="1">
    <brk id="244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view="pageBreakPreview" zoomScale="115" zoomScaleNormal="100" zoomScaleSheetLayoutView="115" workbookViewId="0">
      <selection activeCell="K12" sqref="K12"/>
    </sheetView>
  </sheetViews>
  <sheetFormatPr defaultRowHeight="15" x14ac:dyDescent="0.25"/>
  <cols>
    <col min="1" max="1" width="7.85546875" bestFit="1" customWidth="1"/>
    <col min="2" max="2" width="43.28515625" style="16" customWidth="1"/>
    <col min="3" max="3" width="14" style="16" customWidth="1"/>
    <col min="4" max="4" width="13.140625" style="13" customWidth="1"/>
    <col min="5" max="6" width="12.5703125" customWidth="1"/>
    <col min="7" max="7" width="14.7109375" customWidth="1"/>
  </cols>
  <sheetData>
    <row r="1" spans="1:7" ht="45" customHeight="1" x14ac:dyDescent="0.3">
      <c r="A1" s="90"/>
      <c r="B1" s="274" t="s">
        <v>173</v>
      </c>
      <c r="C1" s="275"/>
      <c r="D1" s="275"/>
      <c r="E1" s="275"/>
      <c r="F1" s="276"/>
    </row>
    <row r="2" spans="1:7" ht="15" customHeight="1" x14ac:dyDescent="0.25">
      <c r="A2" s="91" t="s">
        <v>1</v>
      </c>
      <c r="B2" s="272" t="s">
        <v>83</v>
      </c>
      <c r="C2" s="272"/>
      <c r="D2" s="272"/>
      <c r="E2" s="272"/>
      <c r="F2" s="273"/>
    </row>
    <row r="3" spans="1:7" ht="15" customHeight="1" x14ac:dyDescent="0.25">
      <c r="A3" s="91" t="s">
        <v>3</v>
      </c>
      <c r="B3" s="272" t="s">
        <v>84</v>
      </c>
      <c r="C3" s="272"/>
      <c r="D3" s="272"/>
      <c r="E3" s="272"/>
      <c r="F3" s="273"/>
    </row>
    <row r="4" spans="1:7" x14ac:dyDescent="0.25">
      <c r="A4" s="91" t="s">
        <v>12</v>
      </c>
      <c r="B4" s="272" t="s">
        <v>11</v>
      </c>
      <c r="C4" s="272"/>
      <c r="D4" s="272"/>
      <c r="E4" s="272"/>
      <c r="F4" s="273"/>
    </row>
    <row r="5" spans="1:7" ht="9" customHeight="1" x14ac:dyDescent="0.25">
      <c r="A5" s="277"/>
      <c r="B5" s="278"/>
      <c r="C5" s="278"/>
      <c r="D5" s="278"/>
      <c r="E5" s="278"/>
      <c r="F5" s="279"/>
    </row>
    <row r="6" spans="1:7" x14ac:dyDescent="0.25">
      <c r="A6" s="286" t="s">
        <v>5</v>
      </c>
      <c r="B6" s="283" t="s">
        <v>159</v>
      </c>
      <c r="C6" s="283"/>
      <c r="D6" s="291" t="s">
        <v>160</v>
      </c>
      <c r="E6" s="283" t="s">
        <v>161</v>
      </c>
      <c r="F6" s="292"/>
      <c r="G6" s="70"/>
    </row>
    <row r="7" spans="1:7" x14ac:dyDescent="0.25">
      <c r="A7" s="286"/>
      <c r="B7" s="283"/>
      <c r="C7" s="283"/>
      <c r="D7" s="291"/>
      <c r="E7" s="71" t="s">
        <v>170</v>
      </c>
      <c r="F7" s="72" t="s">
        <v>171</v>
      </c>
      <c r="G7" s="73" t="s">
        <v>162</v>
      </c>
    </row>
    <row r="8" spans="1:7" x14ac:dyDescent="0.25">
      <c r="A8" s="286" t="s">
        <v>14</v>
      </c>
      <c r="B8" s="289" t="str">
        <f>PLANILHA!D7</f>
        <v>SERVIÇOS PRELIMINARES</v>
      </c>
      <c r="C8" s="74" t="s">
        <v>163</v>
      </c>
      <c r="D8" s="75">
        <f>D9/D26</f>
        <v>0.109523583345137</v>
      </c>
      <c r="E8" s="76">
        <f>E9/D9</f>
        <v>1</v>
      </c>
      <c r="F8" s="77"/>
      <c r="G8" s="78">
        <f>SUM(E8:F8)</f>
        <v>1</v>
      </c>
    </row>
    <row r="9" spans="1:7" x14ac:dyDescent="0.25">
      <c r="A9" s="286"/>
      <c r="B9" s="290"/>
      <c r="C9" s="74" t="s">
        <v>164</v>
      </c>
      <c r="D9" s="79">
        <f>PLANILHA!H7</f>
        <v>5673.68</v>
      </c>
      <c r="E9" s="80">
        <f>D9</f>
        <v>5673.68</v>
      </c>
      <c r="F9" s="81"/>
      <c r="G9" s="78"/>
    </row>
    <row r="10" spans="1:7" x14ac:dyDescent="0.25">
      <c r="A10" s="286" t="s">
        <v>23</v>
      </c>
      <c r="B10" s="287" t="str">
        <f>PLANILHA!D12</f>
        <v>DEMOLIÇÕES E LOCAÇÃO</v>
      </c>
      <c r="C10" s="74" t="s">
        <v>163</v>
      </c>
      <c r="D10" s="82">
        <f>D11/D26</f>
        <v>1.2461532498318519E-2</v>
      </c>
      <c r="E10" s="76">
        <f>E11/D11</f>
        <v>1</v>
      </c>
      <c r="F10" s="77"/>
      <c r="G10" s="78">
        <f>SUM(E10:F10)</f>
        <v>1</v>
      </c>
    </row>
    <row r="11" spans="1:7" x14ac:dyDescent="0.25">
      <c r="A11" s="286"/>
      <c r="B11" s="288"/>
      <c r="C11" s="74" t="s">
        <v>164</v>
      </c>
      <c r="D11" s="79">
        <f>PLANILHA!H12</f>
        <v>645.54815999999994</v>
      </c>
      <c r="E11" s="83">
        <f>D11</f>
        <v>645.54815999999994</v>
      </c>
      <c r="F11" s="81"/>
      <c r="G11" s="78"/>
    </row>
    <row r="12" spans="1:7" x14ac:dyDescent="0.25">
      <c r="A12" s="286" t="s">
        <v>26</v>
      </c>
      <c r="B12" s="289" t="str">
        <f>PLANILHA!D15</f>
        <v xml:space="preserve">FUNDAÇÕES </v>
      </c>
      <c r="C12" s="74" t="s">
        <v>163</v>
      </c>
      <c r="D12" s="82">
        <f>D13/D26</f>
        <v>2.6263996043156046E-2</v>
      </c>
      <c r="E12" s="76">
        <f>E13/D13</f>
        <v>1</v>
      </c>
      <c r="F12" s="77"/>
      <c r="G12" s="78">
        <f>SUM(E12:F12)</f>
        <v>1</v>
      </c>
    </row>
    <row r="13" spans="1:7" x14ac:dyDescent="0.25">
      <c r="A13" s="286"/>
      <c r="B13" s="290"/>
      <c r="C13" s="74" t="s">
        <v>164</v>
      </c>
      <c r="D13" s="79">
        <f>PLANILHA!H15</f>
        <v>1360.5609360000001</v>
      </c>
      <c r="E13" s="80">
        <f>D13</f>
        <v>1360.5609360000001</v>
      </c>
      <c r="F13" s="81"/>
      <c r="G13" s="78"/>
    </row>
    <row r="14" spans="1:7" x14ac:dyDescent="0.25">
      <c r="A14" s="286" t="s">
        <v>40</v>
      </c>
      <c r="B14" s="287" t="str">
        <f>PLANILHA!D19</f>
        <v>ESTRUTURA</v>
      </c>
      <c r="C14" s="74" t="s">
        <v>163</v>
      </c>
      <c r="D14" s="82">
        <f>D15/D26</f>
        <v>0.31092521822176639</v>
      </c>
      <c r="E14" s="76">
        <f>E15/D15</f>
        <v>1</v>
      </c>
      <c r="F14" s="77"/>
      <c r="G14" s="78">
        <f>SUM(E14:F14)</f>
        <v>1</v>
      </c>
    </row>
    <row r="15" spans="1:7" x14ac:dyDescent="0.25">
      <c r="A15" s="286"/>
      <c r="B15" s="288"/>
      <c r="C15" s="74" t="s">
        <v>164</v>
      </c>
      <c r="D15" s="79">
        <f>PLANILHA!H19</f>
        <v>16106.9437124</v>
      </c>
      <c r="E15" s="80">
        <f>D15</f>
        <v>16106.9437124</v>
      </c>
      <c r="F15" s="81"/>
      <c r="G15" s="78"/>
    </row>
    <row r="16" spans="1:7" x14ac:dyDescent="0.25">
      <c r="A16" s="286" t="s">
        <v>48</v>
      </c>
      <c r="B16" s="289" t="str">
        <f>PLANILHA!D24</f>
        <v>ALVENARIA E REVESTIMENTOS</v>
      </c>
      <c r="C16" s="74" t="s">
        <v>163</v>
      </c>
      <c r="D16" s="82">
        <f>D17/D26</f>
        <v>1.8383767658181477E-2</v>
      </c>
      <c r="E16" s="76">
        <f>E17/D17</f>
        <v>1</v>
      </c>
      <c r="F16" s="77"/>
      <c r="G16" s="78">
        <f>SUM(E16:F16)</f>
        <v>1</v>
      </c>
    </row>
    <row r="17" spans="1:7" x14ac:dyDescent="0.25">
      <c r="A17" s="286"/>
      <c r="B17" s="290"/>
      <c r="C17" s="74" t="s">
        <v>164</v>
      </c>
      <c r="D17" s="79">
        <f>PLANILHA!H24</f>
        <v>952.33932000000004</v>
      </c>
      <c r="E17" s="80">
        <f>D17</f>
        <v>952.33932000000004</v>
      </c>
      <c r="F17" s="81"/>
      <c r="G17" s="78"/>
    </row>
    <row r="18" spans="1:7" x14ac:dyDescent="0.25">
      <c r="A18" s="286" t="s">
        <v>51</v>
      </c>
      <c r="B18" s="287" t="str">
        <f>PLANILHA!D28</f>
        <v xml:space="preserve">PISO </v>
      </c>
      <c r="C18" s="74" t="s">
        <v>163</v>
      </c>
      <c r="D18" s="82">
        <f>D19/D26</f>
        <v>2.9552327555879169E-2</v>
      </c>
      <c r="E18" s="76">
        <f>E19/D19</f>
        <v>1</v>
      </c>
      <c r="F18" s="77"/>
      <c r="G18" s="78">
        <f>SUM(E18:F18)</f>
        <v>1</v>
      </c>
    </row>
    <row r="19" spans="1:7" x14ac:dyDescent="0.25">
      <c r="A19" s="286"/>
      <c r="B19" s="288"/>
      <c r="C19" s="74" t="s">
        <v>164</v>
      </c>
      <c r="D19" s="84">
        <f>PLANILHA!H28</f>
        <v>1530.907268427</v>
      </c>
      <c r="E19" s="80">
        <f>D19</f>
        <v>1530.907268427</v>
      </c>
      <c r="F19" s="81"/>
      <c r="G19" s="78"/>
    </row>
    <row r="20" spans="1:7" x14ac:dyDescent="0.25">
      <c r="A20" s="286" t="s">
        <v>62</v>
      </c>
      <c r="B20" s="289" t="str">
        <f>PLANILHA!D31</f>
        <v>PINTURA</v>
      </c>
      <c r="C20" s="74" t="s">
        <v>163</v>
      </c>
      <c r="D20" s="82">
        <f>D21/D26</f>
        <v>9.8890664291159981E-3</v>
      </c>
      <c r="E20" s="76"/>
      <c r="F20" s="77">
        <f>F21/D21</f>
        <v>1</v>
      </c>
      <c r="G20" s="78">
        <f>SUM(E20:F20)</f>
        <v>1</v>
      </c>
    </row>
    <row r="21" spans="1:7" x14ac:dyDescent="0.25">
      <c r="A21" s="286"/>
      <c r="B21" s="290"/>
      <c r="C21" s="74" t="s">
        <v>164</v>
      </c>
      <c r="D21" s="84">
        <f>PLANILHA!H31</f>
        <v>512.28600000000006</v>
      </c>
      <c r="E21" s="80"/>
      <c r="F21" s="81">
        <f>D21</f>
        <v>512.28600000000006</v>
      </c>
      <c r="G21" s="78"/>
    </row>
    <row r="22" spans="1:7" x14ac:dyDescent="0.25">
      <c r="A22" s="286" t="s">
        <v>63</v>
      </c>
      <c r="B22" s="287" t="str">
        <f>PLANILHA!D35</f>
        <v>SERVIÇOS DIVERSOS</v>
      </c>
      <c r="C22" s="74" t="s">
        <v>163</v>
      </c>
      <c r="D22" s="82">
        <f>D23/D26</f>
        <v>0.48300050824844537</v>
      </c>
      <c r="E22" s="76"/>
      <c r="F22" s="77">
        <f>F23/D23</f>
        <v>1</v>
      </c>
      <c r="G22" s="78">
        <f>SUM(E22:F22)</f>
        <v>1</v>
      </c>
    </row>
    <row r="23" spans="1:7" x14ac:dyDescent="0.25">
      <c r="A23" s="286"/>
      <c r="B23" s="288"/>
      <c r="C23" s="74" t="s">
        <v>164</v>
      </c>
      <c r="D23" s="84">
        <f>PLANILHA!H35</f>
        <v>25021.006800000003</v>
      </c>
      <c r="E23" s="80"/>
      <c r="F23" s="81">
        <f>D23</f>
        <v>25021.006800000003</v>
      </c>
      <c r="G23" s="78"/>
    </row>
    <row r="24" spans="1:7" x14ac:dyDescent="0.25">
      <c r="A24" s="280" t="s">
        <v>166</v>
      </c>
      <c r="B24" s="281"/>
      <c r="C24" s="281"/>
      <c r="D24" s="82"/>
      <c r="E24" s="76">
        <f>E26/D26</f>
        <v>0.50711042532243855</v>
      </c>
      <c r="F24" s="77">
        <f>F26/D26</f>
        <v>0.49288957467756139</v>
      </c>
      <c r="G24" s="78">
        <f>SUM(D24:F24)</f>
        <v>1</v>
      </c>
    </row>
    <row r="25" spans="1:7" x14ac:dyDescent="0.25">
      <c r="A25" s="282" t="s">
        <v>172</v>
      </c>
      <c r="B25" s="283"/>
      <c r="C25" s="283"/>
      <c r="D25" s="88">
        <f>SUM(D8,D10,D12,D14,D16,D18,D20,D22)</f>
        <v>1</v>
      </c>
      <c r="E25" s="76">
        <f>E24</f>
        <v>0.50711042532243855</v>
      </c>
      <c r="F25" s="147">
        <f>F24+E25</f>
        <v>1</v>
      </c>
      <c r="G25" s="78"/>
    </row>
    <row r="26" spans="1:7" x14ac:dyDescent="0.25">
      <c r="A26" s="282" t="s">
        <v>167</v>
      </c>
      <c r="B26" s="283"/>
      <c r="C26" s="283"/>
      <c r="D26" s="89">
        <f>SUM(D9+D11+D13+D15+D17+D19+D21+D23)</f>
        <v>51803.272196827005</v>
      </c>
      <c r="E26" s="80">
        <f>SUM(E9,E11,E13,E15,E17,E19,E21,E23)</f>
        <v>26269.979396826999</v>
      </c>
      <c r="F26" s="81">
        <f>SUM(F9,F11,F13,F15,F17,F19,F21,F23)</f>
        <v>25533.292800000003</v>
      </c>
      <c r="G26" s="85"/>
    </row>
    <row r="27" spans="1:7" ht="15.75" thickBot="1" x14ac:dyDescent="0.3">
      <c r="A27" s="284" t="s">
        <v>168</v>
      </c>
      <c r="B27" s="285"/>
      <c r="C27" s="285"/>
      <c r="D27" s="86"/>
      <c r="E27" s="87">
        <f>E26</f>
        <v>26269.979396826999</v>
      </c>
      <c r="F27" s="92">
        <f>F26+E27</f>
        <v>51803.272196827005</v>
      </c>
      <c r="G27" s="85"/>
    </row>
  </sheetData>
  <mergeCells count="29">
    <mergeCell ref="D6:D7"/>
    <mergeCell ref="E6:F6"/>
    <mergeCell ref="A8:A9"/>
    <mergeCell ref="B8:B9"/>
    <mergeCell ref="A10:A11"/>
    <mergeCell ref="B10:B11"/>
    <mergeCell ref="A12:A13"/>
    <mergeCell ref="B12:B13"/>
    <mergeCell ref="A6:A7"/>
    <mergeCell ref="B6:C7"/>
    <mergeCell ref="A18:A19"/>
    <mergeCell ref="B18:B19"/>
    <mergeCell ref="A20:A21"/>
    <mergeCell ref="B20:B21"/>
    <mergeCell ref="A14:A15"/>
    <mergeCell ref="B14:B15"/>
    <mergeCell ref="A16:A17"/>
    <mergeCell ref="B16:B17"/>
    <mergeCell ref="A24:C24"/>
    <mergeCell ref="A25:C25"/>
    <mergeCell ref="A26:C26"/>
    <mergeCell ref="A27:C27"/>
    <mergeCell ref="A22:A23"/>
    <mergeCell ref="B22:B23"/>
    <mergeCell ref="B2:F2"/>
    <mergeCell ref="B3:F3"/>
    <mergeCell ref="B4:F4"/>
    <mergeCell ref="B1:F1"/>
    <mergeCell ref="A5:F5"/>
  </mergeCells>
  <conditionalFormatting sqref="E13:E15 F13 E9:F12 F15 E16:F21 E24:G27 E8:G8">
    <cfRule type="cellIs" dxfId="4" priority="10" operator="equal">
      <formula>0</formula>
    </cfRule>
  </conditionalFormatting>
  <conditionalFormatting sqref="G9:G23">
    <cfRule type="cellIs" dxfId="3" priority="9" operator="equal">
      <formula>0</formula>
    </cfRule>
  </conditionalFormatting>
  <conditionalFormatting sqref="E22:F23">
    <cfRule type="cellIs" dxfId="2" priority="8" operator="equal">
      <formula>0</formula>
    </cfRule>
  </conditionalFormatting>
  <conditionalFormatting sqref="F14">
    <cfRule type="cellIs" dxfId="1" priority="4" operator="equal">
      <formula>0</formula>
    </cfRule>
  </conditionalFormatting>
  <conditionalFormatting sqref="D8:D23">
    <cfRule type="expression" dxfId="0" priority="11">
      <formula>$D$15=#REF!</formula>
    </cfRule>
  </conditionalFormatting>
  <printOptions horizontalCentered="1" verticalCentered="1"/>
  <pageMargins left="0.51181102362204722" right="0.51181102362204722" top="0.78740157480314965" bottom="0.78740157480314965" header="0.31496062992125984" footer="0.31496062992125984"/>
  <pageSetup scale="97" orientation="portrait" horizontalDpi="300" verticalDpi="0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PLANILHA</vt:lpstr>
      <vt:lpstr>MC</vt:lpstr>
      <vt:lpstr>CRONOGRAMA</vt:lpstr>
      <vt:lpstr>MC!Area_de_impressao</vt:lpstr>
      <vt:lpstr>PLANILHA!Area_de_impressao</vt:lpstr>
      <vt:lpstr>PLANILHA!Titulos_de_impressao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cacio.souza</dc:creator>
  <cp:lastModifiedBy>Neidimara</cp:lastModifiedBy>
  <cp:lastPrinted>2019-01-25T16:11:42Z</cp:lastPrinted>
  <dcterms:created xsi:type="dcterms:W3CDTF">2019-01-18T15:37:39Z</dcterms:created>
  <dcterms:modified xsi:type="dcterms:W3CDTF">2019-05-28T18:31:22Z</dcterms:modified>
</cp:coreProperties>
</file>