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Obras\ENGENHARIA\CONTRATOS E MEDIÇÕES\09-CONSTRUÇÃO DE PNE - QUADRA ACIOLI\CONCLUÍDOS\"/>
    </mc:Choice>
  </mc:AlternateContent>
  <bookViews>
    <workbookView xWindow="0" yWindow="0" windowWidth="25200" windowHeight="11625"/>
  </bookViews>
  <sheets>
    <sheet name="1-PLANILHA PNE" sheetId="4" r:id="rId1"/>
    <sheet name="2-MEMORIA DE CALCULO PNE" sheetId="1" r:id="rId2"/>
    <sheet name="3- CRONOGRAMA FISICO FINANCEIRO" sheetId="6" r:id="rId3"/>
    <sheet name="COMP-01" sheetId="8" r:id="rId4"/>
  </sheets>
  <externalReferences>
    <externalReference r:id="rId5"/>
    <externalReference r:id="rId6"/>
  </externalReferences>
  <definedNames>
    <definedName name="_Order1" hidden="1">255</definedName>
    <definedName name="_R" localSheetId="0">#REF!</definedName>
    <definedName name="_R">#REF!</definedName>
    <definedName name="A_km" localSheetId="0">'[1]Fresagem de Pista Ago-98'!#REF!</definedName>
    <definedName name="A_km">'[1]Fresagem de Pista Ago-98'!#REF!</definedName>
    <definedName name="ÀREA" localSheetId="0">'[1]Fresagem de Pista Ago-98'!#REF!</definedName>
    <definedName name="ÀREA">'[1]Fresagem de Pista Ago-98'!#REF!</definedName>
    <definedName name="ÀREA_ACUM" localSheetId="0">'[1]Fresagem de Pista Ago-98'!#REF!</definedName>
    <definedName name="ÀREA_ACUM">'[1]Fresagem de Pista Ago-98'!#REF!</definedName>
    <definedName name="_xlnm.Print_Area" localSheetId="0">'1-PLANILHA PNE'!$A$2:$H$134</definedName>
    <definedName name="_xlnm.Print_Area" localSheetId="1">'2-MEMORIA DE CALCULO PNE'!$A$1:$J$476</definedName>
    <definedName name="_xlnm.Print_Area" localSheetId="2">'3- CRONOGRAMA FISICO FINANCEIRO'!$A$1:$J$48</definedName>
    <definedName name="_xlnm.Print_Area" localSheetId="3">'COMP-01'!$A$1:$M$32</definedName>
    <definedName name="BDI" localSheetId="0">#REF!</definedName>
    <definedName name="BDI">#REF!</definedName>
    <definedName name="DATA" localSheetId="0">'[1]Fresagem de Pista Ago-98'!#REF!</definedName>
    <definedName name="DATA">'[1]Fresagem de Pista Ago-98'!#REF!</definedName>
    <definedName name="DE_km" localSheetId="0">'[1]Fresagem de Pista Ago-98'!#REF!</definedName>
    <definedName name="DE_km">'[1]Fresagem de Pista Ago-98'!#REF!</definedName>
    <definedName name="Dólar" localSheetId="0">#REF!</definedName>
    <definedName name="Dólar">#REF!</definedName>
    <definedName name="e__cm" localSheetId="0">'[1]Fresagem de Pista Ago-98'!#REF!</definedName>
    <definedName name="e__cm">'[1]Fresagem de Pista Ago-98'!#REF!</definedName>
    <definedName name="Excel_BuiltIn__FilterDatabase_1" localSheetId="0">#REF!</definedName>
    <definedName name="Excel_BuiltIn__FilterDatabase_1">#REF!</definedName>
    <definedName name="Excel_BuiltIn__FilterDatabase_1_1" localSheetId="0">#REF!</definedName>
    <definedName name="Excel_BuiltIn__FilterDatabase_1_1">#REF!</definedName>
    <definedName name="Excel_BuiltIn_Print_Titles_1" localSheetId="0">#REF!</definedName>
    <definedName name="Excel_BuiltIn_Print_Titles_1">#REF!</definedName>
    <definedName name="EXT__m" localSheetId="0">'[1]Fresagem de Pista Ago-98'!#REF!</definedName>
    <definedName name="EXT__m">'[1]Fresagem de Pista Ago-98'!#REF!</definedName>
    <definedName name="FDE" localSheetId="0">#REF!</definedName>
    <definedName name="FDE">#REF!</definedName>
    <definedName name="FRESAGEM" localSheetId="0">'[1]Fresagem de Pista Ago-98'!#REF!</definedName>
    <definedName name="FRESAGEM">'[1]Fresagem de Pista Ago-98'!#REF!</definedName>
    <definedName name="graduad" localSheetId="0">#REF!</definedName>
    <definedName name="graduad">#REF!</definedName>
    <definedName name="GRADUADA" localSheetId="0">#REF!</definedName>
    <definedName name="GRADUADA">#REF!</definedName>
    <definedName name="Imprimir_títulos_IM" localSheetId="0">#REF!</definedName>
    <definedName name="Imprimir_títulos_IM">#REF!</definedName>
    <definedName name="INST" localSheetId="0">#REF!</definedName>
    <definedName name="INST">#REF!</definedName>
    <definedName name="KSAB" localSheetId="0">#REF!</definedName>
    <definedName name="KSAB">#REF!</definedName>
    <definedName name="KSIURB" localSheetId="0">#REF!</definedName>
    <definedName name="KSIURB">#REF!</definedName>
    <definedName name="KSSO" localSheetId="0">#REF!</definedName>
    <definedName name="KSSO">#REF!</definedName>
    <definedName name="LADO" localSheetId="0">'[1]Fresagem de Pista Ago-98'!#REF!</definedName>
    <definedName name="LADO">'[1]Fresagem de Pista Ago-98'!#REF!</definedName>
    <definedName name="LARG" localSheetId="0">'[1]Fresagem de Pista Ago-98'!#REF!</definedName>
    <definedName name="LARG">'[1]Fresagem de Pista Ago-98'!#REF!</definedName>
    <definedName name="LD" localSheetId="0">'[1]Fresagem de Pista Ago-98'!#REF!</definedName>
    <definedName name="LD">'[1]Fresagem de Pista Ago-98'!#REF!</definedName>
    <definedName name="Lista" localSheetId="0">#REF!</definedName>
    <definedName name="Lista">#REF!</definedName>
    <definedName name="ListaFim" localSheetId="0">#REF!</definedName>
    <definedName name="ListaFim">#REF!</definedName>
    <definedName name="LLL" localSheetId="0">#REF!</definedName>
    <definedName name="LLL">#REF!</definedName>
    <definedName name="PLA" localSheetId="0">#REF!</definedName>
    <definedName name="PLA">#REF!</definedName>
    <definedName name="PLANEJADA" localSheetId="0">#REF!</definedName>
    <definedName name="PLANEJADA">#REF!</definedName>
    <definedName name="T" localSheetId="0">#REF!</definedName>
    <definedName name="T">#REF!</definedName>
    <definedName name="TESTE" localSheetId="0">#REF!</definedName>
    <definedName name="TESTE">#REF!</definedName>
    <definedName name="TESTE2" localSheetId="0">#REF!</definedName>
    <definedName name="TESTE2">#REF!</definedName>
    <definedName name="_xlnm.Print_Titles" localSheetId="0">'1-PLANILHA PNE'!$2:$8</definedName>
    <definedName name="_xlnm.Print_Titles" localSheetId="1">'2-MEMORIA DE CALCULO PNE'!$1:$5</definedName>
    <definedName name="TR" localSheetId="0">#REF!</definedName>
    <definedName name="TR">#REF!</definedName>
    <definedName name="VOL_ACUM" localSheetId="0">'[1]Fresagem de Pista Ago-98'!#REF!</definedName>
    <definedName name="VOL_ACUM">'[1]Fresagem de Pista Ago-98'!#REF!</definedName>
    <definedName name="VOLUME" localSheetId="0">'[1]Fresagem de Pista Ago-98'!#REF!</definedName>
    <definedName name="VOLUME">'[1]Fresagem de Pista Ago-98'!#REF!</definedName>
    <definedName name="yy" localSheetId="0">#REF!</definedName>
    <definedName name="yy">#REF!</definedName>
    <definedName name="yyy" localSheetId="0">#REF!</definedName>
    <definedName name="yyy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6" l="1"/>
  <c r="A3" i="6"/>
  <c r="A4" i="1"/>
  <c r="A3" i="1"/>
  <c r="M17" i="8"/>
  <c r="K17" i="8"/>
  <c r="I27" i="8"/>
  <c r="I28" i="8"/>
  <c r="I29" i="8"/>
  <c r="I30" i="8"/>
  <c r="I31" i="8"/>
  <c r="K32" i="8"/>
  <c r="I24" i="8"/>
  <c r="I13" i="8"/>
  <c r="J34" i="1" l="1"/>
  <c r="J30" i="1"/>
  <c r="J17" i="1"/>
  <c r="J12" i="1"/>
  <c r="J8" i="1"/>
  <c r="J9" i="1"/>
  <c r="J10" i="1" s="1"/>
  <c r="J207" i="1"/>
  <c r="H129" i="4" l="1"/>
  <c r="H120" i="4"/>
  <c r="H111" i="4"/>
  <c r="H113" i="4"/>
  <c r="H96" i="4"/>
  <c r="H98" i="4"/>
  <c r="H100" i="4"/>
  <c r="H102" i="4"/>
  <c r="H91" i="4"/>
  <c r="H80" i="4"/>
  <c r="H82" i="4"/>
  <c r="H66" i="4"/>
  <c r="H68" i="4"/>
  <c r="H69" i="4"/>
  <c r="H71" i="4"/>
  <c r="B5" i="8" l="1"/>
  <c r="J192" i="1"/>
  <c r="J193" i="1" s="1"/>
  <c r="J195" i="1"/>
  <c r="J197" i="1" s="1"/>
  <c r="J388" i="1"/>
  <c r="H164" i="1" l="1"/>
  <c r="G163" i="1"/>
  <c r="H163" i="1" s="1"/>
  <c r="G162" i="1"/>
  <c r="H162" i="1" s="1"/>
  <c r="G161" i="1"/>
  <c r="H161" i="1" s="1"/>
  <c r="J166" i="1" l="1"/>
  <c r="H421" i="1"/>
  <c r="H420" i="1"/>
  <c r="H418" i="1"/>
  <c r="H417" i="1"/>
  <c r="H438" i="1" l="1"/>
  <c r="G424" i="1"/>
  <c r="H424" i="1" s="1"/>
  <c r="G423" i="1"/>
  <c r="H423" i="1" s="1"/>
  <c r="G443" i="1"/>
  <c r="H443" i="1" s="1"/>
  <c r="J423" i="1" l="1"/>
  <c r="H436" i="1"/>
  <c r="H435" i="1"/>
  <c r="H434" i="1"/>
  <c r="H433" i="1"/>
  <c r="H432" i="1"/>
  <c r="H415" i="1"/>
  <c r="H411" i="1"/>
  <c r="G119" i="1" l="1"/>
  <c r="H119" i="1" s="1"/>
  <c r="J119" i="1" s="1"/>
  <c r="J82" i="1"/>
  <c r="J81" i="1"/>
  <c r="J75" i="1"/>
  <c r="J76" i="1" s="1"/>
  <c r="I66" i="1"/>
  <c r="J66" i="1" s="1"/>
  <c r="I65" i="1"/>
  <c r="J65" i="1" s="1"/>
  <c r="I58" i="1"/>
  <c r="J58" i="1" s="1"/>
  <c r="J85" i="1" l="1"/>
  <c r="H31" i="1"/>
  <c r="J31" i="1" s="1"/>
  <c r="J32" i="1" s="1"/>
  <c r="H18" i="1"/>
  <c r="J18" i="1" s="1"/>
  <c r="J27" i="1" s="1"/>
  <c r="H13" i="1"/>
  <c r="J13" i="1" s="1"/>
  <c r="J15" i="1" s="1"/>
  <c r="I109" i="1"/>
  <c r="J109" i="1" s="1"/>
  <c r="K10" i="8" l="1"/>
  <c r="M10" i="8" s="1"/>
  <c r="K9" i="8"/>
  <c r="K19" i="8"/>
  <c r="M19" i="8" s="1"/>
  <c r="K18" i="8"/>
  <c r="M18" i="8" s="1"/>
  <c r="K8" i="8"/>
  <c r="G444" i="1" l="1"/>
  <c r="H444" i="1" s="1"/>
  <c r="J443" i="1" s="1"/>
  <c r="I113" i="1"/>
  <c r="J113" i="1" s="1"/>
  <c r="I110" i="1"/>
  <c r="J110" i="1" s="1"/>
  <c r="I111" i="1"/>
  <c r="J111" i="1" s="1"/>
  <c r="I112" i="1"/>
  <c r="J112" i="1" s="1"/>
  <c r="I137" i="1"/>
  <c r="J137" i="1" s="1"/>
  <c r="J115" i="1" l="1"/>
  <c r="G131" i="4"/>
  <c r="D414" i="1"/>
  <c r="H414" i="1" s="1"/>
  <c r="H410" i="1" l="1"/>
  <c r="J428" i="1" s="1"/>
  <c r="H269" i="1"/>
  <c r="F125" i="4" l="1"/>
  <c r="H125" i="4" s="1"/>
  <c r="H268" i="1"/>
  <c r="J268" i="1" s="1"/>
  <c r="H266" i="1"/>
  <c r="J266" i="1" s="1"/>
  <c r="J271" i="1" s="1"/>
  <c r="J237" i="1"/>
  <c r="J238" i="1" s="1"/>
  <c r="J233" i="1"/>
  <c r="J232" i="1"/>
  <c r="H288" i="1"/>
  <c r="G145" i="1"/>
  <c r="H145" i="1" s="1"/>
  <c r="J145" i="1" s="1"/>
  <c r="I134" i="1"/>
  <c r="J134" i="1" s="1"/>
  <c r="I135" i="1"/>
  <c r="J135" i="1" s="1"/>
  <c r="I136" i="1"/>
  <c r="J136" i="1" s="1"/>
  <c r="E60" i="1"/>
  <c r="I60" i="1" s="1"/>
  <c r="J60" i="1" s="1"/>
  <c r="E59" i="1"/>
  <c r="I59" i="1" s="1"/>
  <c r="J59" i="1" s="1"/>
  <c r="J235" i="1" l="1"/>
  <c r="J62" i="1"/>
  <c r="J139" i="1"/>
  <c r="J68" i="1"/>
  <c r="G126" i="1"/>
  <c r="H126" i="1" s="1"/>
  <c r="J126" i="1" s="1"/>
  <c r="G125" i="1"/>
  <c r="H125" i="1" s="1"/>
  <c r="I124" i="1"/>
  <c r="I125" i="1" s="1"/>
  <c r="G124" i="1"/>
  <c r="H124" i="1" s="1"/>
  <c r="I123" i="1"/>
  <c r="G123" i="1"/>
  <c r="H123" i="1" s="1"/>
  <c r="I122" i="1"/>
  <c r="G122" i="1"/>
  <c r="H122" i="1" s="1"/>
  <c r="G121" i="1"/>
  <c r="H121" i="1" s="1"/>
  <c r="J121" i="1" s="1"/>
  <c r="G120" i="1"/>
  <c r="H120" i="1" s="1"/>
  <c r="J120" i="1" s="1"/>
  <c r="J125" i="1" l="1"/>
  <c r="J122" i="1"/>
  <c r="J123" i="1"/>
  <c r="J124" i="1"/>
  <c r="J128" i="1" l="1"/>
  <c r="M9" i="8"/>
  <c r="M8" i="8"/>
  <c r="G144" i="1"/>
  <c r="H144" i="1" s="1"/>
  <c r="J144" i="1" s="1"/>
  <c r="G146" i="1"/>
  <c r="H146" i="1" s="1"/>
  <c r="J146" i="1" s="1"/>
  <c r="G147" i="1"/>
  <c r="H147" i="1" s="1"/>
  <c r="J147" i="1" s="1"/>
  <c r="G148" i="1"/>
  <c r="H148" i="1" s="1"/>
  <c r="J148" i="1" s="1"/>
  <c r="G149" i="1"/>
  <c r="H149" i="1" s="1"/>
  <c r="J149" i="1" s="1"/>
  <c r="G150" i="1"/>
  <c r="H150" i="1" s="1"/>
  <c r="J150" i="1" s="1"/>
  <c r="G151" i="1"/>
  <c r="H151" i="1" s="1"/>
  <c r="I151" i="1"/>
  <c r="G152" i="1"/>
  <c r="H152" i="1" s="1"/>
  <c r="J152" i="1" s="1"/>
  <c r="G153" i="1"/>
  <c r="H153" i="1" s="1"/>
  <c r="J153" i="1" s="1"/>
  <c r="G154" i="1"/>
  <c r="H154" i="1" s="1"/>
  <c r="J154" i="1" s="1"/>
  <c r="G155" i="1"/>
  <c r="H155" i="1" s="1"/>
  <c r="J155" i="1" s="1"/>
  <c r="J151" i="1" l="1"/>
  <c r="J157" i="1" s="1"/>
  <c r="H453" i="1" l="1"/>
  <c r="J453" i="1" s="1"/>
  <c r="H439" i="1"/>
  <c r="D290" i="1"/>
  <c r="H465" i="1" l="1"/>
  <c r="J315" i="1"/>
  <c r="J314" i="1"/>
  <c r="J465" i="1" l="1"/>
  <c r="H447" i="1"/>
  <c r="H446" i="1"/>
  <c r="H248" i="1"/>
  <c r="J248" i="1" s="1"/>
  <c r="J250" i="1" s="1"/>
  <c r="F67" i="4" l="1"/>
  <c r="H67" i="4" s="1"/>
  <c r="H450" i="1"/>
  <c r="H449" i="1"/>
  <c r="H431" i="1" l="1"/>
  <c r="J452" i="1" s="1"/>
  <c r="J402" i="1"/>
  <c r="J403" i="1" s="1"/>
  <c r="J384" i="1"/>
  <c r="J385" i="1" s="1"/>
  <c r="F114" i="4" s="1"/>
  <c r="H114" i="4" s="1"/>
  <c r="J375" i="1"/>
  <c r="J376" i="1" s="1"/>
  <c r="F110" i="4" s="1"/>
  <c r="H110" i="4" s="1"/>
  <c r="H305" i="1"/>
  <c r="J305" i="1" s="1"/>
  <c r="H304" i="1"/>
  <c r="J304" i="1" s="1"/>
  <c r="H290" i="1"/>
  <c r="J290" i="1" s="1"/>
  <c r="F61" i="4"/>
  <c r="H61" i="4" s="1"/>
  <c r="E58" i="4"/>
  <c r="H227" i="1"/>
  <c r="J227" i="1" s="1"/>
  <c r="J229" i="1" s="1"/>
  <c r="H182" i="1"/>
  <c r="H181" i="1"/>
  <c r="F47" i="4"/>
  <c r="H47" i="4" s="1"/>
  <c r="H205" i="1"/>
  <c r="H203" i="1"/>
  <c r="H178" i="1"/>
  <c r="H179" i="1"/>
  <c r="H180" i="1"/>
  <c r="H177" i="1"/>
  <c r="D38" i="1"/>
  <c r="J53" i="1" s="1"/>
  <c r="I93" i="1"/>
  <c r="J93" i="1" s="1"/>
  <c r="I92" i="1"/>
  <c r="J92" i="1" s="1"/>
  <c r="I91" i="1"/>
  <c r="J91" i="1" s="1"/>
  <c r="I90" i="1"/>
  <c r="J90" i="1" s="1"/>
  <c r="J307" i="1" l="1"/>
  <c r="J94" i="1"/>
  <c r="J183" i="1"/>
  <c r="F58" i="4"/>
  <c r="H58" i="4" s="1"/>
  <c r="F60" i="4"/>
  <c r="H60" i="4" s="1"/>
  <c r="F34" i="4"/>
  <c r="H34" i="4" s="1"/>
  <c r="F33" i="4"/>
  <c r="H33" i="4" s="1"/>
  <c r="F32" i="4"/>
  <c r="H32" i="4" s="1"/>
  <c r="F30" i="4"/>
  <c r="H30" i="4" s="1"/>
  <c r="J96" i="1" l="1"/>
  <c r="F27" i="4" s="1"/>
  <c r="H27" i="4" s="1"/>
  <c r="J188" i="1"/>
  <c r="F39" i="4" s="1"/>
  <c r="H39" i="4" s="1"/>
  <c r="F126" i="4"/>
  <c r="H126" i="4" s="1"/>
  <c r="H259" i="1" l="1"/>
  <c r="H260" i="1" s="1"/>
  <c r="J262" i="1" s="1"/>
  <c r="D67" i="1"/>
  <c r="I67" i="1" s="1"/>
  <c r="J67" i="1" s="1"/>
  <c r="F16" i="4"/>
  <c r="H16" i="4" s="1"/>
  <c r="B34" i="1"/>
  <c r="B30" i="1"/>
  <c r="F11" i="4"/>
  <c r="H11" i="4" s="1"/>
  <c r="B12" i="1"/>
  <c r="A12" i="1"/>
  <c r="H281" i="1" l="1"/>
  <c r="F70" i="4"/>
  <c r="H70" i="4" s="1"/>
  <c r="J69" i="1"/>
  <c r="J70" i="1" s="1"/>
  <c r="J71" i="1" s="1"/>
  <c r="F15" i="4"/>
  <c r="H15" i="4" s="1"/>
  <c r="F160" i="4" l="1"/>
  <c r="H160" i="4" s="1"/>
  <c r="F158" i="4"/>
  <c r="H158" i="4" s="1"/>
  <c r="F155" i="4"/>
  <c r="H155" i="4" s="1"/>
  <c r="F153" i="4"/>
  <c r="H153" i="4" s="1"/>
  <c r="F151" i="4"/>
  <c r="H151" i="4" s="1"/>
  <c r="F149" i="4"/>
  <c r="H149" i="4" s="1"/>
  <c r="F147" i="4"/>
  <c r="F145" i="4"/>
  <c r="H145" i="4" s="1"/>
  <c r="H14" i="4" l="1"/>
  <c r="D11" i="6" s="1"/>
  <c r="G11" i="6" l="1"/>
  <c r="F10" i="4"/>
  <c r="H10" i="4" s="1"/>
  <c r="H473" i="1" l="1"/>
  <c r="J473" i="1" s="1"/>
  <c r="J469" i="1"/>
  <c r="J470" i="1" s="1"/>
  <c r="F131" i="4" s="1"/>
  <c r="H131" i="4" s="1"/>
  <c r="J457" i="1"/>
  <c r="J460" i="1" s="1"/>
  <c r="H457" i="1"/>
  <c r="J455" i="1"/>
  <c r="F127" i="4" s="1"/>
  <c r="H127" i="4" s="1"/>
  <c r="J399" i="1"/>
  <c r="J400" i="1" s="1"/>
  <c r="F121" i="4" s="1"/>
  <c r="H121" i="4" s="1"/>
  <c r="J395" i="1"/>
  <c r="J397" i="1" s="1"/>
  <c r="F119" i="4" s="1"/>
  <c r="H119" i="4" s="1"/>
  <c r="J392" i="1"/>
  <c r="J393" i="1" s="1"/>
  <c r="F118" i="4" s="1"/>
  <c r="H118" i="4" s="1"/>
  <c r="F115" i="4"/>
  <c r="H115" i="4" s="1"/>
  <c r="H380" i="1"/>
  <c r="J380" i="1" s="1"/>
  <c r="J382" i="1" s="1"/>
  <c r="F112" i="4" s="1"/>
  <c r="H112" i="4" s="1"/>
  <c r="J373" i="1"/>
  <c r="J374" i="1" s="1"/>
  <c r="J370" i="1"/>
  <c r="J371" i="1" s="1"/>
  <c r="J367" i="1"/>
  <c r="J368" i="1" s="1"/>
  <c r="F107" i="4" s="1"/>
  <c r="H107" i="4" s="1"/>
  <c r="J362" i="1"/>
  <c r="J363" i="1" s="1"/>
  <c r="F104" i="4" s="1"/>
  <c r="H104" i="4" s="1"/>
  <c r="J360" i="1"/>
  <c r="J361" i="1" s="1"/>
  <c r="F103" i="4" s="1"/>
  <c r="H103" i="4" s="1"/>
  <c r="J355" i="1"/>
  <c r="J357" i="1" s="1"/>
  <c r="F101" i="4" s="1"/>
  <c r="H101" i="4" s="1"/>
  <c r="J351" i="1"/>
  <c r="J352" i="1" s="1"/>
  <c r="F99" i="4" s="1"/>
  <c r="H99" i="4" s="1"/>
  <c r="J346" i="1"/>
  <c r="J348" i="1" s="1"/>
  <c r="F97" i="4" s="1"/>
  <c r="H97" i="4" s="1"/>
  <c r="J342" i="1"/>
  <c r="J343" i="1" s="1"/>
  <c r="F95" i="4" s="1"/>
  <c r="H95" i="4" s="1"/>
  <c r="J336" i="1"/>
  <c r="J338" i="1" s="1"/>
  <c r="F92" i="4" s="1"/>
  <c r="H92" i="4" s="1"/>
  <c r="J332" i="1"/>
  <c r="J333" i="1" s="1"/>
  <c r="F90" i="4" s="1"/>
  <c r="H90" i="4" s="1"/>
  <c r="J329" i="1"/>
  <c r="J330" i="1" s="1"/>
  <c r="F89" i="4" s="1"/>
  <c r="H89" i="4" s="1"/>
  <c r="J326" i="1"/>
  <c r="J327" i="1" s="1"/>
  <c r="F88" i="4" s="1"/>
  <c r="H88" i="4" s="1"/>
  <c r="J323" i="1"/>
  <c r="J324" i="1" s="1"/>
  <c r="F87" i="4" s="1"/>
  <c r="H87" i="4" s="1"/>
  <c r="J320" i="1"/>
  <c r="J321" i="1" s="1"/>
  <c r="F86" i="4" s="1"/>
  <c r="H86" i="4" s="1"/>
  <c r="J312" i="1"/>
  <c r="J311" i="1"/>
  <c r="H297" i="1"/>
  <c r="J297" i="1" s="1"/>
  <c r="H296" i="1"/>
  <c r="J296" i="1" s="1"/>
  <c r="H289" i="1"/>
  <c r="J289" i="1" s="1"/>
  <c r="J288" i="1"/>
  <c r="H242" i="1"/>
  <c r="J242" i="1" s="1"/>
  <c r="J244" i="1" s="1"/>
  <c r="H223" i="1"/>
  <c r="J223" i="1" s="1"/>
  <c r="J224" i="1" s="1"/>
  <c r="F56" i="4" s="1"/>
  <c r="H56" i="4" s="1"/>
  <c r="H218" i="1"/>
  <c r="J218" i="1" s="1"/>
  <c r="J219" i="1" s="1"/>
  <c r="F53" i="4" s="1"/>
  <c r="H53" i="4" s="1"/>
  <c r="H214" i="1"/>
  <c r="J214" i="1" s="1"/>
  <c r="J215" i="1" s="1"/>
  <c r="F51" i="4" s="1"/>
  <c r="H51" i="4" s="1"/>
  <c r="H210" i="1"/>
  <c r="J210" i="1" s="1"/>
  <c r="J211" i="1" s="1"/>
  <c r="F49" i="4" s="1"/>
  <c r="H49" i="4" s="1"/>
  <c r="J203" i="1"/>
  <c r="J204" i="1" s="1"/>
  <c r="F43" i="4"/>
  <c r="H43" i="4" s="1"/>
  <c r="J171" i="1"/>
  <c r="I103" i="1"/>
  <c r="J103" i="1" s="1"/>
  <c r="I102" i="1"/>
  <c r="J102" i="1" s="1"/>
  <c r="I100" i="1"/>
  <c r="J100" i="1" s="1"/>
  <c r="F23" i="4"/>
  <c r="H23" i="4" s="1"/>
  <c r="F22" i="4"/>
  <c r="H22" i="4" s="1"/>
  <c r="F20" i="4"/>
  <c r="H20" i="4" s="1"/>
  <c r="F12" i="4"/>
  <c r="H12" i="4" s="1"/>
  <c r="J293" i="1" l="1"/>
  <c r="F78" i="4" s="1"/>
  <c r="H78" i="4" s="1"/>
  <c r="J104" i="1"/>
  <c r="F28" i="4" s="1"/>
  <c r="H28" i="4" s="1"/>
  <c r="J172" i="1"/>
  <c r="F37" i="4" s="1"/>
  <c r="H37" i="4" s="1"/>
  <c r="J299" i="1"/>
  <c r="F79" i="4" s="1"/>
  <c r="H79" i="4" s="1"/>
  <c r="J475" i="1"/>
  <c r="F133" i="4" s="1"/>
  <c r="H133" i="4" s="1"/>
  <c r="H132" i="4" s="1"/>
  <c r="J316" i="1"/>
  <c r="F83" i="4" s="1"/>
  <c r="H83" i="4" s="1"/>
  <c r="J275" i="1"/>
  <c r="J277" i="1" s="1"/>
  <c r="F72" i="4"/>
  <c r="H72" i="4" s="1"/>
  <c r="F109" i="4"/>
  <c r="H109" i="4" s="1"/>
  <c r="F108" i="4"/>
  <c r="H108" i="4" s="1"/>
  <c r="F21" i="4"/>
  <c r="H21" i="4" s="1"/>
  <c r="F128" i="4"/>
  <c r="H128" i="4" s="1"/>
  <c r="F42" i="4"/>
  <c r="H42" i="4" s="1"/>
  <c r="H464" i="1"/>
  <c r="J464" i="1" s="1"/>
  <c r="J467" i="1" s="1"/>
  <c r="F122" i="4"/>
  <c r="H122" i="4" s="1"/>
  <c r="F46" i="4"/>
  <c r="H46" i="4" s="1"/>
  <c r="F81" i="4"/>
  <c r="H81" i="4" s="1"/>
  <c r="F74" i="4" l="1"/>
  <c r="H74" i="4" s="1"/>
  <c r="H282" i="1"/>
  <c r="F130" i="4"/>
  <c r="H130" i="4" s="1"/>
  <c r="F65" i="4"/>
  <c r="H65" i="4" s="1"/>
  <c r="F29" i="4"/>
  <c r="H29" i="4" s="1"/>
  <c r="H9" i="4"/>
  <c r="D9" i="6" l="1"/>
  <c r="G9" i="6" s="1"/>
  <c r="H283" i="1"/>
  <c r="H40" i="4"/>
  <c r="D21" i="6" s="1"/>
  <c r="H54" i="4"/>
  <c r="D25" i="6" s="1"/>
  <c r="H35" i="4"/>
  <c r="D19" i="6" s="1"/>
  <c r="H84" i="4"/>
  <c r="D31" i="6" s="1"/>
  <c r="H44" i="4"/>
  <c r="D23" i="6" s="1"/>
  <c r="H116" i="4"/>
  <c r="D37" i="6" s="1"/>
  <c r="H93" i="4"/>
  <c r="D33" i="6" s="1"/>
  <c r="J284" i="1" l="1"/>
  <c r="F75" i="4" s="1"/>
  <c r="H75" i="4" s="1"/>
  <c r="H105" i="4"/>
  <c r="D35" i="6" s="1"/>
  <c r="H23" i="6"/>
  <c r="H21" i="6"/>
  <c r="I31" i="6"/>
  <c r="H31" i="6"/>
  <c r="H19" i="6"/>
  <c r="I33" i="6"/>
  <c r="H33" i="6"/>
  <c r="J37" i="6"/>
  <c r="I37" i="6"/>
  <c r="I25" i="6"/>
  <c r="H123" i="4"/>
  <c r="H76" i="4"/>
  <c r="D29" i="6" s="1"/>
  <c r="H31" i="4"/>
  <c r="H25" i="4"/>
  <c r="D15" i="6" s="1"/>
  <c r="H18" i="4"/>
  <c r="D39" i="6" l="1"/>
  <c r="J39" i="6" s="1"/>
  <c r="I35" i="6"/>
  <c r="J35" i="6"/>
  <c r="D17" i="6"/>
  <c r="H17" i="6" s="1"/>
  <c r="H44" i="6" s="1"/>
  <c r="D13" i="6"/>
  <c r="G13" i="6" s="1"/>
  <c r="I29" i="6"/>
  <c r="G15" i="6"/>
  <c r="H63" i="4"/>
  <c r="H134" i="4" s="1"/>
  <c r="G17" i="6" l="1"/>
  <c r="G44" i="6" s="1"/>
  <c r="D27" i="6"/>
  <c r="I27" i="6" l="1"/>
  <c r="I44" i="6" s="1"/>
  <c r="G46" i="6"/>
  <c r="H46" i="6" l="1"/>
  <c r="I46" i="6" l="1"/>
  <c r="D41" i="6"/>
  <c r="J41" i="6" s="1"/>
  <c r="J44" i="6" s="1"/>
  <c r="J46" i="6" l="1"/>
  <c r="D43" i="6"/>
  <c r="D12" i="6" l="1"/>
  <c r="D26" i="6"/>
  <c r="I47" i="6"/>
  <c r="H47" i="6"/>
  <c r="D34" i="6"/>
  <c r="D32" i="6"/>
  <c r="H45" i="6"/>
  <c r="D36" i="6"/>
  <c r="D22" i="6"/>
  <c r="D10" i="6"/>
  <c r="D14" i="6"/>
  <c r="D28" i="6"/>
  <c r="I45" i="6"/>
  <c r="D16" i="6"/>
  <c r="D20" i="6"/>
  <c r="D18" i="6"/>
  <c r="D30" i="6"/>
  <c r="G45" i="6"/>
  <c r="G47" i="6"/>
  <c r="D8" i="6"/>
  <c r="D24" i="6"/>
  <c r="D38" i="6"/>
  <c r="D42" i="6"/>
  <c r="D40" i="6"/>
  <c r="J45" i="6"/>
  <c r="J47" i="6"/>
</calcChain>
</file>

<file path=xl/sharedStrings.xml><?xml version="1.0" encoding="utf-8"?>
<sst xmlns="http://schemas.openxmlformats.org/spreadsheetml/2006/main" count="1191" uniqueCount="538">
  <si>
    <t>Item</t>
  </si>
  <si>
    <t>Descrição</t>
  </si>
  <si>
    <t>Quant</t>
  </si>
  <si>
    <t>Comprim (m)</t>
  </si>
  <si>
    <t>Largura (m)</t>
  </si>
  <si>
    <t>Altura (m)</t>
  </si>
  <si>
    <t>Espessura (m)</t>
  </si>
  <si>
    <t>Área (m²)</t>
  </si>
  <si>
    <t>Volume (m³)</t>
  </si>
  <si>
    <t>Total</t>
  </si>
  <si>
    <t>01</t>
  </si>
  <si>
    <t xml:space="preserve"> SERVIÇOS PRELIMINARES</t>
  </si>
  <si>
    <t>TOTAL</t>
  </si>
  <si>
    <t>Locação de obra com gabarito de madeira</t>
  </si>
  <si>
    <t>03</t>
  </si>
  <si>
    <t xml:space="preserve"> MOVIMENTO DE TERRA</t>
  </si>
  <si>
    <t xml:space="preserve"> ESCAVAÇÕES</t>
  </si>
  <si>
    <t>SAPATAS</t>
  </si>
  <si>
    <t>Reaterro apiloado de cavas de fundação, em camadas de 20 cm</t>
  </si>
  <si>
    <t>Será a diferença entre o volume da cava (escavação) e o volume da fundação (concreto). No caso das cintas, será considerado somente o volume abaixo do nível do terreno</t>
  </si>
  <si>
    <t>Área interna da nova edificação</t>
  </si>
  <si>
    <t xml:space="preserve"> TRANSPORTES</t>
  </si>
  <si>
    <t>ESTRUTURAS</t>
  </si>
  <si>
    <t>INFRA-ESTRUTURA (FUNDAÇÃO)</t>
  </si>
  <si>
    <t>Fôrma de tábua de madeira de 2.5 x 30.0 cm para fundações, levando-se em conta a utilização 5 vezes (incluido o material, corte, montagem, escoramento e desforma)</t>
  </si>
  <si>
    <t>Sapatas</t>
  </si>
  <si>
    <t>S1=S2=S3=S4</t>
  </si>
  <si>
    <t>Vigas baldrames</t>
  </si>
  <si>
    <t>Fornecimento, preparo e aplicação de concreto magro com consumo mínimo de cimento de 250 kg/m3 (brita 1 e 2) - (5% de perdas já incluído no custo)</t>
  </si>
  <si>
    <t>B1=B2</t>
  </si>
  <si>
    <t>B3=B4</t>
  </si>
  <si>
    <t>Fornecimento, preparo e aplicação de concreto Fck=25 MPa (brita 1 e 2) - (5% de perdas já incluído no custo)</t>
  </si>
  <si>
    <t>0403</t>
  </si>
  <si>
    <t>SUPER-ESTRUTURA</t>
  </si>
  <si>
    <t>040324</t>
  </si>
  <si>
    <t>040328</t>
  </si>
  <si>
    <t>040337</t>
  </si>
  <si>
    <t>05</t>
  </si>
  <si>
    <t xml:space="preserve"> PAREDES E PAINÉIS</t>
  </si>
  <si>
    <t>0503</t>
  </si>
  <si>
    <t>VERGAS/CONTRAVERGA</t>
  </si>
  <si>
    <t>050301</t>
  </si>
  <si>
    <t>Verga/contraverga reta de concreto armado 10 x 5 cm, Fck = 15 MPa, inclusive forma, armação e desform</t>
  </si>
  <si>
    <t>0506</t>
  </si>
  <si>
    <t>ALVENARIA DE VEDAÇÃO EMPREGANDO ARGAMASSA DE CIMENTO, CAL E AREIA</t>
  </si>
  <si>
    <t>050601</t>
  </si>
  <si>
    <t>Alvenaria de blocos de concreto 9x19x39cm, c/ resist. mínimo a compres. 2.5 MPa, assent. c/ arg. De cimento, cal hidratada CH1 e areia no traço 1:0.5:8 esp. das juntas 10mm e esp. das paredes, s/ rev. 9cm</t>
  </si>
  <si>
    <t>06</t>
  </si>
  <si>
    <t xml:space="preserve"> ESQUADRIAS DE MADEIRA</t>
  </si>
  <si>
    <t>0601</t>
  </si>
  <si>
    <t>MARCOS E ALIZARES</t>
  </si>
  <si>
    <t>060103</t>
  </si>
  <si>
    <t>Marco de madeira de lei de 1ª (Peroba, Ipê, Angelim Pedra ou equivalente) com 15x3 cm de batente, nas dimensões de 0.80 x 2.10 m</t>
  </si>
  <si>
    <t>061303</t>
  </si>
  <si>
    <t>07</t>
  </si>
  <si>
    <r>
      <t xml:space="preserve"> </t>
    </r>
    <r>
      <rPr>
        <b/>
        <i/>
        <sz val="11"/>
        <color indexed="8"/>
        <rFont val="Calibri"/>
        <family val="2"/>
      </rPr>
      <t>ESQUADRIAS METÁLICAS</t>
    </r>
  </si>
  <si>
    <t>0711</t>
  </si>
  <si>
    <r>
      <t xml:space="preserve"> </t>
    </r>
    <r>
      <rPr>
        <b/>
        <i/>
        <sz val="11"/>
        <color indexed="8"/>
        <rFont val="Calibri"/>
        <family val="2"/>
      </rPr>
      <t>GRADES E PORTÕES</t>
    </r>
  </si>
  <si>
    <t>071105</t>
  </si>
  <si>
    <t>Portão de ferro de correr em barra chata, inclusive chumbamento</t>
  </si>
  <si>
    <t>m²</t>
  </si>
  <si>
    <t xml:space="preserve">0717 </t>
  </si>
  <si>
    <t>ESQUADRIAS METÁLICAS (M2)</t>
  </si>
  <si>
    <t xml:space="preserve">071702 </t>
  </si>
  <si>
    <t>Báscula para vidro em alumínio anodizado cor natural, linha 25, completa, com tranca, caixilho, alizar e contramarco, exclusive vidro</t>
  </si>
  <si>
    <t xml:space="preserve">08 </t>
  </si>
  <si>
    <t>VIDROS E ESPELHOS</t>
  </si>
  <si>
    <t xml:space="preserve">080102 </t>
  </si>
  <si>
    <t>Vidro plano transparente liso, com 4 mm de espessura</t>
  </si>
  <si>
    <t xml:space="preserve"> ESPELHOS</t>
  </si>
  <si>
    <t>Espelho para banheiros espessura 4 mm, incluindo chapa compensada 10 mm, moldura de alumínio em perfil L 3/4", fixado com parafusos cromados</t>
  </si>
  <si>
    <t>10</t>
  </si>
  <si>
    <t xml:space="preserve">11 </t>
  </si>
  <si>
    <t>TETOS E FORROS</t>
  </si>
  <si>
    <t xml:space="preserve">1101 </t>
  </si>
  <si>
    <t>REVESTIMENTO COM ARGAMASSA</t>
  </si>
  <si>
    <t xml:space="preserve">110101 </t>
  </si>
  <si>
    <t>Chapisco com argamassa de cimento e areia média ou grossa lavada no traço 1:3, espessura 5 mm</t>
  </si>
  <si>
    <t xml:space="preserve">1103 </t>
  </si>
  <si>
    <t>REVESTIMENTO EMPREGANDO ARGAMASSA DE CIMENTO, CAL E AREIA</t>
  </si>
  <si>
    <t xml:space="preserve">110302 </t>
  </si>
  <si>
    <t>Reboco tipo paulista de argamassa de cimento, cal hidratada CH1 e areia lavada traço 1:0.5:6, espessura 25 mm</t>
  </si>
  <si>
    <t>12</t>
  </si>
  <si>
    <t>1201</t>
  </si>
  <si>
    <t>120101</t>
  </si>
  <si>
    <t>Chapisco de argamassa de cimento e areia média ou grossa lavada, no traço 1:3, espessura 5 mm</t>
  </si>
  <si>
    <t xml:space="preserve"> ACABAMENTOS</t>
  </si>
  <si>
    <t>1203</t>
  </si>
  <si>
    <t xml:space="preserve">120301 </t>
  </si>
  <si>
    <t>Emboço de argamassa de cimento, cal hidratada CH1 e areia média ou grossa lavada no traço 1:0.5:6, espessura 20 mm</t>
  </si>
  <si>
    <t>Reboco tipo paulista de argamassa de cimento, cal hidratada CH1e areia média ou grossa lavada no traço 1:0.5:6, espessura 25 mm</t>
  </si>
  <si>
    <t xml:space="preserve"> PISOS INTERNOS E EXTERNOS</t>
  </si>
  <si>
    <t xml:space="preserve"> LASTRO DE CONTRAPISO</t>
  </si>
  <si>
    <t>130112</t>
  </si>
  <si>
    <t>Lastro de concreto não estrutural, espessura de 6 cm</t>
  </si>
  <si>
    <t xml:space="preserve">Interno </t>
  </si>
  <si>
    <t xml:space="preserve">130103 </t>
  </si>
  <si>
    <t>Regularização de base p/ revestimento cerâmico, com argamassa de cimento e areia no traço 1:5, espessura 3cm</t>
  </si>
  <si>
    <t>130219</t>
  </si>
  <si>
    <t xml:space="preserve">1303 </t>
  </si>
  <si>
    <t>DEGRAUS, RODAPÉS, SOLEIRAS E PEITORIS</t>
  </si>
  <si>
    <t>Soleira de granito esp. 2 cm e largura de 15 cm</t>
  </si>
  <si>
    <t xml:space="preserve"> INSTALAÇÕES HIDRO-SANITÁRIAS</t>
  </si>
  <si>
    <t xml:space="preserve"> PONTOS HIDRO-SANITÁRIOS</t>
  </si>
  <si>
    <t>Ponto de água fria (lavatório, tanque, pia de cozinha, etc...)</t>
  </si>
  <si>
    <t>Ponto com registro de pressão (chuveiro, caixa de descarga, etc...)</t>
  </si>
  <si>
    <t>Ponto para esgoto primário (vaso sanitário)</t>
  </si>
  <si>
    <t>Ponto para esgoto secundário (pia, lavatório, mictório, tanque, bidê, etc...)</t>
  </si>
  <si>
    <t>Ponto para caixa sifonada, inclusive caixa sifonada pvc 150x150x50mm com grelha em pvc pt 127,0</t>
  </si>
  <si>
    <t>CAIXAS EMPREGANDO ARGAMASSA DE CIMENTO, CAL E AREIA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</si>
  <si>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</si>
  <si>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INSTALAÇÕES ELÉTRICAS</t>
  </si>
  <si>
    <t xml:space="preserve"> CAIXAS DE PASSAGEM</t>
  </si>
  <si>
    <t xml:space="preserve">150629 </t>
  </si>
  <si>
    <t>Caixa de embutir marca de referência Tigreflex, 4x4"</t>
  </si>
  <si>
    <t xml:space="preserve">1511 </t>
  </si>
  <si>
    <t>ELETRODUTOS E CONEXÕES</t>
  </si>
  <si>
    <t>CHAVES, FUSIVEIS E DISJUNTORES</t>
  </si>
  <si>
    <t>Mini-Disjuntor monopolar 16 A, curva C - 5KA 220/127VCA (NBR IEC 60947-2), Ref. Siemens, GE, Schneider ou equivalente</t>
  </si>
  <si>
    <t xml:space="preserve">1514 </t>
  </si>
  <si>
    <t>FIOS E CABOS</t>
  </si>
  <si>
    <t xml:space="preserve">151402 </t>
  </si>
  <si>
    <t>PONTOS ELETRICOS REVISAO NR-10</t>
  </si>
  <si>
    <t>Ponto padrão de luz no teto - considerando eletroduto PVC rígido de 3/4" inclusive conexões (4.5m), fio isolado PVC de 2.5mm2 (16.2m) e caixa estampada 4x4" (1 und)</t>
  </si>
  <si>
    <t>Ponto padrão de interruptor de 2 teclas simples e 1 tomada dois pólos mais terra 10A/250V - considerando eletroduto PVC rígido de 3/4" inclusive conexões (4.5m), fio isolado PVC de 2.5mm2 (22.9m) e caixa estampada 4x2" (1 und)</t>
  </si>
  <si>
    <t>17</t>
  </si>
  <si>
    <t>APARELHOS HIDRO-SANITÁRIOS</t>
  </si>
  <si>
    <t>1701</t>
  </si>
  <si>
    <t>LOUÇAS</t>
  </si>
  <si>
    <t>Saboneteira de louça branca, 15x15cm, marcas de referência Deca, Celite ou Ideal Standard</t>
  </si>
  <si>
    <t>Papeleira de louça branca, 15x15cm, marcas de referência Deca, Celite ou Ideal Standard.</t>
  </si>
  <si>
    <t>Bacia sifonada de louça branca sem abertura frontal para portadores de necessidades especiais, Vogue Plus Conforto - Linha Conforto, mod P510, incl. assento poliester, ref.AP51,marca de ref. Deca ou equivalente, sem abertura frontal</t>
  </si>
  <si>
    <t>BANCADAS</t>
  </si>
  <si>
    <t>Bancada de granito com espessura de 2 cm</t>
  </si>
  <si>
    <t>TORNEIRAS, REGISTROS, VÁLVULAS E METAIS</t>
  </si>
  <si>
    <t xml:space="preserve">170304 </t>
  </si>
  <si>
    <t>Torneira pressão cromada diâm. 1/2" para lavatório, marcas de referência Fabrimar, Deca ou Docol</t>
  </si>
  <si>
    <t>Registro de pressão com canopla cromada diam. 15mm (1/2"), marcas de referência Fabrimar, Deca ou Docol</t>
  </si>
  <si>
    <t>APARELHOS ELÉTRICOS</t>
  </si>
  <si>
    <t xml:space="preserve"> LUMINÁRIAS</t>
  </si>
  <si>
    <t>Luminária p/ duas lâmpadas fluorescentes 20W, completa, c/ reator duplo-127V partida rápida e alto fator de potência, soquete antivibratório e lâmpada fluorescente 20W-127V</t>
  </si>
  <si>
    <t>Luminária p/ duas lâmpadas fluorescentes 40W, completa, c/ reator duplo-127V partida rápida e alto fator de potência, soquete antivibratório e lâmpada fluorescente 40W-127V</t>
  </si>
  <si>
    <t xml:space="preserve"> PINTURA</t>
  </si>
  <si>
    <t xml:space="preserve"> SOBRE PAREDES E FORROS</t>
  </si>
  <si>
    <t>Pintura com tinta acrílica, marcas de referência Suvinil, Coral ou Metalatex, inclusive selador acrílico, em paredes e forros, a três demãos</t>
  </si>
  <si>
    <t>Emassamento de esquadrias de madeira, com duas demãos de massa à base de óleo, marcas de referência Suvinil, Coral ou Metalatex</t>
  </si>
  <si>
    <t>Pintura com tinta esmalte sintético, marcas de referência Suvinil, Coral ou Metalatex, inclusive fundo branco nivelador, em madeira, a duas demãos</t>
  </si>
  <si>
    <t>SOBRE METAL</t>
  </si>
  <si>
    <t>Pintura com tinta esmalte sintético, marcas de referência Suvinil, Coral ou Metalatex, a duas demãos, inclusive fundo anticorrosivo a uma demão, em metal</t>
  </si>
  <si>
    <t xml:space="preserve">Área das grades </t>
  </si>
  <si>
    <t>und</t>
  </si>
  <si>
    <t>Banheiros PNE</t>
  </si>
  <si>
    <t>TRATAMENTO, CONSERVAÇÃO E LIMPEZA</t>
  </si>
  <si>
    <t>IOPES</t>
  </si>
  <si>
    <t>m³</t>
  </si>
  <si>
    <t>Escavação manual em material de 1a. categoria, até 1.50 m de profundidade</t>
  </si>
  <si>
    <t>Aterro manual para regularização do terreno em argila, inclusive adensamento manual e fornecimento do material (máximo de 100m3)</t>
  </si>
  <si>
    <t>Índice de preço para remoção de entulho decorrente da execução de obras (Classe A CONAMA - NBR10.004 - Classe II-B), incluindo aluguel da caçamba, carga, transporte e descarga em área licenciada</t>
  </si>
  <si>
    <t>Fornecimento, dobragem e colocação em fôrma, de armadura CA-50 A média, diâmetro de 6.3 a 10.0 mm</t>
  </si>
  <si>
    <t>kg</t>
  </si>
  <si>
    <t>Fôrma em chapa de madeira compensada plastificada 12mm para estrutura em geral, 5 reaproveitamentos, reforçada com sarrafos de madeira 2.5x10cm (incl material, corte, montagem, escoras em eucalipto e desforma)</t>
  </si>
  <si>
    <t>m</t>
  </si>
  <si>
    <t>ESQUADRIAS DE MADEIRA</t>
  </si>
  <si>
    <t>Unid.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</si>
  <si>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</si>
  <si>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ESQUADRIAS METÁLICAS</t>
  </si>
  <si>
    <t>GRADES E PORTÕES</t>
  </si>
  <si>
    <t>Grade de ferro em barra chata, inclusive chumbamento</t>
  </si>
  <si>
    <t>REVESTIMENTO DE PAREDES</t>
  </si>
  <si>
    <t xml:space="preserve"> Chapisco de argamassa de cimento e areia média ou grossa lavada, no traço 1:3, espessura 5 mm</t>
  </si>
  <si>
    <t xml:space="preserve"> REVESTIMENTO EMPREGANDO ARGAMASSA DE CIMENTO, CAL E AREIA</t>
  </si>
  <si>
    <t>Pt</t>
  </si>
  <si>
    <t>INTERRUPTORES E TOMADAS</t>
  </si>
  <si>
    <t>Espelho para caixa estampada 4 x 4"</t>
  </si>
  <si>
    <t>Emassamento de paredes e forros, com duas demãos de massa à base de PVA, marcas de referência Suvinil, Coral ou Metalatex</t>
  </si>
  <si>
    <t>PREFEITURA MUNICIPAL DE JOÃO NEIVA</t>
  </si>
  <si>
    <t>CODIGO</t>
  </si>
  <si>
    <t>Un.</t>
  </si>
  <si>
    <t>Preço Unitário</t>
  </si>
  <si>
    <t>Preço do serviço</t>
  </si>
  <si>
    <t xml:space="preserve">TOTAL GERAL </t>
  </si>
  <si>
    <t>VALOR FINAL A SER REPLANILHADO</t>
  </si>
  <si>
    <t>Valor final após replanilhamento</t>
  </si>
  <si>
    <t>Valor da 1ª medição</t>
  </si>
  <si>
    <t>Valor da 2ª medição</t>
  </si>
  <si>
    <t>Valor da 3ª medição</t>
  </si>
  <si>
    <t>Valor da 4ª medição</t>
  </si>
  <si>
    <t>Valor dos acréscimos</t>
  </si>
  <si>
    <t>Valor dos decréscimos</t>
  </si>
  <si>
    <t>1.1</t>
  </si>
  <si>
    <t>2.1</t>
  </si>
  <si>
    <t>4.1</t>
  </si>
  <si>
    <t>5.1</t>
  </si>
  <si>
    <t>6.1</t>
  </si>
  <si>
    <t>6.2</t>
  </si>
  <si>
    <t>7.1</t>
  </si>
  <si>
    <t>8.1</t>
  </si>
  <si>
    <t>10.1</t>
  </si>
  <si>
    <t>11.1.1</t>
  </si>
  <si>
    <t>13.1.1</t>
  </si>
  <si>
    <t>15.1.1</t>
  </si>
  <si>
    <t>16.1.1</t>
  </si>
  <si>
    <t>DATA BASE:</t>
  </si>
  <si>
    <t>BDI:</t>
  </si>
  <si>
    <t>LS:</t>
  </si>
  <si>
    <t>Demolição de alvenaria na parede lateral voltada para a escola, para instalação de banheiros adaptados</t>
  </si>
  <si>
    <t>Piso cerâmico 45x45cm, PEI 5, Cargo Plus Gray, marcas de referência Eliane, Cecrisa ou Portobello, assentado com argamassa de cimento colante, inclusive rejuntamento</t>
  </si>
  <si>
    <t>11.1.2</t>
  </si>
  <si>
    <t xml:space="preserve"> 71106</t>
  </si>
  <si>
    <t>071106</t>
  </si>
  <si>
    <t>CRONOGRAMA FÍSICO-FINANCEIRO</t>
  </si>
  <si>
    <t>1</t>
  </si>
  <si>
    <t>2</t>
  </si>
  <si>
    <t>3</t>
  </si>
  <si>
    <t>4</t>
  </si>
  <si>
    <t>1.2</t>
  </si>
  <si>
    <t>1.3</t>
  </si>
  <si>
    <t>02</t>
  </si>
  <si>
    <t>020351</t>
  </si>
  <si>
    <t>INSTALAÇÃO DO CANTEIRO DE OBRAS</t>
  </si>
  <si>
    <t>Tapume madeira compensada resinada e= 12mm h=2,20m, estr. c/ mad reflorest., incl mont, pintura esmalte sint, adesivo "IOPES" 60x60cm a cada 10m e faixas c/ pintura esmalte sintético nas cores azul c/ h=30cm e rosa c/ h=10cm</t>
  </si>
  <si>
    <t>020305</t>
  </si>
  <si>
    <t>BASE</t>
  </si>
  <si>
    <t>04</t>
  </si>
  <si>
    <t>4.2</t>
  </si>
  <si>
    <t>4.3</t>
  </si>
  <si>
    <t>4.4</t>
  </si>
  <si>
    <t>5.2</t>
  </si>
  <si>
    <t>5.3</t>
  </si>
  <si>
    <t>4.0</t>
  </si>
  <si>
    <t>7.0</t>
  </si>
  <si>
    <t>8.1.1</t>
  </si>
  <si>
    <t>8.1.2</t>
  </si>
  <si>
    <t>8.2</t>
  </si>
  <si>
    <t>8.2.1</t>
  </si>
  <si>
    <t>8.3</t>
  </si>
  <si>
    <t>8.3.1</t>
  </si>
  <si>
    <t>8.4</t>
  </si>
  <si>
    <t>8.4.1</t>
  </si>
  <si>
    <t>COBERTURA</t>
  </si>
  <si>
    <t>090102</t>
  </si>
  <si>
    <t>Cobertura nova de telhas onduladas de fibrocimento 6.0mm, inclusive cumeeiras e acessórios de fixação</t>
  </si>
  <si>
    <t>090202</t>
  </si>
  <si>
    <t>10.1.1</t>
  </si>
  <si>
    <t>10.2</t>
  </si>
  <si>
    <t>10.2.1</t>
  </si>
  <si>
    <t>10.3</t>
  </si>
  <si>
    <t>10.3.1</t>
  </si>
  <si>
    <t>10.3.0</t>
  </si>
  <si>
    <t>10.4</t>
  </si>
  <si>
    <t>10.4.1</t>
  </si>
  <si>
    <t>10.5</t>
  </si>
  <si>
    <t>10.5.1</t>
  </si>
  <si>
    <t>10.5.2</t>
  </si>
  <si>
    <t>11.1.0</t>
  </si>
  <si>
    <t>11.2.0</t>
  </si>
  <si>
    <t>11.2.1</t>
  </si>
  <si>
    <t>11.3.0</t>
  </si>
  <si>
    <t>11.3.1</t>
  </si>
  <si>
    <t>12.1.0</t>
  </si>
  <si>
    <t>12.1.1</t>
  </si>
  <si>
    <t>12.1.2</t>
  </si>
  <si>
    <t>12.1.3</t>
  </si>
  <si>
    <t>12.1.4</t>
  </si>
  <si>
    <t>12.1.5</t>
  </si>
  <si>
    <t>12.2.0</t>
  </si>
  <si>
    <t>12.2.1</t>
  </si>
  <si>
    <t>13.1.0</t>
  </si>
  <si>
    <t>13.2.0</t>
  </si>
  <si>
    <t>13.2.1</t>
  </si>
  <si>
    <t>13.3.0</t>
  </si>
  <si>
    <t>13.3.1</t>
  </si>
  <si>
    <t>13.4</t>
  </si>
  <si>
    <t>13.4.1</t>
  </si>
  <si>
    <t>13.5.0</t>
  </si>
  <si>
    <t>13.5.1</t>
  </si>
  <si>
    <t>13.5.2</t>
  </si>
  <si>
    <t>14.1.0</t>
  </si>
  <si>
    <t>14.1.1</t>
  </si>
  <si>
    <t>14.1.2</t>
  </si>
  <si>
    <t>14.1.3</t>
  </si>
  <si>
    <t>14.1.4</t>
  </si>
  <si>
    <t>14.2.0</t>
  </si>
  <si>
    <t>14.2.1</t>
  </si>
  <si>
    <t>14.3.0</t>
  </si>
  <si>
    <t>14.3.1</t>
  </si>
  <si>
    <t>14.3.2</t>
  </si>
  <si>
    <t>15.1.0</t>
  </si>
  <si>
    <t>15.1.2</t>
  </si>
  <si>
    <t>15.2.0</t>
  </si>
  <si>
    <t>15.2.1</t>
  </si>
  <si>
    <t>16.1.0</t>
  </si>
  <si>
    <t>16.1.2</t>
  </si>
  <si>
    <t>16.1.3</t>
  </si>
  <si>
    <t>16.1.4</t>
  </si>
  <si>
    <t>16.2.0</t>
  </si>
  <si>
    <t>16.2.1</t>
  </si>
  <si>
    <t>16.2.2</t>
  </si>
  <si>
    <t>17.1.1</t>
  </si>
  <si>
    <t>RUFOS E CALHAS</t>
  </si>
  <si>
    <t>ESTRUTURA PARA TELHADO</t>
  </si>
  <si>
    <t>9.1.0</t>
  </si>
  <si>
    <t>9.1.1</t>
  </si>
  <si>
    <t>TELHADO</t>
  </si>
  <si>
    <t>9.2.0</t>
  </si>
  <si>
    <t>9.2.1</t>
  </si>
  <si>
    <t>0903</t>
  </si>
  <si>
    <t>090312</t>
  </si>
  <si>
    <t>Calha em chapa galvanizada com largura de 40 cm</t>
  </si>
  <si>
    <t>Rufo de chapa de alumínio esp. 0.5mm, largura de 30cm</t>
  </si>
  <si>
    <t>090314</t>
  </si>
  <si>
    <t>Placa de obra nas dimensões de 2.0 x 4.0 m, padrão IOPES</t>
  </si>
  <si>
    <t>2.0</t>
  </si>
  <si>
    <t>2.2</t>
  </si>
  <si>
    <t>3.1.0</t>
  </si>
  <si>
    <t>3.1.1</t>
  </si>
  <si>
    <t>3.1.2</t>
  </si>
  <si>
    <t>3.1.3</t>
  </si>
  <si>
    <t>3.1.4</t>
  </si>
  <si>
    <t>volume das sapatas</t>
  </si>
  <si>
    <t>volume dos pilaretes</t>
  </si>
  <si>
    <t>volume das cintas</t>
  </si>
  <si>
    <t>volume de concreto</t>
  </si>
  <si>
    <t>volume de  escavação</t>
  </si>
  <si>
    <t>FORMA</t>
  </si>
  <si>
    <t>A(m)</t>
  </si>
  <si>
    <t>B(m)</t>
  </si>
  <si>
    <t>C(m)</t>
  </si>
  <si>
    <t>COMP(m)</t>
  </si>
  <si>
    <t>ÁREA</t>
  </si>
  <si>
    <t>QUANT</t>
  </si>
  <si>
    <t>TOTAL(m²)</t>
  </si>
  <si>
    <t xml:space="preserve">SAPATAS </t>
  </si>
  <si>
    <t>PILARETES</t>
  </si>
  <si>
    <t>CINTAS C1-C2</t>
  </si>
  <si>
    <t>CINTAS C3-C4</t>
  </si>
  <si>
    <t>VOLUME CONCRETO</t>
  </si>
  <si>
    <t>A (m)</t>
  </si>
  <si>
    <t>H(m)</t>
  </si>
  <si>
    <t>VOL(m)</t>
  </si>
  <si>
    <t>TOTAL(m)</t>
  </si>
  <si>
    <t>PILARES</t>
  </si>
  <si>
    <t>VIGA V1-V2</t>
  </si>
  <si>
    <t>VIGA V3-V4</t>
  </si>
  <si>
    <t>LAJE L1-L2</t>
  </si>
  <si>
    <t>Aço</t>
  </si>
  <si>
    <t>N</t>
  </si>
  <si>
    <t xml:space="preserve">   Ø(mm)</t>
  </si>
  <si>
    <t xml:space="preserve">QUANT </t>
  </si>
  <si>
    <t>COMPRIMENTO(m)</t>
  </si>
  <si>
    <t>Total (kg)</t>
  </si>
  <si>
    <t>unitário</t>
  </si>
  <si>
    <t>Total/und</t>
  </si>
  <si>
    <t>total geral</t>
  </si>
  <si>
    <t>kg/m</t>
  </si>
  <si>
    <t>50A</t>
  </si>
  <si>
    <t>9</t>
  </si>
  <si>
    <t>60B</t>
  </si>
  <si>
    <t>11</t>
  </si>
  <si>
    <t>13</t>
  </si>
  <si>
    <t>18</t>
  </si>
  <si>
    <t>14</t>
  </si>
  <si>
    <t>8</t>
  </si>
  <si>
    <t>15</t>
  </si>
  <si>
    <t>27</t>
  </si>
  <si>
    <t>16</t>
  </si>
  <si>
    <t>19</t>
  </si>
  <si>
    <t>22</t>
  </si>
  <si>
    <t>20</t>
  </si>
  <si>
    <t>parede 1</t>
  </si>
  <si>
    <t>parede 2</t>
  </si>
  <si>
    <t>parede 3</t>
  </si>
  <si>
    <t>parede 4</t>
  </si>
  <si>
    <t>7.2</t>
  </si>
  <si>
    <t>platibanda</t>
  </si>
  <si>
    <t>9.3.0</t>
  </si>
  <si>
    <t>9.3.1</t>
  </si>
  <si>
    <t>9.3.2</t>
  </si>
  <si>
    <t xml:space="preserve">Piso do banheiro </t>
  </si>
  <si>
    <t>Hall</t>
  </si>
  <si>
    <t>11.01</t>
  </si>
  <si>
    <t>13.1</t>
  </si>
  <si>
    <t>Lavátorio de canto Coleção Master - ref. L76 marca de ref. Deca ou equivalente, inclusive válvula, sifão e
engates cromados, exclusive torneira,para PNE</t>
  </si>
  <si>
    <t>15.2.2</t>
  </si>
  <si>
    <t>15.0</t>
  </si>
  <si>
    <t>Paredes externas</t>
  </si>
  <si>
    <t xml:space="preserve">C1=C2 </t>
  </si>
  <si>
    <t>C3=C4</t>
  </si>
  <si>
    <t xml:space="preserve">Reaterro = Escavação - vol concreto </t>
  </si>
  <si>
    <t>7</t>
  </si>
  <si>
    <t>12.0</t>
  </si>
  <si>
    <t>Banheiros masc. e feminino</t>
  </si>
  <si>
    <t>Bancadas pia banheiros masc. e feminino</t>
  </si>
  <si>
    <t>Obs.: Considerando 1 caixa de dissipação de águas pluviais</t>
  </si>
  <si>
    <t>Área dos portões</t>
  </si>
  <si>
    <t>Calçada</t>
  </si>
  <si>
    <t>Conforme medidas do projeto (perimetral externa do banheiro)</t>
  </si>
  <si>
    <t xml:space="preserve">Área das esquadrias a descontar </t>
  </si>
  <si>
    <t>Portas</t>
  </si>
  <si>
    <t>Básculas</t>
  </si>
  <si>
    <t>Paredes WC fem. e masc.</t>
  </si>
  <si>
    <t>Teto WC fem. e masc.</t>
  </si>
  <si>
    <t>Teto Hall</t>
  </si>
  <si>
    <t xml:space="preserve">Área perimetral do portão </t>
  </si>
  <si>
    <t>Portão (vão)</t>
  </si>
  <si>
    <t>Área perimetral das básculas</t>
  </si>
  <si>
    <t>Portas não consideradas (pois terão marco)</t>
  </si>
  <si>
    <t xml:space="preserve">WC fem. e masc. </t>
  </si>
  <si>
    <t>Área a descontar das esquadrias (hall)</t>
  </si>
  <si>
    <t>Nota: Para cada porta são considerados 3 lados, objetivando a pintura das aduelas e batentes</t>
  </si>
  <si>
    <t xml:space="preserve">Teto </t>
  </si>
  <si>
    <t>Abertura na parede da quadra p/ entrada nos Wc's PNE's</t>
  </si>
  <si>
    <t>Considerando um empolamento de 30%</t>
  </si>
  <si>
    <t>Demolição da calçada para execução dos banheiros rente a parede</t>
  </si>
  <si>
    <t>Nota: O comprimento considerado se refere a toda extensão de intervenção da obra incluindo a área externa (perímetro da fachada onde serão instalados os banheiros)</t>
  </si>
  <si>
    <t>Nota: Considrendo instalação paralela com 2 placas de 0,15m no perímetro da platibanda</t>
  </si>
  <si>
    <t>Lavátorio de canto Coleção Master - ref. L76 marca de ref. Deca ou equivalente, inclusive válvula, sifão e engates cromados, exclusive torneira,para PNE</t>
  </si>
  <si>
    <t>COMPOSIÇÃO ANALÍTICA DE PREÇO UNITARIO</t>
  </si>
  <si>
    <t>Data -base</t>
  </si>
  <si>
    <t>SERVIÇO:</t>
  </si>
  <si>
    <t xml:space="preserve">UNID: </t>
  </si>
  <si>
    <t>MÃO-DE-OBRA</t>
  </si>
  <si>
    <t>CÓD.</t>
  </si>
  <si>
    <t>ORGÃO</t>
  </si>
  <si>
    <t>DESCRIÇÃO</t>
  </si>
  <si>
    <t>UND</t>
  </si>
  <si>
    <t>COEF</t>
  </si>
  <si>
    <t>C. PROD.</t>
  </si>
  <si>
    <t>PR. PROD.</t>
  </si>
  <si>
    <t xml:space="preserve">PR. IMPROD. </t>
  </si>
  <si>
    <t>PR. UNIT.</t>
  </si>
  <si>
    <t>FATOR AC.</t>
  </si>
  <si>
    <t>SUBTOTAL</t>
  </si>
  <si>
    <t>Ajudante</t>
  </si>
  <si>
    <t>h</t>
  </si>
  <si>
    <t>0,015</t>
  </si>
  <si>
    <t>-</t>
  </si>
  <si>
    <t>Pedreiro</t>
  </si>
  <si>
    <t>MATERIAIS/ SERVIÇOS</t>
  </si>
  <si>
    <t>Areia lavada média</t>
  </si>
  <si>
    <r>
      <t>m</t>
    </r>
    <r>
      <rPr>
        <vertAlign val="superscript"/>
        <sz val="8"/>
        <rFont val="Helvetica"/>
        <family val="2"/>
      </rPr>
      <t>3</t>
    </r>
  </si>
  <si>
    <t>Cimento CP III - 40</t>
  </si>
  <si>
    <t>TOTAL B</t>
  </si>
  <si>
    <t>RESUMO</t>
  </si>
  <si>
    <t>COMP-01</t>
  </si>
  <si>
    <t>COMP 01</t>
  </si>
  <si>
    <t>Servente</t>
  </si>
  <si>
    <t>Barra de apoio em aço inox polido, diâm. 3cm, comprimento de 80 cm, para sanitário deficientes, inclusive pintura</t>
  </si>
  <si>
    <t>Comp-01</t>
  </si>
  <si>
    <t>16.2</t>
  </si>
  <si>
    <t>6.1.1</t>
  </si>
  <si>
    <t>6.2.1</t>
  </si>
  <si>
    <t>5</t>
  </si>
  <si>
    <t>6</t>
  </si>
  <si>
    <t>TOTAL(m3)</t>
  </si>
  <si>
    <t>VOL(m3)</t>
  </si>
  <si>
    <t>Larg(m)</t>
  </si>
  <si>
    <t>Comp(m)</t>
  </si>
  <si>
    <t>Altura(m)</t>
  </si>
  <si>
    <t>Estrutura de madeira de lei tipo Paraju, peroba mica, angelim pedra ou equivalente para telhado de telha ondulada de fibrocimento esp. 6mm, com pontaletes e caibros, inclusive tratamento com cupinicida, exclusive telhas</t>
  </si>
  <si>
    <t>Área de emboço = Área de cerâmica</t>
  </si>
  <si>
    <t xml:space="preserve">Cálculo feito conforme Roteiro para procedimentos de levantamentos LABOR - IOPES   </t>
  </si>
  <si>
    <t>Área de chapisco = 2x área de alvenaria</t>
  </si>
  <si>
    <t xml:space="preserve">Área de alvenaria </t>
  </si>
  <si>
    <t>Área de chapisco</t>
  </si>
  <si>
    <t>Área de reboco = Área de chapisco - Área de emboço</t>
  </si>
  <si>
    <t>Área de emboço</t>
  </si>
  <si>
    <t>Área de reboco</t>
  </si>
  <si>
    <t>Área de emassamento de tetos/forros</t>
  </si>
  <si>
    <t>Área de emassamento de paredes</t>
  </si>
  <si>
    <t>Interruptor de uma tecla simples 10A/250V e uma tomada 3 polos 10A/250V, padrão brasileiro, NBR 14136, linha branca, com placa 4x2"</t>
  </si>
  <si>
    <t>Platibanda</t>
  </si>
  <si>
    <t>Demolição de piso cimentado inclusive lastro de concreto</t>
  </si>
  <si>
    <t xml:space="preserve">120232 </t>
  </si>
  <si>
    <t>Cerâmica 10 x 10 cm, ref Camburi branco Eliane, Cecrisa ou Portobello, empregando argamassa colante, inclusive rejuntamento junta plus cinza claro esp. 3 mm</t>
  </si>
  <si>
    <t xml:space="preserve"> Limpeza geral da obra (edificação)</t>
  </si>
  <si>
    <t>Para pingadeira</t>
  </si>
  <si>
    <t>Para soleira</t>
  </si>
  <si>
    <t>LS  (%)</t>
  </si>
  <si>
    <t>Barra de apoio em aço inox polido, diâm. 3cm, comprimento de 80 cm, para sanitário deficientes</t>
  </si>
  <si>
    <t>TOTAL  A</t>
  </si>
  <si>
    <t>TOTAL  B</t>
  </si>
  <si>
    <t>TOTAL C ( TOTAL A X LEIS SOCIAIS)</t>
  </si>
  <si>
    <t>TOTAL D (A+B)</t>
  </si>
  <si>
    <t>TOTAL E (BDI 30,9%)</t>
  </si>
  <si>
    <t>PREÇO DE VENDA</t>
  </si>
  <si>
    <t>TOTAL A (JÁ COM OS ENCARGOS SOCIAIS)</t>
  </si>
  <si>
    <t>Processo licitatório</t>
  </si>
  <si>
    <t>ITEM</t>
  </si>
  <si>
    <t>PERÍODO (MESES) 2019</t>
  </si>
  <si>
    <t>PERÍODO  (MESES)  2020</t>
  </si>
  <si>
    <t>dezembro</t>
  </si>
  <si>
    <t>janeiro</t>
  </si>
  <si>
    <t>SERVIÇOS PRELIMINARES</t>
  </si>
  <si>
    <t xml:space="preserve">Físico (%) </t>
  </si>
  <si>
    <t>Financeiro (R$)</t>
  </si>
  <si>
    <t>MOVIMENTO DE TERRA</t>
  </si>
  <si>
    <t>PISOS INTERNOS E EXTERNOS</t>
  </si>
  <si>
    <t>INSTALAÇÕES HIDROSSANITÁRIAS</t>
  </si>
  <si>
    <t xml:space="preserve">TETOS E FORROS </t>
  </si>
  <si>
    <t>APARELHOS HIDROSSANITÁIOS</t>
  </si>
  <si>
    <t xml:space="preserve">PINTURA </t>
  </si>
  <si>
    <t xml:space="preserve">VALOR ACUMULADO DOS SERVIÇOS EXECUTADOS </t>
  </si>
  <si>
    <t>PERCENTUAL DOS SERVIÇOS EXECUTADOS NO MÊS</t>
  </si>
  <si>
    <t>VALOR DOS SERVIÇOS EXECUTADOS NO MÊS</t>
  </si>
  <si>
    <t>PERCENTUAL ACUMULADO DOS SERVIÇOS EXECUTADOS</t>
  </si>
  <si>
    <t>VALORES DO ITEM (% / R$)</t>
  </si>
  <si>
    <t>Verga/contraverga reta de concreto armado 10 x 5 cm, Fck = 15 MPa, inclusive forma, armação e desforma</t>
  </si>
  <si>
    <t xml:space="preserve"> MEMÓRIA DE CÁLCULO</t>
  </si>
  <si>
    <t>L.S=128,33%</t>
  </si>
  <si>
    <t>BDI=30,90%</t>
  </si>
  <si>
    <t xml:space="preserve">Paredes Hall  </t>
  </si>
  <si>
    <t>Comp. A(m)</t>
  </si>
  <si>
    <t>Compr. B(m)</t>
  </si>
  <si>
    <t>Largura C(m)</t>
  </si>
  <si>
    <t>Largura D(m)</t>
  </si>
  <si>
    <t>ÁREA(m²)</t>
  </si>
  <si>
    <t>Coeficiente para pintura de grades, conforme recomendado pelo  IOPES</t>
  </si>
  <si>
    <t xml:space="preserve">Paredes Hall </t>
  </si>
  <si>
    <t>Obs.: O emassamento será feito apenas na parte interna dos banheiros e hall, sendo que as paredes externas receberão apenas pintura com tinta acrílica.</t>
  </si>
  <si>
    <t>Perímetro (m)</t>
  </si>
  <si>
    <t>fevereiro</t>
  </si>
  <si>
    <t>março</t>
  </si>
  <si>
    <t>Data base: jul/2019</t>
  </si>
  <si>
    <t>SINAPI (jul-2019)</t>
  </si>
  <si>
    <t>Barra de apoio reta, em aço inox polido, comprimento 80cm, diametro minimo 3 cm</t>
  </si>
  <si>
    <t>Fio de cobre termoplástico, com isolamento para 750V, seção de 2.5 mm2</t>
  </si>
  <si>
    <t>Obs.: Para atravessar a quadra e chegar ao banheiro para PNE</t>
  </si>
  <si>
    <t>Eletroduto de PVC rígido roscável, diâm. 3/4" (25mm), inclusive conexões</t>
  </si>
  <si>
    <t xml:space="preserve">Demolição de alvenaria </t>
  </si>
  <si>
    <t xml:space="preserve">                                                                                Fundos</t>
  </si>
  <si>
    <t>Lateral</t>
  </si>
  <si>
    <t>Frente</t>
  </si>
  <si>
    <t>PLANILHA ORÇAMENTÁRIA</t>
  </si>
  <si>
    <t>Obra: Construção de um banheiro PNE para a Quadra de Esportes de Acioli - João Neiva/ES</t>
  </si>
  <si>
    <t>Local: Rua Felipe Raizer, s/nº, Acioli, João Neiva/ES</t>
  </si>
  <si>
    <t>abril</t>
  </si>
  <si>
    <t>maio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</si>
</sst>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_-* #,##0.000_-;\-* #,##0.000_-;_-* &quot;-&quot;??_-;_-@_-"/>
    <numFmt numFmtId="167" formatCode="_(* #,##0.000_);_(* \(#,##0.000\);_(* &quot;-&quot;??_);_(@_)"/>
    <numFmt numFmtId="168" formatCode="[$-416]mmm\-yy;@"/>
    <numFmt numFmtId="169" formatCode="&quot;R$ &quot;#,##0.00"/>
    <numFmt numFmtId="170" formatCode="0.000"/>
    <numFmt numFmtId="171" formatCode="#,##0.000"/>
    <numFmt numFmtId="172" formatCode="#,##0.0000"/>
    <numFmt numFmtId="173" formatCode="&quot;R$&quot;\ #,##0.00"/>
    <numFmt numFmtId="174" formatCode="[$-416]mmmm\-yy;@"/>
    <numFmt numFmtId="175" formatCode="#,##0.00_ ;\-#,##0.00\ "/>
    <numFmt numFmtId="177" formatCode="_-&quot;R$&quot;\ * #,##0.00000_-;\-&quot;R$&quot;\ * #,##0.00000_-;_-&quot;R$&quot;\ * &quot;-&quot;?????_-;_-@_-"/>
  </numFmts>
  <fonts count="7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2"/>
      <color indexed="8"/>
      <name val="Calibri"/>
      <family val="2"/>
    </font>
    <font>
      <b/>
      <sz val="10"/>
      <name val="Calibri"/>
      <family val="2"/>
    </font>
    <font>
      <sz val="10"/>
      <name val="Times New Roman"/>
      <family val="1"/>
    </font>
    <font>
      <b/>
      <sz val="1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b/>
      <sz val="8"/>
      <color indexed="8"/>
      <name val="Calibri"/>
      <family val="2"/>
    </font>
    <font>
      <b/>
      <sz val="11"/>
      <color indexed="8"/>
      <name val="Calibri"/>
      <family val="2"/>
    </font>
    <font>
      <i/>
      <sz val="11"/>
      <name val="Calibri"/>
      <family val="2"/>
    </font>
    <font>
      <i/>
      <sz val="10"/>
      <name val="Calibri"/>
      <family val="2"/>
    </font>
    <font>
      <b/>
      <u/>
      <sz val="11"/>
      <color indexed="8"/>
      <name val="Calibri"/>
      <family val="2"/>
    </font>
    <font>
      <b/>
      <i/>
      <sz val="11"/>
      <name val="Calibri"/>
      <family val="2"/>
    </font>
    <font>
      <b/>
      <i/>
      <sz val="11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i/>
      <sz val="11"/>
      <color indexed="8"/>
      <name val="Calibri"/>
      <family val="2"/>
    </font>
    <font>
      <b/>
      <sz val="16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14"/>
      <color indexed="8"/>
      <name val="Calibri"/>
      <family val="2"/>
    </font>
    <font>
      <sz val="10"/>
      <name val="Arial"/>
      <family val="2"/>
    </font>
    <font>
      <b/>
      <sz val="9"/>
      <name val="Calibri"/>
      <family val="2"/>
    </font>
    <font>
      <b/>
      <i/>
      <sz val="22"/>
      <name val="Calibri"/>
      <family val="2"/>
    </font>
    <font>
      <b/>
      <i/>
      <sz val="12"/>
      <name val="Calibri"/>
      <family val="2"/>
    </font>
    <font>
      <sz val="10"/>
      <name val="Calibri"/>
      <family val="2"/>
    </font>
    <font>
      <b/>
      <sz val="18"/>
      <name val="Calibri"/>
      <family val="2"/>
    </font>
    <font>
      <b/>
      <i/>
      <sz val="14"/>
      <name val="Calibri"/>
      <family val="2"/>
    </font>
    <font>
      <i/>
      <sz val="12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8"/>
      <name val="Arial Black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9"/>
      <name val="Calibri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.5"/>
      <color indexed="8"/>
      <name val="Calibri"/>
      <family val="2"/>
      <scheme val="minor"/>
    </font>
    <font>
      <b/>
      <sz val="10.5"/>
      <name val="Calibri"/>
      <family val="2"/>
      <scheme val="minor"/>
    </font>
    <font>
      <i/>
      <sz val="12"/>
      <color indexed="8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8"/>
      <name val="Arial"/>
      <family val="2"/>
    </font>
    <font>
      <vertAlign val="superscript"/>
      <sz val="8"/>
      <name val="Helvetica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indexed="8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i/>
      <sz val="10"/>
      <color indexed="8"/>
      <name val="Calibri"/>
      <family val="2"/>
    </font>
    <font>
      <b/>
      <sz val="12"/>
      <name val="Calibri"/>
      <family val="2"/>
      <scheme val="minor"/>
    </font>
    <font>
      <b/>
      <sz val="14"/>
      <name val="Arial Black"/>
      <family val="2"/>
    </font>
    <font>
      <b/>
      <sz val="12"/>
      <color indexed="8"/>
      <name val="Arial"/>
      <family val="2"/>
    </font>
    <font>
      <b/>
      <i/>
      <sz val="20"/>
      <name val="Calibri"/>
      <family val="2"/>
    </font>
    <font>
      <b/>
      <i/>
      <sz val="16"/>
      <name val="Calibri"/>
      <family val="2"/>
    </font>
    <font>
      <b/>
      <i/>
      <sz val="1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6">
    <xf numFmtId="0" fontId="0" fillId="0" borderId="0"/>
    <xf numFmtId="0" fontId="1" fillId="0" borderId="0"/>
    <xf numFmtId="0" fontId="5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7" fillId="0" borderId="0"/>
    <xf numFmtId="0" fontId="24" fillId="0" borderId="0"/>
    <xf numFmtId="9" fontId="7" fillId="0" borderId="0" applyFont="0" applyFill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3" borderId="0" applyNumberFormat="0" applyBorder="0" applyAlignment="0" applyProtection="0"/>
    <xf numFmtId="0" fontId="8" fillId="12" borderId="0" applyNumberFormat="0" applyBorder="0" applyAlignment="0" applyProtection="0"/>
    <xf numFmtId="0" fontId="8" fillId="14" borderId="0" applyNumberFormat="0" applyBorder="0" applyAlignment="0" applyProtection="0"/>
    <xf numFmtId="0" fontId="8" fillId="13" borderId="0" applyNumberFormat="0" applyBorder="0" applyAlignment="0" applyProtection="0"/>
    <xf numFmtId="0" fontId="35" fillId="15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2" borderId="0" applyNumberFormat="0" applyBorder="0" applyAlignment="0" applyProtection="0"/>
    <xf numFmtId="0" fontId="35" fillId="15" borderId="0" applyNumberFormat="0" applyBorder="0" applyAlignment="0" applyProtection="0"/>
    <xf numFmtId="0" fontId="35" fillId="9" borderId="0" applyNumberFormat="0" applyBorder="0" applyAlignment="0" applyProtection="0"/>
    <xf numFmtId="0" fontId="36" fillId="16" borderId="0" applyNumberFormat="0" applyBorder="0" applyAlignment="0" applyProtection="0"/>
    <xf numFmtId="0" fontId="37" fillId="17" borderId="39" applyNumberFormat="0" applyAlignment="0" applyProtection="0"/>
    <xf numFmtId="0" fontId="38" fillId="18" borderId="40" applyNumberFormat="0" applyAlignment="0" applyProtection="0"/>
    <xf numFmtId="0" fontId="39" fillId="0" borderId="41" applyNumberFormat="0" applyFill="0" applyAlignment="0" applyProtection="0"/>
    <xf numFmtId="0" fontId="35" fillId="15" borderId="0" applyNumberFormat="0" applyBorder="0" applyAlignment="0" applyProtection="0"/>
    <xf numFmtId="0" fontId="35" fillId="19" borderId="0" applyNumberFormat="0" applyBorder="0" applyAlignment="0" applyProtection="0"/>
    <xf numFmtId="0" fontId="35" fillId="20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0" fontId="35" fillId="22" borderId="0" applyNumberFormat="0" applyBorder="0" applyAlignment="0" applyProtection="0"/>
    <xf numFmtId="0" fontId="40" fillId="13" borderId="39" applyNumberFormat="0" applyAlignment="0" applyProtection="0"/>
    <xf numFmtId="0" fontId="41" fillId="23" borderId="0" applyNumberFormat="0" applyBorder="0" applyAlignment="0" applyProtection="0"/>
    <xf numFmtId="165" fontId="8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42" fillId="13" borderId="0" applyNumberFormat="0" applyBorder="0" applyAlignment="0" applyProtection="0"/>
    <xf numFmtId="0" fontId="7" fillId="0" borderId="0"/>
    <xf numFmtId="0" fontId="1" fillId="0" borderId="0"/>
    <xf numFmtId="0" fontId="7" fillId="0" borderId="0"/>
    <xf numFmtId="0" fontId="7" fillId="0" borderId="0"/>
    <xf numFmtId="0" fontId="24" fillId="10" borderId="42" applyNumberFormat="0" applyFont="0" applyAlignment="0" applyProtection="0"/>
    <xf numFmtId="0" fontId="7" fillId="10" borderId="42" applyNumberFormat="0" applyFont="0" applyAlignment="0" applyProtection="0"/>
    <xf numFmtId="0" fontId="7" fillId="10" borderId="42" applyNumberFormat="0" applyFont="0" applyAlignment="0" applyProtection="0"/>
    <xf numFmtId="0" fontId="7" fillId="10" borderId="42" applyNumberFormat="0" applyFont="0" applyAlignment="0" applyProtection="0"/>
    <xf numFmtId="9" fontId="24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3" fillId="17" borderId="43" applyNumberFormat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44" applyNumberFormat="0" applyFill="0" applyAlignment="0" applyProtection="0"/>
    <xf numFmtId="0" fontId="48" fillId="0" borderId="45" applyNumberFormat="0" applyFill="0" applyAlignment="0" applyProtection="0"/>
    <xf numFmtId="0" fontId="49" fillId="0" borderId="46" applyNumberFormat="0" applyFill="0" applyAlignment="0" applyProtection="0"/>
    <xf numFmtId="0" fontId="49" fillId="0" borderId="0" applyNumberFormat="0" applyFill="0" applyBorder="0" applyAlignment="0" applyProtection="0"/>
    <xf numFmtId="0" fontId="11" fillId="0" borderId="47" applyNumberFormat="0" applyFill="0" applyAlignment="0" applyProtection="0"/>
    <xf numFmtId="43" fontId="2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698">
    <xf numFmtId="0" fontId="0" fillId="0" borderId="0" xfId="0"/>
    <xf numFmtId="0" fontId="3" fillId="0" borderId="0" xfId="1" applyFont="1"/>
    <xf numFmtId="0" fontId="6" fillId="3" borderId="5" xfId="2" applyFont="1" applyFill="1" applyBorder="1" applyAlignment="1">
      <alignment horizontal="center" vertical="center" wrapText="1"/>
    </xf>
    <xf numFmtId="4" fontId="6" fillId="3" borderId="5" xfId="3" applyNumberFormat="1" applyFont="1" applyFill="1" applyBorder="1" applyAlignment="1">
      <alignment horizontal="center" vertical="center" wrapText="1"/>
    </xf>
    <xf numFmtId="0" fontId="6" fillId="4" borderId="9" xfId="2" applyFont="1" applyFill="1" applyBorder="1" applyAlignment="1">
      <alignment horizontal="justify" vertical="top" wrapText="1"/>
    </xf>
    <xf numFmtId="4" fontId="8" fillId="2" borderId="9" xfId="3" applyNumberFormat="1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justify" vertical="top" wrapText="1"/>
    </xf>
    <xf numFmtId="0" fontId="11" fillId="2" borderId="9" xfId="1" applyFont="1" applyFill="1" applyBorder="1" applyAlignment="1">
      <alignment horizontal="justify" vertical="top" wrapText="1"/>
    </xf>
    <xf numFmtId="4" fontId="8" fillId="2" borderId="9" xfId="4" applyNumberFormat="1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justify" vertical="top" wrapText="1"/>
    </xf>
    <xf numFmtId="4" fontId="8" fillId="5" borderId="9" xfId="3" applyNumberFormat="1" applyFont="1" applyFill="1" applyBorder="1" applyAlignment="1">
      <alignment horizontal="center" vertical="center" wrapText="1"/>
    </xf>
    <xf numFmtId="0" fontId="12" fillId="0" borderId="9" xfId="2" applyFont="1" applyFill="1" applyBorder="1" applyAlignment="1">
      <alignment horizontal="justify" vertical="top" wrapText="1"/>
    </xf>
    <xf numFmtId="4" fontId="8" fillId="0" borderId="9" xfId="3" applyNumberFormat="1" applyFont="1" applyFill="1" applyBorder="1" applyAlignment="1">
      <alignment horizontal="center" vertical="center" wrapText="1"/>
    </xf>
    <xf numFmtId="0" fontId="3" fillId="0" borderId="0" xfId="1" applyFont="1" applyFill="1"/>
    <xf numFmtId="0" fontId="9" fillId="2" borderId="9" xfId="2" applyFont="1" applyFill="1" applyBorder="1" applyAlignment="1">
      <alignment horizontal="justify" vertical="top" wrapText="1"/>
    </xf>
    <xf numFmtId="0" fontId="13" fillId="2" borderId="9" xfId="2" applyFont="1" applyFill="1" applyBorder="1" applyAlignment="1">
      <alignment horizontal="justify" vertical="top" wrapText="1"/>
    </xf>
    <xf numFmtId="49" fontId="11" fillId="4" borderId="9" xfId="1" applyNumberFormat="1" applyFont="1" applyFill="1" applyBorder="1" applyAlignment="1">
      <alignment horizontal="justify" vertical="top" wrapText="1"/>
    </xf>
    <xf numFmtId="0" fontId="11" fillId="0" borderId="9" xfId="1" applyFont="1" applyFill="1" applyBorder="1" applyAlignment="1">
      <alignment horizontal="justify" vertical="top" wrapText="1"/>
    </xf>
    <xf numFmtId="0" fontId="14" fillId="0" borderId="9" xfId="1" applyFont="1" applyFill="1" applyBorder="1" applyAlignment="1">
      <alignment horizontal="right" vertical="top" wrapText="1"/>
    </xf>
    <xf numFmtId="0" fontId="8" fillId="0" borderId="9" xfId="1" applyFont="1" applyFill="1" applyBorder="1" applyAlignment="1">
      <alignment horizontal="right" vertical="top" wrapText="1"/>
    </xf>
    <xf numFmtId="0" fontId="13" fillId="0" borderId="9" xfId="2" applyFont="1" applyFill="1" applyBorder="1" applyAlignment="1">
      <alignment horizontal="justify" vertical="top" wrapText="1"/>
    </xf>
    <xf numFmtId="0" fontId="6" fillId="0" borderId="9" xfId="2" applyFont="1" applyFill="1" applyBorder="1" applyAlignment="1">
      <alignment horizontal="justify" vertical="top" wrapText="1"/>
    </xf>
    <xf numFmtId="0" fontId="11" fillId="0" borderId="9" xfId="1" applyFont="1" applyBorder="1" applyAlignment="1">
      <alignment vertical="top" wrapText="1"/>
    </xf>
    <xf numFmtId="0" fontId="8" fillId="0" borderId="9" xfId="1" applyFont="1" applyFill="1" applyBorder="1" applyAlignment="1">
      <alignment horizontal="justify" vertical="top" wrapText="1"/>
    </xf>
    <xf numFmtId="4" fontId="8" fillId="0" borderId="9" xfId="1" applyNumberFormat="1" applyFont="1" applyFill="1" applyBorder="1" applyAlignment="1">
      <alignment horizontal="center" vertical="center" wrapText="1"/>
    </xf>
    <xf numFmtId="49" fontId="11" fillId="0" borderId="9" xfId="1" applyNumberFormat="1" applyFont="1" applyFill="1" applyBorder="1" applyAlignment="1">
      <alignment horizontal="justify" vertical="top" wrapText="1"/>
    </xf>
    <xf numFmtId="4" fontId="11" fillId="2" borderId="9" xfId="4" applyNumberFormat="1" applyFont="1" applyFill="1" applyBorder="1" applyAlignment="1">
      <alignment horizontal="center" vertical="center" wrapText="1"/>
    </xf>
    <xf numFmtId="4" fontId="8" fillId="0" borderId="9" xfId="4" applyNumberFormat="1" applyFont="1" applyFill="1" applyBorder="1" applyAlignment="1">
      <alignment horizontal="center" vertical="center" wrapText="1"/>
    </xf>
    <xf numFmtId="0" fontId="6" fillId="0" borderId="9" xfId="2" applyFont="1" applyFill="1" applyBorder="1" applyAlignment="1">
      <alignment horizontal="right" vertical="top" wrapText="1"/>
    </xf>
    <xf numFmtId="0" fontId="9" fillId="0" borderId="9" xfId="2" applyFont="1" applyFill="1" applyBorder="1" applyAlignment="1">
      <alignment horizontal="right" vertical="top" wrapText="1"/>
    </xf>
    <xf numFmtId="4" fontId="8" fillId="5" borderId="9" xfId="4" applyNumberFormat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justify" vertical="top" wrapText="1"/>
    </xf>
    <xf numFmtId="0" fontId="11" fillId="0" borderId="9" xfId="1" applyFont="1" applyBorder="1" applyAlignment="1">
      <alignment horizontal="right" vertical="top" wrapText="1"/>
    </xf>
    <xf numFmtId="0" fontId="6" fillId="7" borderId="9" xfId="2" applyFont="1" applyFill="1" applyBorder="1" applyAlignment="1">
      <alignment horizontal="justify" vertical="top" wrapText="1"/>
    </xf>
    <xf numFmtId="4" fontId="8" fillId="7" borderId="9" xfId="4" applyNumberFormat="1" applyFont="1" applyFill="1" applyBorder="1" applyAlignment="1">
      <alignment horizontal="center" vertical="center" wrapText="1"/>
    </xf>
    <xf numFmtId="0" fontId="8" fillId="0" borderId="9" xfId="1" applyFont="1" applyBorder="1" applyAlignment="1">
      <alignment vertical="center"/>
    </xf>
    <xf numFmtId="0" fontId="6" fillId="4" borderId="9" xfId="1" applyFont="1" applyFill="1" applyBorder="1" applyAlignment="1">
      <alignment horizontal="justify" vertical="top" wrapText="1"/>
    </xf>
    <xf numFmtId="0" fontId="8" fillId="2" borderId="9" xfId="1" applyFont="1" applyFill="1" applyBorder="1" applyAlignment="1">
      <alignment vertical="center"/>
    </xf>
    <xf numFmtId="0" fontId="9" fillId="0" borderId="9" xfId="1" applyFont="1" applyFill="1" applyBorder="1" applyAlignment="1">
      <alignment horizontal="justify" vertical="top" wrapText="1"/>
    </xf>
    <xf numFmtId="0" fontId="15" fillId="4" borderId="9" xfId="2" applyFont="1" applyFill="1" applyBorder="1" applyAlignment="1">
      <alignment horizontal="left" vertical="top" wrapText="1"/>
    </xf>
    <xf numFmtId="0" fontId="16" fillId="4" borderId="9" xfId="1" applyFont="1" applyFill="1" applyBorder="1" applyAlignment="1">
      <alignment vertical="center" wrapText="1"/>
    </xf>
    <xf numFmtId="4" fontId="9" fillId="0" borderId="9" xfId="4" applyNumberFormat="1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center" vertical="top" wrapText="1"/>
    </xf>
    <xf numFmtId="0" fontId="16" fillId="4" borderId="9" xfId="1" applyFont="1" applyFill="1" applyBorder="1" applyAlignment="1">
      <alignment wrapText="1"/>
    </xf>
    <xf numFmtId="0" fontId="8" fillId="0" borderId="9" xfId="1" applyFont="1" applyBorder="1" applyAlignment="1">
      <alignment wrapText="1"/>
    </xf>
    <xf numFmtId="0" fontId="15" fillId="4" borderId="9" xfId="2" applyFont="1" applyFill="1" applyBorder="1" applyAlignment="1">
      <alignment horizontal="justify" vertical="top" wrapText="1"/>
    </xf>
    <xf numFmtId="0" fontId="11" fillId="4" borderId="9" xfId="1" applyFont="1" applyFill="1" applyBorder="1" applyAlignment="1">
      <alignment wrapText="1"/>
    </xf>
    <xf numFmtId="0" fontId="3" fillId="2" borderId="0" xfId="1" applyFont="1" applyFill="1"/>
    <xf numFmtId="0" fontId="3" fillId="0" borderId="9" xfId="0" applyFont="1" applyBorder="1" applyAlignment="1">
      <alignment vertical="top" wrapText="1"/>
    </xf>
    <xf numFmtId="0" fontId="16" fillId="4" borderId="9" xfId="1" applyFont="1" applyFill="1" applyBorder="1" applyAlignment="1">
      <alignment vertical="top" wrapText="1"/>
    </xf>
    <xf numFmtId="0" fontId="11" fillId="0" borderId="9" xfId="1" applyFont="1" applyBorder="1" applyAlignment="1">
      <alignment horizontal="right" wrapText="1"/>
    </xf>
    <xf numFmtId="0" fontId="16" fillId="0" borderId="9" xfId="1" applyFont="1" applyBorder="1" applyAlignment="1">
      <alignment vertical="top" wrapText="1"/>
    </xf>
    <xf numFmtId="0" fontId="15" fillId="0" borderId="9" xfId="1" applyFont="1" applyBorder="1" applyAlignment="1">
      <alignment vertical="top" wrapText="1"/>
    </xf>
    <xf numFmtId="4" fontId="9" fillId="2" borderId="9" xfId="3" applyNumberFormat="1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left" vertical="top" wrapText="1"/>
    </xf>
    <xf numFmtId="0" fontId="8" fillId="0" borderId="9" xfId="1" applyFont="1" applyBorder="1" applyAlignment="1">
      <alignment vertical="top" wrapText="1"/>
    </xf>
    <xf numFmtId="0" fontId="19" fillId="0" borderId="9" xfId="1" applyFont="1" applyBorder="1" applyAlignment="1">
      <alignment vertical="top" wrapText="1"/>
    </xf>
    <xf numFmtId="0" fontId="16" fillId="0" borderId="9" xfId="1" applyFont="1" applyBorder="1" applyAlignment="1">
      <alignment horizontal="right" vertical="top" wrapText="1"/>
    </xf>
    <xf numFmtId="4" fontId="18" fillId="2" borderId="9" xfId="3" applyNumberFormat="1" applyFont="1" applyFill="1" applyBorder="1" applyAlignment="1">
      <alignment horizontal="center" vertical="center" wrapText="1"/>
    </xf>
    <xf numFmtId="0" fontId="4" fillId="5" borderId="9" xfId="2" applyFont="1" applyFill="1" applyBorder="1" applyAlignment="1">
      <alignment horizontal="justify" vertical="center" wrapText="1"/>
    </xf>
    <xf numFmtId="4" fontId="18" fillId="5" borderId="9" xfId="3" applyNumberFormat="1" applyFont="1" applyFill="1" applyBorder="1" applyAlignment="1">
      <alignment horizontal="center" vertical="center" wrapText="1"/>
    </xf>
    <xf numFmtId="49" fontId="17" fillId="2" borderId="9" xfId="1" applyNumberFormat="1" applyFont="1" applyFill="1" applyBorder="1" applyAlignment="1">
      <alignment horizontal="center" vertical="top"/>
    </xf>
    <xf numFmtId="4" fontId="3" fillId="2" borderId="9" xfId="3" applyNumberFormat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justify" vertical="top" wrapText="1"/>
    </xf>
    <xf numFmtId="0" fontId="21" fillId="2" borderId="9" xfId="2" applyFont="1" applyFill="1" applyBorder="1" applyAlignment="1">
      <alignment horizontal="justify" vertical="top" wrapText="1"/>
    </xf>
    <xf numFmtId="49" fontId="17" fillId="2" borderId="9" xfId="1" applyNumberFormat="1" applyFont="1" applyFill="1" applyBorder="1" applyAlignment="1">
      <alignment horizontal="justify" vertical="top" wrapText="1"/>
    </xf>
    <xf numFmtId="0" fontId="3" fillId="2" borderId="9" xfId="1" applyFont="1" applyFill="1" applyBorder="1" applyAlignment="1">
      <alignment vertical="top" wrapText="1"/>
    </xf>
    <xf numFmtId="0" fontId="25" fillId="2" borderId="24" xfId="7" applyFont="1" applyFill="1" applyBorder="1"/>
    <xf numFmtId="0" fontId="28" fillId="2" borderId="0" xfId="7" applyFont="1" applyFill="1" applyBorder="1"/>
    <xf numFmtId="0" fontId="28" fillId="2" borderId="0" xfId="7" applyFont="1" applyFill="1"/>
    <xf numFmtId="2" fontId="28" fillId="2" borderId="0" xfId="7" applyNumberFormat="1" applyFont="1" applyFill="1" applyBorder="1" applyAlignment="1">
      <alignment vertical="center" wrapText="1"/>
    </xf>
    <xf numFmtId="0" fontId="9" fillId="2" borderId="0" xfId="7" applyFont="1" applyFill="1" applyBorder="1" applyAlignment="1">
      <alignment vertical="center"/>
    </xf>
    <xf numFmtId="0" fontId="9" fillId="2" borderId="0" xfId="7" applyFont="1" applyFill="1" applyAlignment="1">
      <alignment vertical="center"/>
    </xf>
    <xf numFmtId="0" fontId="21" fillId="2" borderId="0" xfId="7" applyFont="1" applyFill="1" applyBorder="1" applyAlignment="1">
      <alignment vertical="center"/>
    </xf>
    <xf numFmtId="0" fontId="21" fillId="2" borderId="0" xfId="7" applyFont="1" applyFill="1" applyAlignment="1">
      <alignment vertical="center"/>
    </xf>
    <xf numFmtId="0" fontId="21" fillId="2" borderId="9" xfId="7" applyFont="1" applyFill="1" applyBorder="1" applyAlignment="1">
      <alignment horizontal="center" vertical="center"/>
    </xf>
    <xf numFmtId="0" fontId="25" fillId="2" borderId="0" xfId="7" applyFont="1" applyFill="1" applyAlignment="1">
      <alignment vertical="center"/>
    </xf>
    <xf numFmtId="0" fontId="22" fillId="2" borderId="0" xfId="7" applyFont="1" applyFill="1" applyBorder="1" applyAlignment="1" applyProtection="1">
      <alignment horizontal="center" vertical="center" wrapText="1"/>
    </xf>
    <xf numFmtId="0" fontId="21" fillId="2" borderId="0" xfId="7" applyFont="1" applyFill="1" applyBorder="1" applyAlignment="1" applyProtection="1">
      <alignment horizontal="center" vertical="center" wrapText="1"/>
    </xf>
    <xf numFmtId="4" fontId="21" fillId="2" borderId="0" xfId="7" applyNumberFormat="1" applyFont="1" applyFill="1" applyBorder="1" applyAlignment="1" applyProtection="1">
      <alignment horizontal="center" vertical="center" wrapText="1"/>
    </xf>
    <xf numFmtId="49" fontId="30" fillId="2" borderId="0" xfId="7" applyNumberFormat="1" applyFont="1" applyFill="1" applyBorder="1" applyAlignment="1">
      <alignment horizontal="center" vertical="center" wrapText="1"/>
    </xf>
    <xf numFmtId="49" fontId="22" fillId="2" borderId="1" xfId="7" applyNumberFormat="1" applyFont="1" applyFill="1" applyBorder="1" applyAlignment="1">
      <alignment horizontal="justify" vertical="center" wrapText="1"/>
    </xf>
    <xf numFmtId="4" fontId="21" fillId="2" borderId="0" xfId="7" applyNumberFormat="1" applyFont="1" applyFill="1" applyBorder="1" applyAlignment="1">
      <alignment horizontal="center" vertical="center" wrapText="1"/>
    </xf>
    <xf numFmtId="49" fontId="27" fillId="2" borderId="0" xfId="7" applyNumberFormat="1" applyFont="1" applyFill="1" applyBorder="1" applyAlignment="1">
      <alignment horizontal="center" vertical="center" wrapText="1"/>
    </xf>
    <xf numFmtId="49" fontId="21" fillId="2" borderId="1" xfId="7" applyNumberFormat="1" applyFont="1" applyFill="1" applyBorder="1" applyAlignment="1">
      <alignment horizontal="justify" vertical="center" wrapText="1"/>
    </xf>
    <xf numFmtId="49" fontId="22" fillId="2" borderId="4" xfId="7" applyNumberFormat="1" applyFont="1" applyFill="1" applyBorder="1" applyAlignment="1">
      <alignment horizontal="justify" vertical="center" wrapText="1"/>
    </xf>
    <xf numFmtId="0" fontId="25" fillId="2" borderId="0" xfId="7" applyFont="1" applyFill="1"/>
    <xf numFmtId="0" fontId="24" fillId="0" borderId="35" xfId="7" applyBorder="1"/>
    <xf numFmtId="0" fontId="21" fillId="2" borderId="1" xfId="7" applyFont="1" applyFill="1" applyBorder="1"/>
    <xf numFmtId="0" fontId="21" fillId="2" borderId="0" xfId="7" applyFont="1" applyFill="1" applyBorder="1"/>
    <xf numFmtId="10" fontId="27" fillId="2" borderId="0" xfId="7" applyNumberFormat="1" applyFont="1" applyFill="1" applyBorder="1" applyAlignment="1">
      <alignment horizontal="center" vertical="center" wrapText="1"/>
    </xf>
    <xf numFmtId="4" fontId="27" fillId="2" borderId="0" xfId="7" applyNumberFormat="1" applyFont="1" applyFill="1" applyBorder="1" applyAlignment="1">
      <alignment horizontal="center" vertical="center" wrapText="1"/>
    </xf>
    <xf numFmtId="0" fontId="21" fillId="2" borderId="0" xfId="7" applyFont="1" applyFill="1" applyAlignment="1">
      <alignment horizontal="center"/>
    </xf>
    <xf numFmtId="4" fontId="31" fillId="2" borderId="0" xfId="7" applyNumberFormat="1" applyFont="1" applyFill="1" applyBorder="1" applyAlignment="1">
      <alignment horizontal="center" vertical="center" wrapText="1"/>
    </xf>
    <xf numFmtId="49" fontId="22" fillId="2" borderId="36" xfId="7" applyNumberFormat="1" applyFont="1" applyFill="1" applyBorder="1" applyAlignment="1">
      <alignment horizontal="justify" vertical="center" wrapText="1"/>
    </xf>
    <xf numFmtId="49" fontId="27" fillId="2" borderId="27" xfId="7" applyNumberFormat="1" applyFont="1" applyFill="1" applyBorder="1" applyAlignment="1">
      <alignment horizontal="center" vertical="center" wrapText="1"/>
    </xf>
    <xf numFmtId="0" fontId="21" fillId="2" borderId="1" xfId="7" applyFont="1" applyFill="1" applyBorder="1" applyAlignment="1">
      <alignment vertical="center"/>
    </xf>
    <xf numFmtId="0" fontId="21" fillId="2" borderId="0" xfId="7" applyFont="1" applyFill="1" applyBorder="1" applyAlignment="1">
      <alignment horizontal="center" vertical="center"/>
    </xf>
    <xf numFmtId="0" fontId="31" fillId="2" borderId="0" xfId="7" applyFont="1" applyFill="1" applyBorder="1" applyAlignment="1">
      <alignment vertical="center"/>
    </xf>
    <xf numFmtId="0" fontId="31" fillId="2" borderId="0" xfId="7" applyFont="1" applyFill="1" applyBorder="1"/>
    <xf numFmtId="0" fontId="22" fillId="2" borderId="0" xfId="7" applyFont="1" applyFill="1" applyBorder="1"/>
    <xf numFmtId="0" fontId="22" fillId="2" borderId="0" xfId="7" applyFont="1" applyFill="1" applyAlignment="1"/>
    <xf numFmtId="0" fontId="22" fillId="2" borderId="0" xfId="7" applyFont="1" applyFill="1" applyBorder="1" applyAlignment="1"/>
    <xf numFmtId="0" fontId="21" fillId="2" borderId="0" xfId="7" applyFont="1" applyFill="1" applyAlignment="1">
      <alignment horizontal="justify"/>
    </xf>
    <xf numFmtId="0" fontId="21" fillId="2" borderId="0" xfId="7" applyFont="1" applyFill="1" applyAlignment="1">
      <alignment horizontal="center" vertical="center"/>
    </xf>
    <xf numFmtId="4" fontId="21" fillId="2" borderId="0" xfId="4" applyNumberFormat="1" applyFont="1" applyFill="1" applyAlignment="1">
      <alignment horizontal="center" vertical="center"/>
    </xf>
    <xf numFmtId="4" fontId="21" fillId="2" borderId="0" xfId="4" applyNumberFormat="1" applyFont="1" applyFill="1" applyBorder="1" applyAlignment="1">
      <alignment horizontal="center" vertical="center"/>
    </xf>
    <xf numFmtId="49" fontId="20" fillId="2" borderId="37" xfId="7" applyNumberFormat="1" applyFont="1" applyFill="1" applyBorder="1" applyAlignment="1">
      <alignment horizontal="right" vertical="center" wrapText="1"/>
    </xf>
    <xf numFmtId="0" fontId="21" fillId="2" borderId="0" xfId="7" applyFont="1" applyFill="1" applyBorder="1" applyAlignment="1" applyProtection="1">
      <alignment horizontal="justify" vertical="center" wrapText="1"/>
    </xf>
    <xf numFmtId="49" fontId="2" fillId="2" borderId="0" xfId="7" applyNumberFormat="1" applyFont="1" applyFill="1" applyBorder="1" applyAlignment="1">
      <alignment horizontal="justify" vertical="center" wrapText="1"/>
    </xf>
    <xf numFmtId="4" fontId="2" fillId="2" borderId="0" xfId="7" applyNumberFormat="1" applyFont="1" applyFill="1" applyBorder="1" applyAlignment="1">
      <alignment horizontal="center" vertical="center" wrapText="1"/>
    </xf>
    <xf numFmtId="49" fontId="22" fillId="2" borderId="0" xfId="7" applyNumberFormat="1" applyFont="1" applyFill="1" applyBorder="1" applyAlignment="1">
      <alignment horizontal="justify" vertical="center" wrapText="1"/>
    </xf>
    <xf numFmtId="10" fontId="33" fillId="0" borderId="0" xfId="7" applyNumberFormat="1" applyFont="1" applyBorder="1"/>
    <xf numFmtId="10" fontId="32" fillId="0" borderId="0" xfId="8" applyNumberFormat="1" applyFont="1" applyBorder="1" applyAlignment="1">
      <alignment horizontal="center"/>
    </xf>
    <xf numFmtId="49" fontId="22" fillId="2" borderId="0" xfId="7" applyNumberFormat="1" applyFont="1" applyFill="1" applyBorder="1" applyAlignment="1">
      <alignment horizontal="right" vertical="center" wrapText="1"/>
    </xf>
    <xf numFmtId="49" fontId="27" fillId="2" borderId="14" xfId="7" applyNumberFormat="1" applyFont="1" applyFill="1" applyBorder="1" applyAlignment="1">
      <alignment horizontal="center" vertical="center" wrapText="1"/>
    </xf>
    <xf numFmtId="4" fontId="29" fillId="2" borderId="0" xfId="7" applyNumberFormat="1" applyFont="1" applyFill="1" applyBorder="1" applyAlignment="1">
      <alignment horizontal="center" vertical="center" wrapText="1"/>
    </xf>
    <xf numFmtId="10" fontId="29" fillId="2" borderId="0" xfId="8" applyNumberFormat="1" applyFont="1" applyFill="1" applyBorder="1" applyAlignment="1">
      <alignment horizontal="center" vertical="center" wrapText="1"/>
    </xf>
    <xf numFmtId="43" fontId="22" fillId="2" borderId="22" xfId="5" applyFont="1" applyFill="1" applyBorder="1" applyAlignment="1">
      <alignment horizontal="right" wrapText="1"/>
    </xf>
    <xf numFmtId="43" fontId="17" fillId="2" borderId="22" xfId="5" applyFont="1" applyFill="1" applyBorder="1" applyAlignment="1">
      <alignment horizontal="right" wrapText="1"/>
    </xf>
    <xf numFmtId="49" fontId="26" fillId="2" borderId="25" xfId="7" applyNumberFormat="1" applyFont="1" applyFill="1" applyBorder="1" applyAlignment="1">
      <alignment vertical="center" wrapText="1"/>
    </xf>
    <xf numFmtId="49" fontId="27" fillId="2" borderId="25" xfId="7" applyNumberFormat="1" applyFont="1" applyFill="1" applyBorder="1" applyAlignment="1">
      <alignment vertical="center" wrapText="1"/>
    </xf>
    <xf numFmtId="4" fontId="22" fillId="2" borderId="0" xfId="7" applyNumberFormat="1" applyFont="1" applyFill="1" applyBorder="1" applyAlignment="1">
      <alignment horizontal="center" vertical="center" wrapText="1"/>
    </xf>
    <xf numFmtId="0" fontId="21" fillId="2" borderId="0" xfId="7" applyFont="1" applyFill="1" applyBorder="1" applyAlignment="1">
      <alignment horizontal="center"/>
    </xf>
    <xf numFmtId="0" fontId="11" fillId="4" borderId="11" xfId="1" applyFont="1" applyFill="1" applyBorder="1" applyAlignment="1">
      <alignment wrapText="1"/>
    </xf>
    <xf numFmtId="4" fontId="8" fillId="2" borderId="11" xfId="3" applyNumberFormat="1" applyFont="1" applyFill="1" applyBorder="1" applyAlignment="1">
      <alignment horizontal="center" vertical="center" wrapText="1"/>
    </xf>
    <xf numFmtId="0" fontId="6" fillId="5" borderId="13" xfId="2" applyFont="1" applyFill="1" applyBorder="1" applyAlignment="1">
      <alignment horizontal="justify" vertical="top" wrapText="1"/>
    </xf>
    <xf numFmtId="4" fontId="8" fillId="5" borderId="13" xfId="4" applyNumberFormat="1" applyFont="1" applyFill="1" applyBorder="1" applyAlignment="1">
      <alignment horizontal="center" vertical="center" wrapText="1"/>
    </xf>
    <xf numFmtId="2" fontId="50" fillId="2" borderId="0" xfId="7" applyNumberFormat="1" applyFont="1" applyFill="1" applyBorder="1" applyAlignment="1">
      <alignment vertical="center" wrapText="1"/>
    </xf>
    <xf numFmtId="0" fontId="2" fillId="0" borderId="0" xfId="7" applyFont="1" applyFill="1" applyBorder="1" applyAlignment="1">
      <alignment vertical="center"/>
    </xf>
    <xf numFmtId="0" fontId="2" fillId="0" borderId="0" xfId="7" applyFont="1" applyFill="1" applyAlignment="1">
      <alignment vertical="center"/>
    </xf>
    <xf numFmtId="49" fontId="3" fillId="2" borderId="9" xfId="1" applyNumberFormat="1" applyFont="1" applyFill="1" applyBorder="1" applyAlignment="1">
      <alignment horizontal="center" vertical="center"/>
    </xf>
    <xf numFmtId="0" fontId="21" fillId="24" borderId="9" xfId="7" applyFont="1" applyFill="1" applyBorder="1" applyAlignment="1">
      <alignment horizontal="center" vertical="center"/>
    </xf>
    <xf numFmtId="0" fontId="3" fillId="24" borderId="9" xfId="1" applyFont="1" applyFill="1" applyBorder="1" applyAlignment="1">
      <alignment horizontal="justify" vertical="top" wrapText="1"/>
    </xf>
    <xf numFmtId="4" fontId="3" fillId="24" borderId="9" xfId="3" applyNumberFormat="1" applyFont="1" applyFill="1" applyBorder="1" applyAlignment="1">
      <alignment horizontal="center" vertical="center" wrapText="1"/>
    </xf>
    <xf numFmtId="43" fontId="17" fillId="24" borderId="22" xfId="5" applyFont="1" applyFill="1" applyBorder="1" applyAlignment="1">
      <alignment horizontal="right" wrapText="1"/>
    </xf>
    <xf numFmtId="49" fontId="3" fillId="24" borderId="9" xfId="1" applyNumberFormat="1" applyFont="1" applyFill="1" applyBorder="1" applyAlignment="1">
      <alignment horizontal="justify" vertical="top" wrapText="1"/>
    </xf>
    <xf numFmtId="0" fontId="22" fillId="24" borderId="9" xfId="2" applyFont="1" applyFill="1" applyBorder="1" applyAlignment="1">
      <alignment horizontal="justify" vertical="top" wrapText="1"/>
    </xf>
    <xf numFmtId="0" fontId="3" fillId="24" borderId="9" xfId="1" applyFont="1" applyFill="1" applyBorder="1" applyAlignment="1">
      <alignment horizontal="center" vertical="center"/>
    </xf>
    <xf numFmtId="43" fontId="22" fillId="24" borderId="22" xfId="5" applyFont="1" applyFill="1" applyBorder="1" applyAlignment="1">
      <alignment horizontal="right" wrapText="1"/>
    </xf>
    <xf numFmtId="0" fontId="22" fillId="24" borderId="9" xfId="1" applyFont="1" applyFill="1" applyBorder="1" applyAlignment="1">
      <alignment horizontal="justify" vertical="top" wrapText="1"/>
    </xf>
    <xf numFmtId="0" fontId="3" fillId="24" borderId="9" xfId="1" applyFont="1" applyFill="1" applyBorder="1" applyAlignment="1">
      <alignment vertical="top" wrapText="1"/>
    </xf>
    <xf numFmtId="0" fontId="21" fillId="24" borderId="9" xfId="1" applyFont="1" applyFill="1" applyBorder="1" applyAlignment="1">
      <alignment horizontal="justify" vertical="top" wrapText="1"/>
    </xf>
    <xf numFmtId="0" fontId="17" fillId="24" borderId="9" xfId="1" applyFont="1" applyFill="1" applyBorder="1" applyAlignment="1">
      <alignment vertical="center" wrapText="1"/>
    </xf>
    <xf numFmtId="0" fontId="21" fillId="24" borderId="9" xfId="1" applyFont="1" applyFill="1" applyBorder="1" applyAlignment="1">
      <alignment horizontal="center" vertical="center"/>
    </xf>
    <xf numFmtId="0" fontId="17" fillId="24" borderId="9" xfId="1" applyFont="1" applyFill="1" applyBorder="1" applyAlignment="1">
      <alignment wrapText="1"/>
    </xf>
    <xf numFmtId="0" fontId="3" fillId="24" borderId="9" xfId="1" applyFont="1" applyFill="1" applyBorder="1" applyAlignment="1">
      <alignment wrapText="1"/>
    </xf>
    <xf numFmtId="0" fontId="21" fillId="24" borderId="9" xfId="2" applyFont="1" applyFill="1" applyBorder="1" applyAlignment="1">
      <alignment horizontal="justify" vertical="top" wrapText="1"/>
    </xf>
    <xf numFmtId="0" fontId="17" fillId="24" borderId="9" xfId="7" applyFont="1" applyFill="1" applyBorder="1" applyAlignment="1">
      <alignment horizontal="center" vertical="center"/>
    </xf>
    <xf numFmtId="0" fontId="3" fillId="24" borderId="9" xfId="7" applyFont="1" applyFill="1" applyBorder="1" applyAlignment="1">
      <alignment horizontal="center" vertical="center"/>
    </xf>
    <xf numFmtId="0" fontId="17" fillId="24" borderId="9" xfId="1" applyFont="1" applyFill="1" applyBorder="1" applyAlignment="1">
      <alignment vertical="top" wrapText="1"/>
    </xf>
    <xf numFmtId="0" fontId="22" fillId="24" borderId="9" xfId="1" applyFont="1" applyFill="1" applyBorder="1" applyAlignment="1">
      <alignment wrapText="1"/>
    </xf>
    <xf numFmtId="0" fontId="21" fillId="24" borderId="9" xfId="2" applyFont="1" applyFill="1" applyBorder="1" applyAlignment="1">
      <alignment horizontal="left" vertical="top" wrapText="1"/>
    </xf>
    <xf numFmtId="0" fontId="17" fillId="24" borderId="9" xfId="1" applyFont="1" applyFill="1" applyBorder="1"/>
    <xf numFmtId="0" fontId="3" fillId="24" borderId="11" xfId="1" applyFont="1" applyFill="1" applyBorder="1" applyAlignment="1">
      <alignment vertical="top" wrapText="1"/>
    </xf>
    <xf numFmtId="4" fontId="3" fillId="24" borderId="11" xfId="3" applyNumberFormat="1" applyFont="1" applyFill="1" applyBorder="1" applyAlignment="1">
      <alignment horizontal="center" vertical="center" wrapText="1"/>
    </xf>
    <xf numFmtId="43" fontId="22" fillId="24" borderId="23" xfId="5" applyFont="1" applyFill="1" applyBorder="1" applyAlignment="1">
      <alignment horizontal="right" wrapText="1"/>
    </xf>
    <xf numFmtId="49" fontId="17" fillId="26" borderId="9" xfId="1" applyNumberFormat="1" applyFont="1" applyFill="1" applyBorder="1" applyAlignment="1">
      <alignment horizontal="center" vertical="top"/>
    </xf>
    <xf numFmtId="0" fontId="21" fillId="26" borderId="9" xfId="7" applyFont="1" applyFill="1" applyBorder="1" applyAlignment="1">
      <alignment horizontal="center" vertical="center"/>
    </xf>
    <xf numFmtId="0" fontId="22" fillId="26" borderId="9" xfId="2" applyFont="1" applyFill="1" applyBorder="1" applyAlignment="1">
      <alignment horizontal="justify" vertical="top" wrapText="1"/>
    </xf>
    <xf numFmtId="4" fontId="3" fillId="26" borderId="9" xfId="3" applyNumberFormat="1" applyFont="1" applyFill="1" applyBorder="1" applyAlignment="1">
      <alignment horizontal="center" vertical="center" wrapText="1"/>
    </xf>
    <xf numFmtId="0" fontId="21" fillId="26" borderId="9" xfId="7" applyFont="1" applyFill="1" applyBorder="1" applyAlignment="1">
      <alignment vertical="center"/>
    </xf>
    <xf numFmtId="49" fontId="17" fillId="26" borderId="9" xfId="1" applyNumberFormat="1" applyFont="1" applyFill="1" applyBorder="1" applyAlignment="1">
      <alignment horizontal="justify" vertical="top" wrapText="1"/>
    </xf>
    <xf numFmtId="43" fontId="17" fillId="26" borderId="22" xfId="5" applyFont="1" applyFill="1" applyBorder="1" applyAlignment="1">
      <alignment horizontal="right" wrapText="1"/>
    </xf>
    <xf numFmtId="2" fontId="22" fillId="26" borderId="9" xfId="1" applyNumberFormat="1" applyFont="1" applyFill="1" applyBorder="1" applyAlignment="1">
      <alignment horizontal="justify" vertical="top" wrapText="1"/>
    </xf>
    <xf numFmtId="0" fontId="3" fillId="26" borderId="9" xfId="1" applyFont="1" applyFill="1" applyBorder="1" applyAlignment="1">
      <alignment horizontal="center" vertical="center"/>
    </xf>
    <xf numFmtId="43" fontId="22" fillId="26" borderId="22" xfId="5" applyFont="1" applyFill="1" applyBorder="1" applyAlignment="1">
      <alignment horizontal="right" wrapText="1"/>
    </xf>
    <xf numFmtId="0" fontId="22" fillId="26" borderId="9" xfId="1" applyFont="1" applyFill="1" applyBorder="1" applyAlignment="1">
      <alignment horizontal="justify" vertical="top" wrapText="1"/>
    </xf>
    <xf numFmtId="0" fontId="22" fillId="26" borderId="9" xfId="2" applyFont="1" applyFill="1" applyBorder="1" applyAlignment="1">
      <alignment horizontal="left" vertical="top" wrapText="1"/>
    </xf>
    <xf numFmtId="0" fontId="17" fillId="26" borderId="9" xfId="1" applyFont="1" applyFill="1" applyBorder="1" applyAlignment="1">
      <alignment wrapText="1"/>
    </xf>
    <xf numFmtId="0" fontId="22" fillId="26" borderId="9" xfId="7" applyFont="1" applyFill="1" applyBorder="1" applyAlignment="1">
      <alignment horizontal="center" vertical="center"/>
    </xf>
    <xf numFmtId="49" fontId="3" fillId="24" borderId="9" xfId="1" applyNumberFormat="1" applyFont="1" applyFill="1" applyBorder="1" applyAlignment="1">
      <alignment horizontal="center" vertical="center"/>
    </xf>
    <xf numFmtId="43" fontId="17" fillId="26" borderId="22" xfId="5" applyFont="1" applyFill="1" applyBorder="1" applyAlignment="1">
      <alignment horizontal="center" wrapText="1"/>
    </xf>
    <xf numFmtId="0" fontId="22" fillId="24" borderId="9" xfId="7" applyFont="1" applyFill="1" applyBorder="1" applyAlignment="1">
      <alignment horizontal="center" vertical="center"/>
    </xf>
    <xf numFmtId="0" fontId="17" fillId="26" borderId="9" xfId="1" applyFont="1" applyFill="1" applyBorder="1" applyAlignment="1">
      <alignment vertical="top" wrapText="1"/>
    </xf>
    <xf numFmtId="0" fontId="17" fillId="26" borderId="9" xfId="1" applyFont="1" applyFill="1" applyBorder="1" applyAlignment="1">
      <alignment horizontal="center" vertical="center"/>
    </xf>
    <xf numFmtId="0" fontId="3" fillId="24" borderId="9" xfId="1" applyFont="1" applyFill="1" applyBorder="1" applyAlignment="1">
      <alignment vertical="center"/>
    </xf>
    <xf numFmtId="43" fontId="17" fillId="2" borderId="22" xfId="5" applyFont="1" applyFill="1" applyBorder="1" applyAlignment="1">
      <alignment horizontal="right" vertical="center" wrapText="1"/>
    </xf>
    <xf numFmtId="0" fontId="11" fillId="0" borderId="9" xfId="1" applyFont="1" applyBorder="1" applyAlignment="1">
      <alignment horizontal="right" vertical="center" wrapText="1"/>
    </xf>
    <xf numFmtId="43" fontId="17" fillId="24" borderId="22" xfId="5" applyFont="1" applyFill="1" applyBorder="1" applyAlignment="1">
      <alignment horizontal="center" wrapText="1"/>
    </xf>
    <xf numFmtId="0" fontId="6" fillId="24" borderId="9" xfId="2" applyFont="1" applyFill="1" applyBorder="1" applyAlignment="1">
      <alignment horizontal="justify" vertical="top" wrapText="1"/>
    </xf>
    <xf numFmtId="4" fontId="8" fillId="24" borderId="9" xfId="3" applyNumberFormat="1" applyFont="1" applyFill="1" applyBorder="1" applyAlignment="1">
      <alignment horizontal="center" vertical="center" wrapText="1"/>
    </xf>
    <xf numFmtId="0" fontId="9" fillId="24" borderId="9" xfId="2" applyFont="1" applyFill="1" applyBorder="1" applyAlignment="1">
      <alignment horizontal="justify" vertical="top" wrapText="1"/>
    </xf>
    <xf numFmtId="0" fontId="6" fillId="24" borderId="9" xfId="2" applyFont="1" applyFill="1" applyBorder="1" applyAlignment="1">
      <alignment horizontal="right" vertical="top" wrapText="1"/>
    </xf>
    <xf numFmtId="49" fontId="8" fillId="24" borderId="9" xfId="1" applyNumberFormat="1" applyFont="1" applyFill="1" applyBorder="1" applyAlignment="1">
      <alignment horizontal="justify" vertical="top" wrapText="1"/>
    </xf>
    <xf numFmtId="0" fontId="9" fillId="24" borderId="9" xfId="2" applyFont="1" applyFill="1" applyBorder="1" applyAlignment="1">
      <alignment horizontal="right" vertical="top" wrapText="1"/>
    </xf>
    <xf numFmtId="0" fontId="9" fillId="24" borderId="11" xfId="2" applyFont="1" applyFill="1" applyBorder="1" applyAlignment="1">
      <alignment horizontal="right" vertical="top" wrapText="1"/>
    </xf>
    <xf numFmtId="4" fontId="8" fillId="24" borderId="11" xfId="3" applyNumberFormat="1" applyFont="1" applyFill="1" applyBorder="1" applyAlignment="1">
      <alignment horizontal="center" vertical="center" wrapText="1"/>
    </xf>
    <xf numFmtId="4" fontId="8" fillId="0" borderId="11" xfId="3" applyNumberFormat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right"/>
    </xf>
    <xf numFmtId="0" fontId="17" fillId="0" borderId="5" xfId="1" applyFont="1" applyBorder="1"/>
    <xf numFmtId="0" fontId="17" fillId="0" borderId="28" xfId="1" applyFont="1" applyBorder="1" applyAlignment="1">
      <alignment horizontal="right"/>
    </xf>
    <xf numFmtId="0" fontId="17" fillId="0" borderId="28" xfId="1" applyFont="1" applyBorder="1"/>
    <xf numFmtId="4" fontId="8" fillId="24" borderId="13" xfId="3" applyNumberFormat="1" applyFont="1" applyFill="1" applyBorder="1" applyAlignment="1">
      <alignment horizontal="center" vertical="center" wrapText="1"/>
    </xf>
    <xf numFmtId="0" fontId="3" fillId="0" borderId="5" xfId="1" applyFont="1" applyBorder="1"/>
    <xf numFmtId="4" fontId="11" fillId="5" borderId="9" xfId="3" applyNumberFormat="1" applyFont="1" applyFill="1" applyBorder="1" applyAlignment="1">
      <alignment horizontal="center" vertical="center" wrapText="1"/>
    </xf>
    <xf numFmtId="49" fontId="8" fillId="0" borderId="9" xfId="1" applyNumberFormat="1" applyFont="1" applyFill="1" applyBorder="1" applyAlignment="1">
      <alignment horizontal="right" vertical="top" wrapText="1"/>
    </xf>
    <xf numFmtId="4" fontId="8" fillId="0" borderId="12" xfId="3" applyNumberFormat="1" applyFont="1" applyFill="1" applyBorder="1" applyAlignment="1">
      <alignment horizontal="center" vertical="center" wrapText="1"/>
    </xf>
    <xf numFmtId="0" fontId="3" fillId="24" borderId="0" xfId="1" applyFont="1" applyFill="1"/>
    <xf numFmtId="4" fontId="8" fillId="24" borderId="9" xfId="4" applyNumberFormat="1" applyFont="1" applyFill="1" applyBorder="1" applyAlignment="1">
      <alignment horizontal="center" vertical="center" wrapText="1"/>
    </xf>
    <xf numFmtId="49" fontId="51" fillId="0" borderId="58" xfId="3" applyNumberFormat="1" applyFont="1" applyFill="1" applyBorder="1" applyAlignment="1">
      <alignment horizontal="center" vertical="center"/>
    </xf>
    <xf numFmtId="43" fontId="22" fillId="24" borderId="22" xfId="5" applyFont="1" applyFill="1" applyBorder="1" applyAlignment="1">
      <alignment horizontal="right" vertical="center" wrapText="1"/>
    </xf>
    <xf numFmtId="0" fontId="8" fillId="0" borderId="11" xfId="1" applyFont="1" applyBorder="1" applyAlignment="1">
      <alignment wrapText="1"/>
    </xf>
    <xf numFmtId="0" fontId="8" fillId="0" borderId="11" xfId="1" applyFont="1" applyBorder="1" applyAlignment="1">
      <alignment horizontal="right" wrapText="1"/>
    </xf>
    <xf numFmtId="4" fontId="8" fillId="24" borderId="13" xfId="4" applyNumberFormat="1" applyFont="1" applyFill="1" applyBorder="1" applyAlignment="1">
      <alignment horizontal="center" vertical="center" wrapText="1"/>
    </xf>
    <xf numFmtId="0" fontId="9" fillId="24" borderId="13" xfId="2" applyFont="1" applyFill="1" applyBorder="1" applyAlignment="1">
      <alignment horizontal="justify" vertical="top" wrapText="1"/>
    </xf>
    <xf numFmtId="0" fontId="3" fillId="24" borderId="9" xfId="1" applyFont="1" applyFill="1" applyBorder="1" applyAlignment="1">
      <alignment vertical="center" wrapText="1"/>
    </xf>
    <xf numFmtId="0" fontId="8" fillId="0" borderId="9" xfId="1" applyFont="1" applyBorder="1" applyAlignment="1">
      <alignment horizontal="right" wrapText="1"/>
    </xf>
    <xf numFmtId="0" fontId="8" fillId="0" borderId="9" xfId="1" applyFont="1" applyBorder="1" applyAlignment="1">
      <alignment horizontal="left" vertical="center" wrapText="1"/>
    </xf>
    <xf numFmtId="0" fontId="17" fillId="27" borderId="9" xfId="1" applyFont="1" applyFill="1" applyBorder="1" applyAlignment="1">
      <alignment vertical="top" wrapText="1"/>
    </xf>
    <xf numFmtId="0" fontId="9" fillId="0" borderId="9" xfId="2" applyFont="1" applyFill="1" applyBorder="1" applyAlignment="1">
      <alignment horizontal="justify" vertical="top" wrapText="1"/>
    </xf>
    <xf numFmtId="0" fontId="17" fillId="27" borderId="9" xfId="1" applyFont="1" applyFill="1" applyBorder="1"/>
    <xf numFmtId="0" fontId="19" fillId="0" borderId="9" xfId="1" applyFont="1" applyBorder="1" applyAlignment="1">
      <alignment horizontal="right" vertical="top" wrapText="1"/>
    </xf>
    <xf numFmtId="0" fontId="17" fillId="0" borderId="5" xfId="1" applyFont="1" applyBorder="1" applyAlignment="1">
      <alignment horizontal="right" vertical="center"/>
    </xf>
    <xf numFmtId="4" fontId="34" fillId="2" borderId="0" xfId="7" applyNumberFormat="1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right" vertical="top" wrapText="1"/>
    </xf>
    <xf numFmtId="2" fontId="6" fillId="27" borderId="9" xfId="1" applyNumberFormat="1" applyFont="1" applyFill="1" applyBorder="1" applyAlignment="1">
      <alignment horizontal="justify" vertical="top" wrapText="1"/>
    </xf>
    <xf numFmtId="0" fontId="6" fillId="27" borderId="9" xfId="1" applyFont="1" applyFill="1" applyBorder="1" applyAlignment="1">
      <alignment horizontal="justify" vertical="top" wrapText="1"/>
    </xf>
    <xf numFmtId="0" fontId="3" fillId="0" borderId="0" xfId="1" applyFont="1" applyBorder="1"/>
    <xf numFmtId="0" fontId="3" fillId="0" borderId="0" xfId="1" applyFont="1" applyBorder="1" applyAlignment="1">
      <alignment horizontal="left" wrapText="1"/>
    </xf>
    <xf numFmtId="0" fontId="3" fillId="2" borderId="0" xfId="1" applyFont="1" applyFill="1" applyBorder="1"/>
    <xf numFmtId="0" fontId="3" fillId="0" borderId="0" xfId="1" applyFont="1" applyBorder="1" applyAlignment="1">
      <alignment horizontal="right"/>
    </xf>
    <xf numFmtId="49" fontId="53" fillId="0" borderId="21" xfId="3" applyNumberFormat="1" applyFont="1" applyFill="1" applyBorder="1" applyAlignment="1">
      <alignment horizontal="center" vertical="center"/>
    </xf>
    <xf numFmtId="164" fontId="53" fillId="0" borderId="7" xfId="3" applyFont="1" applyFill="1" applyBorder="1" applyAlignment="1">
      <alignment vertical="center"/>
    </xf>
    <xf numFmtId="164" fontId="53" fillId="0" borderId="9" xfId="3" applyFont="1" applyFill="1" applyBorder="1" applyAlignment="1">
      <alignment vertical="center"/>
    </xf>
    <xf numFmtId="49" fontId="53" fillId="0" borderId="59" xfId="3" applyNumberFormat="1" applyFont="1" applyFill="1" applyBorder="1" applyAlignment="1">
      <alignment horizontal="center" vertical="center"/>
    </xf>
    <xf numFmtId="49" fontId="53" fillId="0" borderId="18" xfId="3" applyNumberFormat="1" applyFont="1" applyFill="1" applyBorder="1" applyAlignment="1">
      <alignment horizontal="center" vertical="center"/>
    </xf>
    <xf numFmtId="49" fontId="53" fillId="0" borderId="7" xfId="3" applyNumberFormat="1" applyFont="1" applyFill="1" applyBorder="1" applyAlignment="1">
      <alignment horizontal="center" vertical="center"/>
    </xf>
    <xf numFmtId="49" fontId="53" fillId="0" borderId="9" xfId="3" applyNumberFormat="1" applyFont="1" applyFill="1" applyBorder="1" applyAlignment="1">
      <alignment horizontal="center" vertical="center"/>
    </xf>
    <xf numFmtId="164" fontId="53" fillId="0" borderId="59" xfId="3" applyFont="1" applyFill="1" applyBorder="1" applyAlignment="1">
      <alignment horizontal="center" vertical="center"/>
    </xf>
    <xf numFmtId="164" fontId="53" fillId="0" borderId="18" xfId="3" applyFont="1" applyFill="1" applyBorder="1" applyAlignment="1">
      <alignment horizontal="center" vertical="center"/>
    </xf>
    <xf numFmtId="164" fontId="53" fillId="0" borderId="7" xfId="3" applyFont="1" applyFill="1" applyBorder="1" applyAlignment="1">
      <alignment horizontal="right" vertical="center"/>
    </xf>
    <xf numFmtId="164" fontId="53" fillId="0" borderId="9" xfId="3" applyFont="1" applyFill="1" applyBorder="1" applyAlignment="1">
      <alignment horizontal="right" vertical="center"/>
    </xf>
    <xf numFmtId="43" fontId="53" fillId="0" borderId="9" xfId="72" applyFont="1" applyFill="1" applyBorder="1" applyAlignment="1">
      <alignment horizontal="right" vertical="center"/>
    </xf>
    <xf numFmtId="164" fontId="53" fillId="26" borderId="7" xfId="3" applyFont="1" applyFill="1" applyBorder="1" applyAlignment="1">
      <alignment horizontal="right" vertical="center"/>
    </xf>
    <xf numFmtId="164" fontId="53" fillId="26" borderId="9" xfId="3" applyFont="1" applyFill="1" applyBorder="1" applyAlignment="1">
      <alignment horizontal="right" vertical="center"/>
    </xf>
    <xf numFmtId="167" fontId="53" fillId="0" borderId="7" xfId="3" applyNumberFormat="1" applyFont="1" applyFill="1" applyBorder="1" applyAlignment="1">
      <alignment horizontal="center" vertical="center"/>
    </xf>
    <xf numFmtId="167" fontId="53" fillId="0" borderId="9" xfId="3" applyNumberFormat="1" applyFont="1" applyFill="1" applyBorder="1" applyAlignment="1">
      <alignment horizontal="center" vertical="center"/>
    </xf>
    <xf numFmtId="166" fontId="53" fillId="0" borderId="9" xfId="72" applyNumberFormat="1" applyFont="1" applyFill="1" applyBorder="1" applyAlignment="1">
      <alignment horizontal="center" vertical="center"/>
    </xf>
    <xf numFmtId="164" fontId="53" fillId="0" borderId="9" xfId="3" applyFont="1" applyFill="1" applyBorder="1" applyAlignment="1">
      <alignment horizontal="center" vertical="center"/>
    </xf>
    <xf numFmtId="164" fontId="55" fillId="0" borderId="5" xfId="3" applyFont="1" applyFill="1" applyBorder="1" applyAlignment="1">
      <alignment vertical="center"/>
    </xf>
    <xf numFmtId="0" fontId="25" fillId="2" borderId="57" xfId="7" applyFont="1" applyFill="1" applyBorder="1"/>
    <xf numFmtId="0" fontId="22" fillId="26" borderId="8" xfId="7" applyFont="1" applyFill="1" applyBorder="1" applyAlignment="1">
      <alignment vertical="center"/>
    </xf>
    <xf numFmtId="0" fontId="19" fillId="0" borderId="9" xfId="1" applyFont="1" applyBorder="1" applyAlignment="1">
      <alignment horizontal="right" wrapText="1"/>
    </xf>
    <xf numFmtId="4" fontId="3" fillId="0" borderId="0" xfId="1" applyNumberFormat="1" applyFont="1"/>
    <xf numFmtId="0" fontId="16" fillId="0" borderId="11" xfId="1" applyFont="1" applyBorder="1" applyAlignment="1">
      <alignment horizontal="right" vertical="top" wrapText="1"/>
    </xf>
    <xf numFmtId="0" fontId="19" fillId="0" borderId="11" xfId="1" applyFont="1" applyBorder="1" applyAlignment="1">
      <alignment horizontal="right" vertical="top" wrapText="1"/>
    </xf>
    <xf numFmtId="49" fontId="19" fillId="0" borderId="9" xfId="1" applyNumberFormat="1" applyFont="1" applyFill="1" applyBorder="1" applyAlignment="1">
      <alignment horizontal="right" vertical="top" wrapText="1"/>
    </xf>
    <xf numFmtId="0" fontId="12" fillId="24" borderId="9" xfId="2" applyFont="1" applyFill="1" applyBorder="1" applyAlignment="1">
      <alignment horizontal="right" vertical="top" wrapText="1"/>
    </xf>
    <xf numFmtId="0" fontId="19" fillId="0" borderId="9" xfId="1" applyFont="1" applyBorder="1" applyAlignment="1">
      <alignment horizontal="right" vertical="center" wrapText="1"/>
    </xf>
    <xf numFmtId="4" fontId="59" fillId="24" borderId="49" xfId="43" applyNumberFormat="1" applyFont="1" applyFill="1" applyBorder="1" applyAlignment="1">
      <alignment horizontal="center" vertical="center"/>
    </xf>
    <xf numFmtId="1" fontId="57" fillId="26" borderId="4" xfId="45" applyNumberFormat="1" applyFont="1" applyFill="1" applyBorder="1" applyAlignment="1">
      <alignment horizontal="center" vertical="center"/>
    </xf>
    <xf numFmtId="0" fontId="57" fillId="26" borderId="5" xfId="45" applyFont="1" applyFill="1" applyBorder="1" applyAlignment="1">
      <alignment horizontal="center" vertical="center"/>
    </xf>
    <xf numFmtId="0" fontId="57" fillId="26" borderId="5" xfId="45" applyFont="1" applyFill="1" applyBorder="1" applyAlignment="1">
      <alignment horizontal="center" vertical="center" wrapText="1"/>
    </xf>
    <xf numFmtId="2" fontId="57" fillId="26" borderId="5" xfId="45" applyNumberFormat="1" applyFont="1" applyFill="1" applyBorder="1" applyAlignment="1">
      <alignment horizontal="center" vertical="center" wrapText="1"/>
    </xf>
    <xf numFmtId="169" fontId="57" fillId="26" borderId="5" xfId="45" applyNumberFormat="1" applyFont="1" applyFill="1" applyBorder="1" applyAlignment="1">
      <alignment horizontal="center" vertical="center" wrapText="1"/>
    </xf>
    <xf numFmtId="0" fontId="57" fillId="26" borderId="5" xfId="0" applyFont="1" applyFill="1" applyBorder="1" applyAlignment="1">
      <alignment horizontal="center" vertical="center" wrapText="1"/>
    </xf>
    <xf numFmtId="0" fontId="57" fillId="26" borderId="6" xfId="0" applyFont="1" applyFill="1" applyBorder="1" applyAlignment="1">
      <alignment horizontal="center" vertical="center" wrapText="1"/>
    </xf>
    <xf numFmtId="1" fontId="53" fillId="24" borderId="4" xfId="45" applyNumberFormat="1" applyFont="1" applyFill="1" applyBorder="1" applyAlignment="1">
      <alignment horizontal="center" vertical="center" wrapText="1"/>
    </xf>
    <xf numFmtId="49" fontId="53" fillId="24" borderId="5" xfId="45" applyNumberFormat="1" applyFont="1" applyFill="1" applyBorder="1" applyAlignment="1">
      <alignment horizontal="center" vertical="center" wrapText="1"/>
    </xf>
    <xf numFmtId="4" fontId="53" fillId="24" borderId="5" xfId="45" applyNumberFormat="1" applyFont="1" applyFill="1" applyBorder="1" applyAlignment="1">
      <alignment horizontal="center" vertical="center" wrapText="1"/>
    </xf>
    <xf numFmtId="2" fontId="53" fillId="0" borderId="5" xfId="43" applyNumberFormat="1" applyFont="1" applyBorder="1" applyAlignment="1">
      <alignment horizontal="center" vertical="center"/>
    </xf>
    <xf numFmtId="0" fontId="53" fillId="0" borderId="5" xfId="43" applyFont="1" applyBorder="1" applyAlignment="1">
      <alignment horizontal="center" vertical="center"/>
    </xf>
    <xf numFmtId="170" fontId="57" fillId="0" borderId="6" xfId="0" applyNumberFormat="1" applyFont="1" applyBorder="1" applyAlignment="1">
      <alignment horizontal="center" vertical="center"/>
    </xf>
    <xf numFmtId="171" fontId="53" fillId="24" borderId="5" xfId="45" applyNumberFormat="1" applyFont="1" applyFill="1" applyBorder="1" applyAlignment="1">
      <alignment horizontal="center" vertical="center" wrapText="1"/>
    </xf>
    <xf numFmtId="172" fontId="53" fillId="24" borderId="5" xfId="45" applyNumberFormat="1" applyFont="1" applyFill="1" applyBorder="1" applyAlignment="1">
      <alignment horizontal="center" vertical="center" wrapText="1"/>
    </xf>
    <xf numFmtId="1" fontId="57" fillId="24" borderId="4" xfId="45" applyNumberFormat="1" applyFont="1" applyFill="1" applyBorder="1" applyAlignment="1">
      <alignment horizontal="center" vertical="center" wrapText="1"/>
    </xf>
    <xf numFmtId="49" fontId="57" fillId="24" borderId="5" xfId="45" applyNumberFormat="1" applyFont="1" applyFill="1" applyBorder="1" applyAlignment="1">
      <alignment horizontal="center" vertical="center" wrapText="1"/>
    </xf>
    <xf numFmtId="2" fontId="57" fillId="24" borderId="5" xfId="45" applyNumberFormat="1" applyFont="1" applyFill="1" applyBorder="1" applyAlignment="1">
      <alignment horizontal="center" vertical="center" wrapText="1"/>
    </xf>
    <xf numFmtId="4" fontId="57" fillId="24" borderId="5" xfId="45" applyNumberFormat="1" applyFont="1" applyFill="1" applyBorder="1" applyAlignment="1">
      <alignment horizontal="center" vertical="center" wrapText="1"/>
    </xf>
    <xf numFmtId="169" fontId="57" fillId="24" borderId="5" xfId="45" applyNumberFormat="1" applyFont="1" applyFill="1" applyBorder="1" applyAlignment="1">
      <alignment horizontal="center" vertical="center" wrapText="1"/>
    </xf>
    <xf numFmtId="0" fontId="57" fillId="0" borderId="5" xfId="0" applyFont="1" applyBorder="1" applyAlignment="1">
      <alignment horizontal="center" vertical="center"/>
    </xf>
    <xf numFmtId="0" fontId="58" fillId="0" borderId="5" xfId="0" applyFont="1" applyBorder="1"/>
    <xf numFmtId="170" fontId="58" fillId="0" borderId="6" xfId="0" applyNumberFormat="1" applyFont="1" applyBorder="1" applyAlignment="1">
      <alignment horizontal="center" vertical="center"/>
    </xf>
    <xf numFmtId="1" fontId="57" fillId="24" borderId="1" xfId="45" applyNumberFormat="1" applyFont="1" applyFill="1" applyBorder="1" applyAlignment="1">
      <alignment horizontal="center" vertical="center"/>
    </xf>
    <xf numFmtId="0" fontId="57" fillId="24" borderId="0" xfId="45" applyFont="1" applyFill="1" applyBorder="1" applyAlignment="1">
      <alignment horizontal="center" vertical="center"/>
    </xf>
    <xf numFmtId="0" fontId="57" fillId="24" borderId="0" xfId="45" applyFont="1" applyFill="1" applyBorder="1"/>
    <xf numFmtId="0" fontId="57" fillId="24" borderId="0" xfId="45" applyFont="1" applyFill="1" applyBorder="1" applyAlignment="1">
      <alignment horizontal="center"/>
    </xf>
    <xf numFmtId="2" fontId="57" fillId="24" borderId="0" xfId="45" applyNumberFormat="1" applyFont="1" applyFill="1" applyBorder="1" applyAlignment="1">
      <alignment horizontal="center"/>
    </xf>
    <xf numFmtId="169" fontId="57" fillId="24" borderId="0" xfId="45" applyNumberFormat="1" applyFont="1" applyFill="1" applyBorder="1" applyAlignment="1"/>
    <xf numFmtId="0" fontId="57" fillId="24" borderId="0" xfId="45" applyFont="1" applyFill="1" applyBorder="1" applyAlignment="1"/>
    <xf numFmtId="0" fontId="57" fillId="0" borderId="0" xfId="0" applyFont="1" applyBorder="1"/>
    <xf numFmtId="0" fontId="57" fillId="0" borderId="2" xfId="0" applyFont="1" applyBorder="1"/>
    <xf numFmtId="0" fontId="53" fillId="0" borderId="4" xfId="44" applyFont="1" applyFill="1" applyBorder="1" applyAlignment="1">
      <alignment horizontal="center" vertical="center"/>
    </xf>
    <xf numFmtId="1" fontId="53" fillId="24" borderId="5" xfId="45" applyNumberFormat="1" applyFont="1" applyFill="1" applyBorder="1" applyAlignment="1">
      <alignment horizontal="center" vertical="center" wrapText="1"/>
    </xf>
    <xf numFmtId="2" fontId="53" fillId="24" borderId="5" xfId="44" applyNumberFormat="1" applyFont="1" applyFill="1" applyBorder="1" applyAlignment="1">
      <alignment horizontal="center" vertical="center" wrapText="1"/>
    </xf>
    <xf numFmtId="4" fontId="53" fillId="0" borderId="5" xfId="45" applyNumberFormat="1" applyFont="1" applyFill="1" applyBorder="1" applyAlignment="1">
      <alignment horizontal="center" vertical="center" wrapText="1"/>
    </xf>
    <xf numFmtId="0" fontId="60" fillId="0" borderId="5" xfId="43" applyFont="1" applyFill="1" applyBorder="1" applyAlignment="1">
      <alignment horizontal="center" vertical="center" wrapText="1"/>
    </xf>
    <xf numFmtId="0" fontId="53" fillId="0" borderId="0" xfId="43" applyFont="1" applyBorder="1" applyAlignment="1">
      <alignment horizontal="center" vertical="center"/>
    </xf>
    <xf numFmtId="0" fontId="57" fillId="0" borderId="4" xfId="44" applyFont="1" applyFill="1" applyBorder="1" applyAlignment="1">
      <alignment horizontal="center" vertical="center"/>
    </xf>
    <xf numFmtId="1" fontId="57" fillId="24" borderId="5" xfId="45" applyNumberFormat="1" applyFont="1" applyFill="1" applyBorder="1" applyAlignment="1">
      <alignment horizontal="center" vertical="center" wrapText="1"/>
    </xf>
    <xf numFmtId="4" fontId="57" fillId="0" borderId="5" xfId="45" applyNumberFormat="1" applyFont="1" applyFill="1" applyBorder="1" applyAlignment="1">
      <alignment horizontal="center" vertical="center" wrapText="1"/>
    </xf>
    <xf numFmtId="2" fontId="57" fillId="24" borderId="5" xfId="44" applyNumberFormat="1" applyFont="1" applyFill="1" applyBorder="1" applyAlignment="1">
      <alignment horizontal="center" vertical="center" wrapText="1"/>
    </xf>
    <xf numFmtId="2" fontId="57" fillId="0" borderId="5" xfId="0" applyNumberFormat="1" applyFont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0" fontId="57" fillId="0" borderId="5" xfId="0" applyFont="1" applyBorder="1"/>
    <xf numFmtId="0" fontId="57" fillId="0" borderId="6" xfId="0" applyFont="1" applyBorder="1"/>
    <xf numFmtId="0" fontId="57" fillId="24" borderId="1" xfId="43" applyFont="1" applyFill="1" applyBorder="1" applyAlignment="1">
      <alignment horizontal="center" vertical="center"/>
    </xf>
    <xf numFmtId="0" fontId="57" fillId="24" borderId="0" xfId="43" applyFont="1" applyFill="1" applyBorder="1" applyAlignment="1">
      <alignment vertical="center"/>
    </xf>
    <xf numFmtId="0" fontId="57" fillId="24" borderId="0" xfId="43" applyFont="1" applyFill="1" applyBorder="1" applyAlignment="1">
      <alignment horizontal="center" vertical="center"/>
    </xf>
    <xf numFmtId="4" fontId="57" fillId="24" borderId="0" xfId="43" applyNumberFormat="1" applyFont="1" applyFill="1" applyBorder="1" applyAlignment="1">
      <alignment horizontal="center" vertical="center"/>
    </xf>
    <xf numFmtId="0" fontId="57" fillId="24" borderId="0" xfId="0" applyFont="1" applyFill="1" applyBorder="1"/>
    <xf numFmtId="0" fontId="57" fillId="24" borderId="2" xfId="0" applyFont="1" applyFill="1" applyBorder="1"/>
    <xf numFmtId="49" fontId="0" fillId="0" borderId="0" xfId="0" applyNumberFormat="1"/>
    <xf numFmtId="49" fontId="3" fillId="24" borderId="9" xfId="1" applyNumberFormat="1" applyFont="1" applyFill="1" applyBorder="1" applyAlignment="1">
      <alignment horizontal="justify" vertical="center" wrapText="1"/>
    </xf>
    <xf numFmtId="164" fontId="51" fillId="0" borderId="63" xfId="3" applyFont="1" applyFill="1" applyBorder="1" applyAlignment="1">
      <alignment horizontal="right" vertical="center"/>
    </xf>
    <xf numFmtId="49" fontId="51" fillId="0" borderId="63" xfId="3" applyNumberFormat="1" applyFont="1" applyFill="1" applyBorder="1" applyAlignment="1">
      <alignment horizontal="center" vertical="center"/>
    </xf>
    <xf numFmtId="49" fontId="51" fillId="0" borderId="64" xfId="3" applyNumberFormat="1" applyFont="1" applyFill="1" applyBorder="1" applyAlignment="1">
      <alignment horizontal="center" vertical="center"/>
    </xf>
    <xf numFmtId="164" fontId="51" fillId="0" borderId="63" xfId="3" applyFont="1" applyFill="1" applyBorder="1" applyAlignment="1">
      <alignment vertical="center"/>
    </xf>
    <xf numFmtId="167" fontId="51" fillId="29" borderId="63" xfId="3" applyNumberFormat="1" applyFont="1" applyFill="1" applyBorder="1" applyAlignment="1">
      <alignment vertical="center"/>
    </xf>
    <xf numFmtId="164" fontId="51" fillId="0" borderId="64" xfId="3" applyFont="1" applyFill="1" applyBorder="1" applyAlignment="1">
      <alignment horizontal="right" vertical="center"/>
    </xf>
    <xf numFmtId="164" fontId="51" fillId="0" borderId="64" xfId="3" applyFont="1" applyFill="1" applyBorder="1" applyAlignment="1">
      <alignment horizontal="center" vertical="center"/>
    </xf>
    <xf numFmtId="164" fontId="51" fillId="26" borderId="64" xfId="3" applyFont="1" applyFill="1" applyBorder="1" applyAlignment="1">
      <alignment horizontal="right" vertical="center"/>
    </xf>
    <xf numFmtId="166" fontId="51" fillId="0" borderId="64" xfId="72" applyNumberFormat="1" applyFont="1" applyFill="1" applyBorder="1" applyAlignment="1">
      <alignment horizontal="center" vertical="center"/>
    </xf>
    <xf numFmtId="167" fontId="51" fillId="0" borderId="64" xfId="3" applyNumberFormat="1" applyFont="1" applyFill="1" applyBorder="1" applyAlignment="1">
      <alignment horizontal="center" vertical="center"/>
    </xf>
    <xf numFmtId="164" fontId="51" fillId="0" borderId="64" xfId="3" applyFont="1" applyFill="1" applyBorder="1" applyAlignment="1">
      <alignment vertical="center"/>
    </xf>
    <xf numFmtId="4" fontId="6" fillId="0" borderId="5" xfId="3" applyNumberFormat="1" applyFont="1" applyFill="1" applyBorder="1" applyAlignment="1">
      <alignment horizontal="center" vertical="center" wrapText="1"/>
    </xf>
    <xf numFmtId="4" fontId="8" fillId="24" borderId="9" xfId="3" applyNumberFormat="1" applyFont="1" applyFill="1" applyBorder="1" applyAlignment="1">
      <alignment vertical="center" wrapText="1"/>
    </xf>
    <xf numFmtId="4" fontId="11" fillId="2" borderId="9" xfId="3" applyNumberFormat="1" applyFont="1" applyFill="1" applyBorder="1" applyAlignment="1">
      <alignment horizontal="center" vertical="center" wrapText="1"/>
    </xf>
    <xf numFmtId="4" fontId="11" fillId="24" borderId="9" xfId="3" applyNumberFormat="1" applyFont="1" applyFill="1" applyBorder="1" applyAlignment="1">
      <alignment horizontal="center" vertical="center" wrapText="1"/>
    </xf>
    <xf numFmtId="4" fontId="11" fillId="0" borderId="9" xfId="4" applyNumberFormat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wrapText="1"/>
    </xf>
    <xf numFmtId="0" fontId="11" fillId="0" borderId="11" xfId="1" applyFont="1" applyBorder="1" applyAlignment="1">
      <alignment horizontal="right" wrapText="1"/>
    </xf>
    <xf numFmtId="0" fontId="3" fillId="24" borderId="9" xfId="1" applyFont="1" applyFill="1" applyBorder="1" applyAlignment="1">
      <alignment horizontal="right" vertical="top" wrapText="1"/>
    </xf>
    <xf numFmtId="0" fontId="3" fillId="24" borderId="9" xfId="7" applyFont="1" applyFill="1" applyBorder="1" applyAlignment="1">
      <alignment vertical="center" wrapText="1"/>
    </xf>
    <xf numFmtId="0" fontId="16" fillId="0" borderId="11" xfId="1" applyFont="1" applyBorder="1" applyAlignment="1">
      <alignment horizontal="right" wrapText="1"/>
    </xf>
    <xf numFmtId="4" fontId="11" fillId="5" borderId="9" xfId="4" applyNumberFormat="1" applyFont="1" applyFill="1" applyBorder="1" applyAlignment="1">
      <alignment horizontal="center" vertical="center" wrapText="1"/>
    </xf>
    <xf numFmtId="4" fontId="11" fillId="5" borderId="9" xfId="4" applyNumberFormat="1" applyFont="1" applyFill="1" applyBorder="1" applyAlignment="1">
      <alignment horizontal="left" vertical="center" wrapText="1"/>
    </xf>
    <xf numFmtId="44" fontId="27" fillId="2" borderId="25" xfId="73" applyFont="1" applyFill="1" applyBorder="1" applyAlignment="1">
      <alignment vertical="center" wrapText="1"/>
    </xf>
    <xf numFmtId="44" fontId="3" fillId="26" borderId="9" xfId="73" applyFont="1" applyFill="1" applyBorder="1" applyAlignment="1">
      <alignment horizontal="center" vertical="center" wrapText="1"/>
    </xf>
    <xf numFmtId="44" fontId="3" fillId="0" borderId="9" xfId="73" applyFont="1" applyBorder="1"/>
    <xf numFmtId="44" fontId="3" fillId="24" borderId="9" xfId="73" applyFont="1" applyFill="1" applyBorder="1" applyAlignment="1"/>
    <xf numFmtId="44" fontId="3" fillId="0" borderId="9" xfId="73" applyFont="1" applyBorder="1" applyAlignment="1">
      <alignment vertical="center"/>
    </xf>
    <xf numFmtId="44" fontId="3" fillId="26" borderId="9" xfId="73" applyFont="1" applyFill="1" applyBorder="1" applyAlignment="1">
      <alignment horizontal="center" wrapText="1"/>
    </xf>
    <xf numFmtId="44" fontId="3" fillId="2" borderId="9" xfId="73" applyFont="1" applyFill="1" applyBorder="1" applyAlignment="1">
      <alignment horizontal="center" wrapText="1"/>
    </xf>
    <xf numFmtId="44" fontId="3" fillId="24" borderId="9" xfId="73" applyFont="1" applyFill="1" applyBorder="1"/>
    <xf numFmtId="44" fontId="3" fillId="26" borderId="9" xfId="73" applyFont="1" applyFill="1" applyBorder="1" applyAlignment="1"/>
    <xf numFmtId="44" fontId="17" fillId="26" borderId="9" xfId="73" applyFont="1" applyFill="1" applyBorder="1" applyAlignment="1"/>
    <xf numFmtId="44" fontId="3" fillId="24" borderId="38" xfId="73" applyFont="1" applyFill="1" applyBorder="1" applyAlignment="1"/>
    <xf numFmtId="44" fontId="9" fillId="2" borderId="0" xfId="73" applyFont="1" applyFill="1" applyAlignment="1">
      <alignment vertical="center"/>
    </xf>
    <xf numFmtId="44" fontId="21" fillId="2" borderId="0" xfId="73" applyFont="1" applyFill="1" applyBorder="1" applyAlignment="1" applyProtection="1">
      <alignment horizontal="center" vertical="center" wrapText="1"/>
    </xf>
    <xf numFmtId="44" fontId="2" fillId="2" borderId="0" xfId="73" applyFont="1" applyFill="1" applyBorder="1" applyAlignment="1">
      <alignment horizontal="center" vertical="center" wrapText="1"/>
    </xf>
    <xf numFmtId="44" fontId="21" fillId="2" borderId="0" xfId="73" applyFont="1" applyFill="1" applyBorder="1" applyAlignment="1">
      <alignment horizontal="center" vertical="center" wrapText="1"/>
    </xf>
    <xf numFmtId="44" fontId="22" fillId="2" borderId="0" xfId="73" applyFont="1" applyFill="1" applyBorder="1" applyAlignment="1">
      <alignment horizontal="center" vertical="center" wrapText="1"/>
    </xf>
    <xf numFmtId="44" fontId="29" fillId="2" borderId="0" xfId="73" applyFont="1" applyFill="1" applyBorder="1" applyAlignment="1">
      <alignment horizontal="center" vertical="center" wrapText="1"/>
    </xf>
    <xf numFmtId="44" fontId="21" fillId="2" borderId="0" xfId="73" applyFont="1" applyFill="1" applyBorder="1" applyAlignment="1">
      <alignment vertical="center"/>
    </xf>
    <xf numFmtId="44" fontId="21" fillId="2" borderId="0" xfId="73" applyFont="1" applyFill="1" applyBorder="1"/>
    <xf numFmtId="44" fontId="22" fillId="2" borderId="0" xfId="73" applyFont="1" applyFill="1" applyBorder="1" applyAlignment="1"/>
    <xf numFmtId="44" fontId="21" fillId="2" borderId="0" xfId="73" applyFont="1" applyFill="1" applyBorder="1" applyAlignment="1">
      <alignment horizontal="center" vertical="center"/>
    </xf>
    <xf numFmtId="44" fontId="21" fillId="2" borderId="0" xfId="73" applyFont="1" applyFill="1" applyAlignment="1">
      <alignment horizontal="center" vertical="center"/>
    </xf>
    <xf numFmtId="0" fontId="22" fillId="24" borderId="9" xfId="1" applyFont="1" applyFill="1" applyBorder="1" applyAlignment="1">
      <alignment horizontal="right" vertical="center" wrapText="1"/>
    </xf>
    <xf numFmtId="0" fontId="3" fillId="0" borderId="9" xfId="1" applyFont="1" applyFill="1" applyBorder="1" applyAlignment="1">
      <alignment wrapText="1"/>
    </xf>
    <xf numFmtId="0" fontId="21" fillId="2" borderId="0" xfId="7" applyFont="1" applyFill="1" applyBorder="1" applyAlignment="1">
      <alignment vertical="center" wrapText="1"/>
    </xf>
    <xf numFmtId="4" fontId="59" fillId="0" borderId="62" xfId="43" applyNumberFormat="1" applyFont="1" applyBorder="1" applyAlignment="1">
      <alignment horizontal="center" vertical="center"/>
    </xf>
    <xf numFmtId="168" fontId="59" fillId="0" borderId="6" xfId="43" applyNumberFormat="1" applyFont="1" applyBorder="1" applyAlignment="1">
      <alignment horizontal="center" vertical="center"/>
    </xf>
    <xf numFmtId="0" fontId="65" fillId="0" borderId="4" xfId="43" applyFont="1" applyBorder="1" applyAlignment="1">
      <alignment horizontal="center" vertical="center"/>
    </xf>
    <xf numFmtId="44" fontId="63" fillId="24" borderId="5" xfId="73" applyFont="1" applyFill="1" applyBorder="1" applyAlignment="1"/>
    <xf numFmtId="0" fontId="66" fillId="2" borderId="0" xfId="74" applyFont="1" applyFill="1" applyBorder="1" applyAlignment="1">
      <alignment vertical="center"/>
    </xf>
    <xf numFmtId="0" fontId="66" fillId="2" borderId="0" xfId="74" applyFont="1" applyFill="1" applyBorder="1" applyAlignment="1">
      <alignment horizontal="right" vertical="center"/>
    </xf>
    <xf numFmtId="4" fontId="67" fillId="2" borderId="0" xfId="74" applyNumberFormat="1" applyFont="1" applyFill="1" applyBorder="1" applyAlignment="1">
      <alignment horizontal="center" vertical="center"/>
    </xf>
    <xf numFmtId="0" fontId="67" fillId="2" borderId="0" xfId="74" applyFont="1" applyFill="1" applyBorder="1" applyAlignment="1">
      <alignment horizontal="center" vertical="center"/>
    </xf>
    <xf numFmtId="0" fontId="32" fillId="6" borderId="5" xfId="74" applyFont="1" applyFill="1" applyBorder="1" applyAlignment="1">
      <alignment horizontal="center" vertical="center"/>
    </xf>
    <xf numFmtId="0" fontId="68" fillId="30" borderId="7" xfId="74" applyFont="1" applyFill="1" applyBorder="1" applyAlignment="1">
      <alignment horizontal="center" vertical="center"/>
    </xf>
    <xf numFmtId="10" fontId="68" fillId="0" borderId="7" xfId="75" applyNumberFormat="1" applyFont="1" applyBorder="1" applyAlignment="1">
      <alignment horizontal="center" vertical="center"/>
    </xf>
    <xf numFmtId="10" fontId="32" fillId="30" borderId="7" xfId="74" applyNumberFormat="1" applyFont="1" applyFill="1" applyBorder="1" applyAlignment="1">
      <alignment horizontal="right" vertical="center"/>
    </xf>
    <xf numFmtId="0" fontId="68" fillId="0" borderId="38" xfId="74" applyFont="1" applyBorder="1" applyAlignment="1">
      <alignment horizontal="center" vertical="center"/>
    </xf>
    <xf numFmtId="175" fontId="32" fillId="0" borderId="38" xfId="4" applyNumberFormat="1" applyFont="1" applyBorder="1" applyAlignment="1">
      <alignment horizontal="right" vertical="center"/>
    </xf>
    <xf numFmtId="10" fontId="69" fillId="31" borderId="5" xfId="74" applyNumberFormat="1" applyFont="1" applyFill="1" applyBorder="1" applyAlignment="1">
      <alignment horizontal="center" vertical="center"/>
    </xf>
    <xf numFmtId="4" fontId="69" fillId="0" borderId="5" xfId="74" applyNumberFormat="1" applyFont="1" applyBorder="1" applyAlignment="1">
      <alignment horizontal="center" vertical="center"/>
    </xf>
    <xf numFmtId="4" fontId="68" fillId="0" borderId="38" xfId="4" applyNumberFormat="1" applyFont="1" applyBorder="1" applyAlignment="1">
      <alignment horizontal="center" vertical="center"/>
    </xf>
    <xf numFmtId="10" fontId="69" fillId="30" borderId="7" xfId="74" applyNumberFormat="1" applyFont="1" applyFill="1" applyBorder="1" applyAlignment="1">
      <alignment horizontal="right" vertical="center"/>
    </xf>
    <xf numFmtId="175" fontId="69" fillId="0" borderId="38" xfId="4" applyNumberFormat="1" applyFont="1" applyBorder="1" applyAlignment="1">
      <alignment horizontal="right" vertical="center"/>
    </xf>
    <xf numFmtId="4" fontId="68" fillId="0" borderId="11" xfId="4" applyNumberFormat="1" applyFont="1" applyBorder="1" applyAlignment="1">
      <alignment horizontal="center" vertical="center"/>
    </xf>
    <xf numFmtId="0" fontId="68" fillId="0" borderId="11" xfId="74" applyFont="1" applyBorder="1" applyAlignment="1">
      <alignment horizontal="center" vertical="center"/>
    </xf>
    <xf numFmtId="10" fontId="68" fillId="0" borderId="62" xfId="75" applyNumberFormat="1" applyFont="1" applyBorder="1" applyAlignment="1">
      <alignment horizontal="center" vertical="center"/>
    </xf>
    <xf numFmtId="0" fontId="66" fillId="2" borderId="35" xfId="74" applyFont="1" applyFill="1" applyBorder="1" applyAlignment="1">
      <alignment vertical="center"/>
    </xf>
    <xf numFmtId="4" fontId="66" fillId="2" borderId="35" xfId="74" applyNumberFormat="1" applyFont="1" applyFill="1" applyBorder="1" applyAlignment="1">
      <alignment horizontal="center" vertical="center"/>
    </xf>
    <xf numFmtId="0" fontId="67" fillId="2" borderId="35" xfId="74" applyFont="1" applyFill="1" applyBorder="1" applyAlignment="1">
      <alignment horizontal="center" vertical="center"/>
    </xf>
    <xf numFmtId="174" fontId="67" fillId="2" borderId="35" xfId="74" applyNumberFormat="1" applyFont="1" applyFill="1" applyBorder="1" applyAlignment="1">
      <alignment horizontal="center" vertical="center"/>
    </xf>
    <xf numFmtId="0" fontId="64" fillId="6" borderId="14" xfId="74" applyFont="1" applyFill="1" applyBorder="1" applyAlignment="1">
      <alignment horizontal="center" vertical="center"/>
    </xf>
    <xf numFmtId="175" fontId="69" fillId="0" borderId="38" xfId="4" applyNumberFormat="1" applyFont="1" applyBorder="1" applyAlignment="1">
      <alignment horizontal="center" vertical="center"/>
    </xf>
    <xf numFmtId="175" fontId="69" fillId="0" borderId="31" xfId="4" applyNumberFormat="1" applyFont="1" applyBorder="1" applyAlignment="1">
      <alignment horizontal="center" vertical="center"/>
    </xf>
    <xf numFmtId="10" fontId="32" fillId="30" borderId="53" xfId="74" applyNumberFormat="1" applyFont="1" applyFill="1" applyBorder="1" applyAlignment="1">
      <alignment horizontal="center" vertical="center"/>
    </xf>
    <xf numFmtId="10" fontId="64" fillId="27" borderId="5" xfId="74" applyNumberFormat="1" applyFont="1" applyFill="1" applyBorder="1" applyAlignment="1">
      <alignment horizontal="center" vertical="center"/>
    </xf>
    <xf numFmtId="44" fontId="32" fillId="27" borderId="5" xfId="73" applyFont="1" applyFill="1" applyBorder="1" applyAlignment="1">
      <alignment vertical="center"/>
    </xf>
    <xf numFmtId="44" fontId="64" fillId="27" borderId="5" xfId="74" applyNumberFormat="1" applyFont="1" applyFill="1" applyBorder="1" applyAlignment="1">
      <alignment vertical="center"/>
    </xf>
    <xf numFmtId="44" fontId="64" fillId="0" borderId="65" xfId="73" applyFont="1" applyBorder="1" applyAlignment="1">
      <alignment horizontal="center" vertical="center"/>
    </xf>
    <xf numFmtId="1" fontId="22" fillId="2" borderId="27" xfId="1" applyNumberFormat="1" applyFont="1" applyFill="1" applyBorder="1" applyAlignment="1">
      <alignment horizontal="left" vertical="center"/>
    </xf>
    <xf numFmtId="0" fontId="64" fillId="6" borderId="52" xfId="74" applyFont="1" applyFill="1" applyBorder="1" applyAlignment="1">
      <alignment horizontal="center" vertical="center" wrapText="1"/>
    </xf>
    <xf numFmtId="4" fontId="69" fillId="0" borderId="0" xfId="74" applyNumberFormat="1" applyFont="1" applyBorder="1" applyAlignment="1">
      <alignment horizontal="center" vertical="center"/>
    </xf>
    <xf numFmtId="4" fontId="69" fillId="0" borderId="0" xfId="74" applyNumberFormat="1" applyFont="1" applyFill="1" applyBorder="1" applyAlignment="1">
      <alignment horizontal="center" vertical="center"/>
    </xf>
    <xf numFmtId="0" fontId="17" fillId="24" borderId="11" xfId="1" applyFont="1" applyFill="1" applyBorder="1" applyAlignment="1">
      <alignment vertical="top" wrapText="1"/>
    </xf>
    <xf numFmtId="0" fontId="3" fillId="24" borderId="13" xfId="1" applyFont="1" applyFill="1" applyBorder="1" applyAlignment="1">
      <alignment vertical="top" wrapText="1"/>
    </xf>
    <xf numFmtId="0" fontId="6" fillId="24" borderId="13" xfId="2" applyFont="1" applyFill="1" applyBorder="1" applyAlignment="1">
      <alignment horizontal="right" vertical="top" wrapText="1"/>
    </xf>
    <xf numFmtId="0" fontId="6" fillId="24" borderId="11" xfId="2" applyFont="1" applyFill="1" applyBorder="1" applyAlignment="1">
      <alignment horizontal="justify" vertical="top" wrapText="1"/>
    </xf>
    <xf numFmtId="0" fontId="6" fillId="0" borderId="5" xfId="1" applyFont="1" applyFill="1" applyBorder="1" applyAlignment="1">
      <alignment horizontal="justify" vertical="top" wrapText="1"/>
    </xf>
    <xf numFmtId="0" fontId="3" fillId="0" borderId="5" xfId="1" applyFont="1" applyFill="1" applyBorder="1" applyAlignment="1">
      <alignment vertical="top" wrapText="1"/>
    </xf>
    <xf numFmtId="4" fontId="70" fillId="2" borderId="9" xfId="3" applyNumberFormat="1" applyFont="1" applyFill="1" applyBorder="1" applyAlignment="1">
      <alignment horizontal="center" vertical="center" wrapText="1"/>
    </xf>
    <xf numFmtId="3" fontId="8" fillId="2" borderId="9" xfId="3" applyNumberFormat="1" applyFont="1" applyFill="1" applyBorder="1" applyAlignment="1">
      <alignment horizontal="center" vertical="center" wrapText="1"/>
    </xf>
    <xf numFmtId="3" fontId="8" fillId="0" borderId="9" xfId="4" applyNumberFormat="1" applyFont="1" applyFill="1" applyBorder="1" applyAlignment="1">
      <alignment horizontal="center" vertical="center" wrapText="1"/>
    </xf>
    <xf numFmtId="164" fontId="55" fillId="0" borderId="5" xfId="3" applyFont="1" applyFill="1" applyBorder="1" applyAlignment="1">
      <alignment horizontal="center" vertical="center"/>
    </xf>
    <xf numFmtId="4" fontId="0" fillId="0" borderId="0" xfId="0" applyNumberFormat="1"/>
    <xf numFmtId="4" fontId="6" fillId="26" borderId="5" xfId="3" applyNumberFormat="1" applyFont="1" applyFill="1" applyBorder="1" applyAlignment="1">
      <alignment horizontal="center" vertical="center" wrapText="1"/>
    </xf>
    <xf numFmtId="1" fontId="22" fillId="2" borderId="30" xfId="1" applyNumberFormat="1" applyFont="1" applyFill="1" applyBorder="1" applyAlignment="1">
      <alignment horizontal="right" vertical="center"/>
    </xf>
    <xf numFmtId="49" fontId="11" fillId="24" borderId="9" xfId="1" applyNumberFormat="1" applyFont="1" applyFill="1" applyBorder="1" applyAlignment="1">
      <alignment horizontal="center" vertical="center"/>
    </xf>
    <xf numFmtId="49" fontId="11" fillId="27" borderId="9" xfId="1" applyNumberFormat="1" applyFont="1" applyFill="1" applyBorder="1" applyAlignment="1">
      <alignment horizontal="center" vertical="center"/>
    </xf>
    <xf numFmtId="4" fontId="6" fillId="5" borderId="9" xfId="3" applyNumberFormat="1" applyFont="1" applyFill="1" applyBorder="1" applyAlignment="1">
      <alignment horizontal="center" vertical="center" wrapText="1"/>
    </xf>
    <xf numFmtId="4" fontId="9" fillId="24" borderId="9" xfId="3" applyNumberFormat="1" applyFont="1" applyFill="1" applyBorder="1" applyAlignment="1">
      <alignment horizontal="center" vertical="center" wrapText="1"/>
    </xf>
    <xf numFmtId="4" fontId="9" fillId="0" borderId="9" xfId="3" applyNumberFormat="1" applyFont="1" applyFill="1" applyBorder="1" applyAlignment="1">
      <alignment horizontal="center" vertical="center" wrapText="1"/>
    </xf>
    <xf numFmtId="4" fontId="9" fillId="24" borderId="11" xfId="3" applyNumberFormat="1" applyFont="1" applyFill="1" applyBorder="1" applyAlignment="1">
      <alignment horizontal="center" vertical="center" wrapText="1"/>
    </xf>
    <xf numFmtId="4" fontId="11" fillId="0" borderId="5" xfId="1" applyNumberFormat="1" applyFont="1" applyBorder="1" applyAlignment="1">
      <alignment horizontal="center"/>
    </xf>
    <xf numFmtId="2" fontId="11" fillId="0" borderId="5" xfId="1" applyNumberFormat="1" applyFont="1" applyBorder="1" applyAlignment="1">
      <alignment horizontal="center"/>
    </xf>
    <xf numFmtId="2" fontId="11" fillId="0" borderId="5" xfId="1" applyNumberFormat="1" applyFont="1" applyBorder="1" applyAlignment="1">
      <alignment horizontal="center" vertical="center"/>
    </xf>
    <xf numFmtId="4" fontId="6" fillId="5" borderId="9" xfId="3" applyNumberFormat="1" applyFont="1" applyFill="1" applyBorder="1" applyAlignment="1">
      <alignment horizontal="right" vertical="center" wrapText="1"/>
    </xf>
    <xf numFmtId="4" fontId="9" fillId="2" borderId="9" xfId="4" applyNumberFormat="1" applyFont="1" applyFill="1" applyBorder="1" applyAlignment="1">
      <alignment horizontal="center" vertical="center" wrapText="1"/>
    </xf>
    <xf numFmtId="49" fontId="11" fillId="0" borderId="9" xfId="1" applyNumberFormat="1" applyFont="1" applyFill="1" applyBorder="1" applyAlignment="1">
      <alignment horizontal="center" vertical="center"/>
    </xf>
    <xf numFmtId="4" fontId="6" fillId="24" borderId="9" xfId="3" applyNumberFormat="1" applyFont="1" applyFill="1" applyBorder="1" applyAlignment="1">
      <alignment horizontal="center" vertical="center" wrapText="1"/>
    </xf>
    <xf numFmtId="4" fontId="17" fillId="5" borderId="9" xfId="4" applyNumberFormat="1" applyFont="1" applyFill="1" applyBorder="1" applyAlignment="1">
      <alignment horizontal="center" vertical="center" wrapText="1"/>
    </xf>
    <xf numFmtId="4" fontId="6" fillId="5" borderId="9" xfId="4" applyNumberFormat="1" applyFont="1" applyFill="1" applyBorder="1" applyAlignment="1">
      <alignment horizontal="center" vertical="center" wrapText="1"/>
    </xf>
    <xf numFmtId="0" fontId="3" fillId="0" borderId="0" xfId="1" applyFont="1" applyFill="1" applyBorder="1"/>
    <xf numFmtId="0" fontId="0" fillId="0" borderId="20" xfId="0" applyFont="1" applyBorder="1" applyAlignment="1">
      <alignment horizontal="center"/>
    </xf>
    <xf numFmtId="43" fontId="51" fillId="0" borderId="72" xfId="72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/>
    </xf>
    <xf numFmtId="49" fontId="11" fillId="0" borderId="11" xfId="1" applyNumberFormat="1" applyFont="1" applyFill="1" applyBorder="1" applyAlignment="1">
      <alignment horizontal="center" vertical="center"/>
    </xf>
    <xf numFmtId="49" fontId="8" fillId="24" borderId="13" xfId="1" applyNumberFormat="1" applyFont="1" applyFill="1" applyBorder="1" applyAlignment="1">
      <alignment horizontal="center" vertical="center"/>
    </xf>
    <xf numFmtId="43" fontId="53" fillId="0" borderId="18" xfId="72" applyFont="1" applyFill="1" applyBorder="1" applyAlignment="1">
      <alignment horizontal="center" vertical="center"/>
    </xf>
    <xf numFmtId="49" fontId="8" fillId="24" borderId="9" xfId="1" applyNumberFormat="1" applyFont="1" applyFill="1" applyBorder="1" applyAlignment="1">
      <alignment horizontal="center" vertical="center"/>
    </xf>
    <xf numFmtId="164" fontId="53" fillId="0" borderId="73" xfId="3" applyFont="1" applyFill="1" applyBorder="1" applyAlignment="1">
      <alignment horizontal="center" vertical="center"/>
    </xf>
    <xf numFmtId="43" fontId="52" fillId="0" borderId="5" xfId="0" applyNumberFormat="1" applyFont="1" applyBorder="1"/>
    <xf numFmtId="4" fontId="11" fillId="7" borderId="9" xfId="4" applyNumberFormat="1" applyFont="1" applyFill="1" applyBorder="1" applyAlignment="1">
      <alignment horizontal="center" vertical="center" wrapText="1"/>
    </xf>
    <xf numFmtId="49" fontId="11" fillId="24" borderId="11" xfId="1" applyNumberFormat="1" applyFont="1" applyFill="1" applyBorder="1" applyAlignment="1">
      <alignment horizontal="center" vertical="center"/>
    </xf>
    <xf numFmtId="4" fontId="9" fillId="24" borderId="9" xfId="4" applyNumberFormat="1" applyFont="1" applyFill="1" applyBorder="1" applyAlignment="1">
      <alignment horizontal="center" vertical="center" wrapText="1"/>
    </xf>
    <xf numFmtId="49" fontId="11" fillId="0" borderId="5" xfId="1" applyNumberFormat="1" applyFont="1" applyFill="1" applyBorder="1" applyAlignment="1">
      <alignment horizontal="center" vertical="center"/>
    </xf>
    <xf numFmtId="49" fontId="11" fillId="24" borderId="13" xfId="1" applyNumberFormat="1" applyFont="1" applyFill="1" applyBorder="1" applyAlignment="1">
      <alignment horizontal="center" vertical="center"/>
    </xf>
    <xf numFmtId="0" fontId="11" fillId="4" borderId="9" xfId="1" applyFont="1" applyFill="1" applyBorder="1" applyAlignment="1">
      <alignment horizontal="center" vertical="center" wrapText="1"/>
    </xf>
    <xf numFmtId="4" fontId="22" fillId="5" borderId="9" xfId="4" applyNumberFormat="1" applyFont="1" applyFill="1" applyBorder="1" applyAlignment="1">
      <alignment horizontal="center" vertical="center" wrapText="1"/>
    </xf>
    <xf numFmtId="4" fontId="9" fillId="2" borderId="11" xfId="3" applyNumberFormat="1" applyFont="1" applyFill="1" applyBorder="1" applyAlignment="1">
      <alignment horizontal="center" vertical="center" wrapText="1"/>
    </xf>
    <xf numFmtId="4" fontId="6" fillId="5" borderId="13" xfId="4" applyNumberFormat="1" applyFont="1" applyFill="1" applyBorder="1" applyAlignment="1">
      <alignment horizontal="center" vertical="center" wrapText="1"/>
    </xf>
    <xf numFmtId="4" fontId="9" fillId="24" borderId="13" xfId="4" applyNumberFormat="1" applyFont="1" applyFill="1" applyBorder="1" applyAlignment="1">
      <alignment horizontal="center" vertical="center" wrapText="1"/>
    </xf>
    <xf numFmtId="4" fontId="6" fillId="0" borderId="9" xfId="4" applyNumberFormat="1" applyFont="1" applyFill="1" applyBorder="1" applyAlignment="1">
      <alignment horizontal="center" vertical="center" wrapText="1"/>
    </xf>
    <xf numFmtId="4" fontId="6" fillId="2" borderId="9" xfId="4" applyNumberFormat="1" applyFont="1" applyFill="1" applyBorder="1" applyAlignment="1">
      <alignment horizontal="center" vertical="center" wrapText="1"/>
    </xf>
    <xf numFmtId="49" fontId="18" fillId="24" borderId="9" xfId="1" applyNumberFormat="1" applyFont="1" applyFill="1" applyBorder="1" applyAlignment="1">
      <alignment horizontal="center" vertical="center"/>
    </xf>
    <xf numFmtId="4" fontId="6" fillId="24" borderId="9" xfId="4" applyNumberFormat="1" applyFont="1" applyFill="1" applyBorder="1" applyAlignment="1">
      <alignment horizontal="center" vertical="center" wrapText="1"/>
    </xf>
    <xf numFmtId="4" fontId="6" fillId="2" borderId="9" xfId="3" applyNumberFormat="1" applyFont="1" applyFill="1" applyBorder="1" applyAlignment="1">
      <alignment horizontal="center" vertical="center" wrapText="1"/>
    </xf>
    <xf numFmtId="49" fontId="11" fillId="24" borderId="9" xfId="1" applyNumberFormat="1" applyFont="1" applyFill="1" applyBorder="1" applyAlignment="1">
      <alignment horizontal="center" vertical="center" wrapText="1"/>
    </xf>
    <xf numFmtId="0" fontId="56" fillId="0" borderId="0" xfId="1" applyFont="1" applyBorder="1" applyAlignment="1">
      <alignment horizontal="right" wrapText="1"/>
    </xf>
    <xf numFmtId="4" fontId="9" fillId="2" borderId="13" xfId="3" applyNumberFormat="1" applyFont="1" applyFill="1" applyBorder="1" applyAlignment="1">
      <alignment horizontal="center" vertical="center" wrapText="1"/>
    </xf>
    <xf numFmtId="0" fontId="3" fillId="0" borderId="20" xfId="1" applyFont="1" applyBorder="1"/>
    <xf numFmtId="49" fontId="10" fillId="0" borderId="38" xfId="1" applyNumberFormat="1" applyFont="1" applyFill="1" applyBorder="1" applyAlignment="1">
      <alignment horizontal="center"/>
    </xf>
    <xf numFmtId="0" fontId="6" fillId="0" borderId="38" xfId="2" applyFont="1" applyFill="1" applyBorder="1" applyAlignment="1">
      <alignment horizontal="justify" vertical="top" wrapText="1"/>
    </xf>
    <xf numFmtId="4" fontId="8" fillId="0" borderId="38" xfId="4" applyNumberFormat="1" applyFont="1" applyFill="1" applyBorder="1" applyAlignment="1">
      <alignment horizontal="center" vertical="center" wrapText="1"/>
    </xf>
    <xf numFmtId="4" fontId="8" fillId="0" borderId="71" xfId="4" applyNumberFormat="1" applyFont="1" applyFill="1" applyBorder="1" applyAlignment="1">
      <alignment horizontal="center" vertical="center" wrapText="1"/>
    </xf>
    <xf numFmtId="4" fontId="6" fillId="0" borderId="71" xfId="4" applyNumberFormat="1" applyFont="1" applyFill="1" applyBorder="1" applyAlignment="1">
      <alignment horizontal="center" vertical="center" wrapText="1"/>
    </xf>
    <xf numFmtId="0" fontId="25" fillId="2" borderId="25" xfId="7" applyFont="1" applyFill="1" applyBorder="1" applyAlignment="1">
      <alignment vertical="center"/>
    </xf>
    <xf numFmtId="0" fontId="25" fillId="2" borderId="50" xfId="7" applyFont="1" applyFill="1" applyBorder="1" applyAlignment="1">
      <alignment vertical="center"/>
    </xf>
    <xf numFmtId="49" fontId="17" fillId="26" borderId="9" xfId="1" applyNumberFormat="1" applyFont="1" applyFill="1" applyBorder="1" applyAlignment="1">
      <alignment horizontal="center" vertical="center"/>
    </xf>
    <xf numFmtId="49" fontId="17" fillId="2" borderId="9" xfId="1" applyNumberFormat="1" applyFont="1" applyFill="1" applyBorder="1" applyAlignment="1">
      <alignment horizontal="center" vertical="center"/>
    </xf>
    <xf numFmtId="49" fontId="17" fillId="24" borderId="9" xfId="1" applyNumberFormat="1" applyFont="1" applyFill="1" applyBorder="1" applyAlignment="1">
      <alignment horizontal="center" vertical="center"/>
    </xf>
    <xf numFmtId="49" fontId="3" fillId="0" borderId="9" xfId="1" applyNumberFormat="1" applyFont="1" applyFill="1" applyBorder="1" applyAlignment="1">
      <alignment horizontal="center" vertical="center"/>
    </xf>
    <xf numFmtId="49" fontId="21" fillId="24" borderId="9" xfId="1" applyNumberFormat="1" applyFont="1" applyFill="1" applyBorder="1" applyAlignment="1">
      <alignment horizontal="center" vertical="center"/>
    </xf>
    <xf numFmtId="0" fontId="17" fillId="24" borderId="9" xfId="1" applyFont="1" applyFill="1" applyBorder="1" applyAlignment="1">
      <alignment horizontal="center" vertical="center"/>
    </xf>
    <xf numFmtId="49" fontId="22" fillId="24" borderId="9" xfId="1" applyNumberFormat="1" applyFont="1" applyFill="1" applyBorder="1" applyAlignment="1">
      <alignment horizontal="center" vertical="center"/>
    </xf>
    <xf numFmtId="0" fontId="3" fillId="24" borderId="11" xfId="1" applyFont="1" applyFill="1" applyBorder="1" applyAlignment="1">
      <alignment horizontal="center" vertical="center"/>
    </xf>
    <xf numFmtId="0" fontId="28" fillId="2" borderId="0" xfId="7" applyFont="1" applyFill="1" applyAlignment="1">
      <alignment vertical="center"/>
    </xf>
    <xf numFmtId="1" fontId="3" fillId="0" borderId="9" xfId="1" applyNumberFormat="1" applyFont="1" applyFill="1" applyBorder="1" applyAlignment="1">
      <alignment horizontal="center" vertical="center" wrapText="1"/>
    </xf>
    <xf numFmtId="0" fontId="19" fillId="0" borderId="9" xfId="1" applyFont="1" applyBorder="1" applyAlignment="1">
      <alignment wrapText="1"/>
    </xf>
    <xf numFmtId="49" fontId="6" fillId="3" borderId="5" xfId="2" applyNumberFormat="1" applyFont="1" applyFill="1" applyBorder="1" applyAlignment="1">
      <alignment horizontal="center" vertical="center"/>
    </xf>
    <xf numFmtId="4" fontId="8" fillId="32" borderId="9" xfId="3" applyNumberFormat="1" applyFont="1" applyFill="1" applyBorder="1" applyAlignment="1">
      <alignment horizontal="center" vertical="center" wrapText="1"/>
    </xf>
    <xf numFmtId="0" fontId="6" fillId="32" borderId="9" xfId="2" applyFont="1" applyFill="1" applyBorder="1" applyAlignment="1">
      <alignment horizontal="right" vertical="top" wrapText="1"/>
    </xf>
    <xf numFmtId="4" fontId="8" fillId="32" borderId="9" xfId="4" applyNumberFormat="1" applyFont="1" applyFill="1" applyBorder="1" applyAlignment="1">
      <alignment horizontal="center" vertical="center" wrapText="1"/>
    </xf>
    <xf numFmtId="4" fontId="17" fillId="32" borderId="9" xfId="4" applyNumberFormat="1" applyFont="1" applyFill="1" applyBorder="1" applyAlignment="1">
      <alignment horizontal="center" vertical="center" wrapText="1"/>
    </xf>
    <xf numFmtId="0" fontId="3" fillId="32" borderId="0" xfId="1" applyFont="1" applyFill="1"/>
    <xf numFmtId="0" fontId="6" fillId="32" borderId="9" xfId="2" applyFont="1" applyFill="1" applyBorder="1" applyAlignment="1">
      <alignment horizontal="justify" vertical="top" wrapText="1"/>
    </xf>
    <xf numFmtId="4" fontId="6" fillId="32" borderId="9" xfId="4" applyNumberFormat="1" applyFont="1" applyFill="1" applyBorder="1" applyAlignment="1">
      <alignment horizontal="center" vertical="center" wrapText="1"/>
    </xf>
    <xf numFmtId="44" fontId="0" fillId="0" borderId="0" xfId="0" applyNumberFormat="1"/>
    <xf numFmtId="44" fontId="9" fillId="2" borderId="0" xfId="7" applyNumberFormat="1" applyFont="1" applyFill="1" applyBorder="1" applyAlignment="1">
      <alignment vertical="center"/>
    </xf>
    <xf numFmtId="44" fontId="17" fillId="2" borderId="10" xfId="73" applyNumberFormat="1" applyFont="1" applyFill="1" applyBorder="1" applyAlignment="1">
      <alignment horizontal="center" wrapText="1"/>
    </xf>
    <xf numFmtId="177" fontId="9" fillId="2" borderId="0" xfId="7" applyNumberFormat="1" applyFont="1" applyFill="1" applyAlignment="1">
      <alignment vertical="center"/>
    </xf>
    <xf numFmtId="44" fontId="22" fillId="26" borderId="10" xfId="73" applyNumberFormat="1" applyFont="1" applyFill="1" applyBorder="1" applyAlignment="1">
      <alignment vertical="center"/>
    </xf>
    <xf numFmtId="44" fontId="17" fillId="2" borderId="2" xfId="73" applyNumberFormat="1" applyFont="1" applyFill="1" applyBorder="1" applyAlignment="1">
      <alignment horizontal="center" wrapText="1"/>
    </xf>
    <xf numFmtId="44" fontId="17" fillId="26" borderId="10" xfId="73" applyNumberFormat="1" applyFont="1" applyFill="1" applyBorder="1" applyAlignment="1">
      <alignment horizontal="center" wrapText="1"/>
    </xf>
    <xf numFmtId="44" fontId="17" fillId="2" borderId="10" xfId="73" applyNumberFormat="1" applyFont="1" applyFill="1" applyBorder="1" applyAlignment="1">
      <alignment horizontal="center" vertical="center" wrapText="1"/>
    </xf>
    <xf numFmtId="44" fontId="21" fillId="2" borderId="2" xfId="73" applyNumberFormat="1" applyFont="1" applyFill="1" applyBorder="1" applyAlignment="1">
      <alignment vertical="center"/>
    </xf>
    <xf numFmtId="44" fontId="17" fillId="24" borderId="10" xfId="73" applyNumberFormat="1" applyFont="1" applyFill="1" applyBorder="1" applyAlignment="1">
      <alignment horizontal="center" wrapText="1"/>
    </xf>
    <xf numFmtId="44" fontId="17" fillId="0" borderId="10" xfId="73" applyNumberFormat="1" applyFont="1" applyFill="1" applyBorder="1" applyAlignment="1">
      <alignment horizontal="center" vertical="center" wrapText="1"/>
    </xf>
    <xf numFmtId="4" fontId="6" fillId="0" borderId="12" xfId="3" applyNumberFormat="1" applyFont="1" applyFill="1" applyBorder="1" applyAlignment="1">
      <alignment horizontal="center" vertical="center" wrapText="1"/>
    </xf>
    <xf numFmtId="4" fontId="11" fillId="2" borderId="9" xfId="1" applyNumberFormat="1" applyFont="1" applyFill="1" applyBorder="1" applyAlignment="1">
      <alignment horizontal="center" vertical="center" wrapText="1"/>
    </xf>
    <xf numFmtId="4" fontId="6" fillId="0" borderId="9" xfId="3" applyNumberFormat="1" applyFont="1" applyFill="1" applyBorder="1" applyAlignment="1">
      <alignment horizontal="center" vertical="center" wrapText="1"/>
    </xf>
    <xf numFmtId="0" fontId="66" fillId="2" borderId="0" xfId="74" applyFont="1" applyFill="1" applyBorder="1" applyAlignment="1">
      <alignment horizontal="center" vertical="center"/>
    </xf>
    <xf numFmtId="0" fontId="64" fillId="6" borderId="5" xfId="74" applyFont="1" applyFill="1" applyBorder="1" applyAlignment="1">
      <alignment horizontal="center" vertical="center"/>
    </xf>
    <xf numFmtId="0" fontId="64" fillId="6" borderId="12" xfId="74" applyFont="1" applyFill="1" applyBorder="1" applyAlignment="1">
      <alignment horizontal="center" vertical="center"/>
    </xf>
    <xf numFmtId="44" fontId="73" fillId="24" borderId="25" xfId="73" applyFont="1" applyFill="1" applyBorder="1" applyAlignment="1">
      <alignment horizontal="center" vertical="center" wrapText="1"/>
    </xf>
    <xf numFmtId="44" fontId="73" fillId="24" borderId="27" xfId="73" applyFont="1" applyFill="1" applyBorder="1" applyAlignment="1">
      <alignment horizontal="center" vertical="center" wrapText="1"/>
    </xf>
    <xf numFmtId="10" fontId="73" fillId="24" borderId="51" xfId="7" applyNumberFormat="1" applyFont="1" applyFill="1" applyBorder="1" applyAlignment="1">
      <alignment horizontal="center" vertical="center" wrapText="1"/>
    </xf>
    <xf numFmtId="10" fontId="73" fillId="24" borderId="55" xfId="7" applyNumberFormat="1" applyFont="1" applyFill="1" applyBorder="1" applyAlignment="1">
      <alignment horizontal="center" vertical="center" wrapText="1"/>
    </xf>
    <xf numFmtId="4" fontId="22" fillId="2" borderId="0" xfId="7" applyNumberFormat="1" applyFont="1" applyFill="1" applyBorder="1" applyAlignment="1">
      <alignment horizontal="center" vertical="center" wrapText="1"/>
    </xf>
    <xf numFmtId="0" fontId="21" fillId="2" borderId="0" xfId="7" applyFont="1" applyFill="1" applyBorder="1" applyAlignment="1">
      <alignment horizontal="center"/>
    </xf>
    <xf numFmtId="0" fontId="20" fillId="2" borderId="0" xfId="7" applyFont="1" applyFill="1" applyBorder="1" applyAlignment="1" applyProtection="1">
      <alignment horizontal="center" vertical="center" wrapText="1"/>
    </xf>
    <xf numFmtId="0" fontId="72" fillId="25" borderId="48" xfId="7" applyFont="1" applyFill="1" applyBorder="1" applyAlignment="1">
      <alignment horizontal="center" vertical="center" wrapText="1"/>
    </xf>
    <xf numFmtId="0" fontId="72" fillId="25" borderId="15" xfId="7" applyFont="1" applyFill="1" applyBorder="1" applyAlignment="1">
      <alignment horizontal="center" vertical="center" wrapText="1"/>
    </xf>
    <xf numFmtId="0" fontId="72" fillId="25" borderId="49" xfId="7" applyFont="1" applyFill="1" applyBorder="1" applyAlignment="1">
      <alignment horizontal="center" vertical="center" wrapText="1"/>
    </xf>
    <xf numFmtId="44" fontId="2" fillId="7" borderId="25" xfId="73" applyFont="1" applyFill="1" applyBorder="1" applyAlignment="1" applyProtection="1">
      <alignment horizontal="center" vertical="center" wrapText="1"/>
    </xf>
    <xf numFmtId="44" fontId="2" fillId="7" borderId="0" xfId="73" applyFont="1" applyFill="1" applyBorder="1" applyAlignment="1" applyProtection="1">
      <alignment horizontal="center" vertical="center" wrapText="1"/>
    </xf>
    <xf numFmtId="44" fontId="2" fillId="7" borderId="27" xfId="73" applyFont="1" applyFill="1" applyBorder="1" applyAlignment="1" applyProtection="1">
      <alignment horizontal="center" vertical="center" wrapText="1"/>
    </xf>
    <xf numFmtId="4" fontId="2" fillId="7" borderId="55" xfId="4" applyNumberFormat="1" applyFont="1" applyFill="1" applyBorder="1" applyAlignment="1" applyProtection="1">
      <alignment horizontal="center" vertical="center" wrapText="1"/>
    </xf>
    <xf numFmtId="4" fontId="2" fillId="7" borderId="2" xfId="4" applyNumberFormat="1" applyFont="1" applyFill="1" applyBorder="1" applyAlignment="1" applyProtection="1">
      <alignment horizontal="center" vertical="center" wrapText="1"/>
    </xf>
    <xf numFmtId="4" fontId="2" fillId="7" borderId="51" xfId="4" applyNumberFormat="1" applyFont="1" applyFill="1" applyBorder="1" applyAlignment="1" applyProtection="1">
      <alignment horizontal="center" vertical="center" wrapText="1"/>
    </xf>
    <xf numFmtId="4" fontId="2" fillId="7" borderId="25" xfId="4" applyNumberFormat="1" applyFont="1" applyFill="1" applyBorder="1" applyAlignment="1" applyProtection="1">
      <alignment horizontal="center" vertical="center" wrapText="1"/>
    </xf>
    <xf numFmtId="4" fontId="2" fillId="7" borderId="0" xfId="4" applyNumberFormat="1" applyFont="1" applyFill="1" applyBorder="1" applyAlignment="1" applyProtection="1">
      <alignment horizontal="center" vertical="center" wrapText="1"/>
    </xf>
    <xf numFmtId="4" fontId="2" fillId="7" borderId="27" xfId="4" applyNumberFormat="1" applyFont="1" applyFill="1" applyBorder="1" applyAlignment="1" applyProtection="1">
      <alignment horizontal="center" vertical="center" wrapText="1"/>
    </xf>
    <xf numFmtId="0" fontId="2" fillId="7" borderId="32" xfId="1" applyFont="1" applyFill="1" applyBorder="1" applyAlignment="1" applyProtection="1">
      <alignment horizontal="center" vertical="center"/>
      <protection hidden="1"/>
    </xf>
    <xf numFmtId="0" fontId="2" fillId="7" borderId="17" xfId="1" applyFont="1" applyFill="1" applyBorder="1" applyAlignment="1" applyProtection="1">
      <alignment horizontal="center" vertical="center"/>
      <protection hidden="1"/>
    </xf>
    <xf numFmtId="0" fontId="2" fillId="7" borderId="33" xfId="1" applyFont="1" applyFill="1" applyBorder="1" applyAlignment="1" applyProtection="1">
      <alignment horizontal="center" vertical="center"/>
      <protection hidden="1"/>
    </xf>
    <xf numFmtId="0" fontId="2" fillId="7" borderId="28" xfId="1" applyFont="1" applyFill="1" applyBorder="1" applyAlignment="1" applyProtection="1">
      <alignment horizontal="center" vertical="center" wrapText="1"/>
      <protection hidden="1"/>
    </xf>
    <xf numFmtId="0" fontId="2" fillId="7" borderId="12" xfId="1" applyFont="1" applyFill="1" applyBorder="1" applyAlignment="1" applyProtection="1">
      <alignment horizontal="center" vertical="center" wrapText="1"/>
      <protection hidden="1"/>
    </xf>
    <xf numFmtId="0" fontId="2" fillId="7" borderId="31" xfId="1" applyFont="1" applyFill="1" applyBorder="1" applyAlignment="1" applyProtection="1">
      <alignment horizontal="center" vertical="center" wrapText="1"/>
      <protection hidden="1"/>
    </xf>
    <xf numFmtId="0" fontId="23" fillId="7" borderId="28" xfId="7" applyFont="1" applyFill="1" applyBorder="1" applyAlignment="1" applyProtection="1">
      <alignment horizontal="center" vertical="center" wrapText="1"/>
    </xf>
    <xf numFmtId="0" fontId="23" fillId="7" borderId="12" xfId="7" applyFont="1" applyFill="1" applyBorder="1" applyAlignment="1" applyProtection="1">
      <alignment horizontal="center" vertical="center" wrapText="1"/>
    </xf>
    <xf numFmtId="0" fontId="23" fillId="7" borderId="31" xfId="7" applyFont="1" applyFill="1" applyBorder="1" applyAlignment="1" applyProtection="1">
      <alignment horizontal="center" vertical="center" wrapText="1"/>
    </xf>
    <xf numFmtId="0" fontId="2" fillId="7" borderId="28" xfId="7" applyFont="1" applyFill="1" applyBorder="1" applyAlignment="1" applyProtection="1">
      <alignment horizontal="center" vertical="center" wrapText="1"/>
    </xf>
    <xf numFmtId="0" fontId="2" fillId="7" borderId="12" xfId="7" applyFont="1" applyFill="1" applyBorder="1" applyAlignment="1" applyProtection="1">
      <alignment horizontal="center" vertical="center" wrapText="1"/>
    </xf>
    <xf numFmtId="0" fontId="2" fillId="7" borderId="31" xfId="7" applyFont="1" applyFill="1" applyBorder="1" applyAlignment="1" applyProtection="1">
      <alignment horizontal="center" vertical="center" wrapText="1"/>
    </xf>
    <xf numFmtId="4" fontId="2" fillId="7" borderId="24" xfId="7" applyNumberFormat="1" applyFont="1" applyFill="1" applyBorder="1" applyAlignment="1" applyProtection="1">
      <alignment horizontal="center" vertical="center" wrapText="1"/>
    </xf>
    <xf numFmtId="4" fontId="2" fillId="7" borderId="20" xfId="7" applyNumberFormat="1" applyFont="1" applyFill="1" applyBorder="1" applyAlignment="1" applyProtection="1">
      <alignment horizontal="center" vertical="center" wrapText="1"/>
    </xf>
    <xf numFmtId="4" fontId="2" fillId="7" borderId="29" xfId="7" applyNumberFormat="1" applyFont="1" applyFill="1" applyBorder="1" applyAlignment="1" applyProtection="1">
      <alignment horizontal="center" vertical="center" wrapText="1"/>
    </xf>
    <xf numFmtId="49" fontId="74" fillId="2" borderId="50" xfId="7" applyNumberFormat="1" applyFont="1" applyFill="1" applyBorder="1" applyAlignment="1">
      <alignment horizontal="center" vertical="center" wrapText="1"/>
    </xf>
    <xf numFmtId="49" fontId="74" fillId="2" borderId="34" xfId="7" applyNumberFormat="1" applyFont="1" applyFill="1" applyBorder="1" applyAlignment="1">
      <alignment horizontal="center" vertical="center" wrapText="1"/>
    </xf>
    <xf numFmtId="2" fontId="20" fillId="2" borderId="48" xfId="7" applyNumberFormat="1" applyFont="1" applyFill="1" applyBorder="1" applyAlignment="1">
      <alignment horizontal="left" vertical="center" wrapText="1"/>
    </xf>
    <xf numFmtId="2" fontId="20" fillId="2" borderId="15" xfId="7" applyNumberFormat="1" applyFont="1" applyFill="1" applyBorder="1" applyAlignment="1">
      <alignment horizontal="left" vertical="center" wrapText="1"/>
    </xf>
    <xf numFmtId="2" fontId="20" fillId="2" borderId="19" xfId="7" applyNumberFormat="1" applyFont="1" applyFill="1" applyBorder="1" applyAlignment="1">
      <alignment horizontal="left" vertical="center" wrapText="1"/>
    </xf>
    <xf numFmtId="0" fontId="73" fillId="24" borderId="24" xfId="7" applyFont="1" applyFill="1" applyBorder="1" applyAlignment="1">
      <alignment horizontal="center" vertical="center" wrapText="1"/>
    </xf>
    <xf numFmtId="0" fontId="73" fillId="24" borderId="26" xfId="7" applyFont="1" applyFill="1" applyBorder="1" applyAlignment="1">
      <alignment horizontal="center" vertical="center" wrapText="1"/>
    </xf>
    <xf numFmtId="2" fontId="2" fillId="2" borderId="48" xfId="7" applyNumberFormat="1" applyFont="1" applyFill="1" applyBorder="1" applyAlignment="1">
      <alignment horizontal="left" vertical="center" wrapText="1"/>
    </xf>
    <xf numFmtId="2" fontId="2" fillId="2" borderId="15" xfId="7" applyNumberFormat="1" applyFont="1" applyFill="1" applyBorder="1" applyAlignment="1">
      <alignment horizontal="left" vertical="center" wrapText="1"/>
    </xf>
    <xf numFmtId="2" fontId="2" fillId="2" borderId="19" xfId="7" applyNumberFormat="1" applyFont="1" applyFill="1" applyBorder="1" applyAlignment="1">
      <alignment horizontal="left" vertical="center" wrapText="1"/>
    </xf>
    <xf numFmtId="17" fontId="73" fillId="24" borderId="29" xfId="7" applyNumberFormat="1" applyFont="1" applyFill="1" applyBorder="1" applyAlignment="1">
      <alignment horizontal="center" vertical="center" wrapText="1"/>
    </xf>
    <xf numFmtId="17" fontId="73" fillId="24" borderId="30" xfId="7" applyNumberFormat="1" applyFont="1" applyFill="1" applyBorder="1" applyAlignment="1">
      <alignment horizontal="center" vertical="center" wrapText="1"/>
    </xf>
    <xf numFmtId="4" fontId="75" fillId="2" borderId="24" xfId="1" applyNumberFormat="1" applyFont="1" applyFill="1" applyBorder="1" applyAlignment="1">
      <alignment horizontal="center" wrapText="1"/>
    </xf>
    <xf numFmtId="4" fontId="75" fillId="2" borderId="25" xfId="1" applyNumberFormat="1" applyFont="1" applyFill="1" applyBorder="1" applyAlignment="1">
      <alignment horizontal="center" wrapText="1"/>
    </xf>
    <xf numFmtId="4" fontId="75" fillId="2" borderId="26" xfId="1" applyNumberFormat="1" applyFont="1" applyFill="1" applyBorder="1" applyAlignment="1">
      <alignment horizontal="center" wrapText="1"/>
    </xf>
    <xf numFmtId="1" fontId="22" fillId="2" borderId="70" xfId="1" applyNumberFormat="1" applyFont="1" applyFill="1" applyBorder="1" applyAlignment="1">
      <alignment horizontal="left" vertical="center"/>
    </xf>
    <xf numFmtId="1" fontId="22" fillId="2" borderId="3" xfId="1" applyNumberFormat="1" applyFont="1" applyFill="1" applyBorder="1" applyAlignment="1">
      <alignment horizontal="left" vertical="center"/>
    </xf>
    <xf numFmtId="1" fontId="22" fillId="2" borderId="71" xfId="1" applyNumberFormat="1" applyFont="1" applyFill="1" applyBorder="1" applyAlignment="1">
      <alignment horizontal="left" vertical="center"/>
    </xf>
    <xf numFmtId="49" fontId="54" fillId="24" borderId="28" xfId="1" applyNumberFormat="1" applyFont="1" applyFill="1" applyBorder="1" applyAlignment="1">
      <alignment horizontal="center" vertical="center"/>
    </xf>
    <xf numFmtId="49" fontId="54" fillId="24" borderId="31" xfId="1" applyNumberFormat="1" applyFont="1" applyFill="1" applyBorder="1" applyAlignment="1">
      <alignment horizontal="center" vertical="center"/>
    </xf>
    <xf numFmtId="164" fontId="55" fillId="0" borderId="5" xfId="3" applyFont="1" applyFill="1" applyBorder="1" applyAlignment="1">
      <alignment horizontal="center" vertical="center"/>
    </xf>
    <xf numFmtId="164" fontId="55" fillId="0" borderId="5" xfId="3" applyFont="1" applyFill="1" applyBorder="1" applyAlignment="1">
      <alignment horizontal="right" vertical="center"/>
    </xf>
    <xf numFmtId="4" fontId="2" fillId="2" borderId="21" xfId="1" applyNumberFormat="1" applyFont="1" applyFill="1" applyBorder="1" applyAlignment="1">
      <alignment horizontal="center" vertical="center" wrapText="1"/>
    </xf>
    <xf numFmtId="4" fontId="2" fillId="2" borderId="66" xfId="1" applyNumberFormat="1" applyFont="1" applyFill="1" applyBorder="1" applyAlignment="1">
      <alignment horizontal="center" vertical="center" wrapText="1"/>
    </xf>
    <xf numFmtId="4" fontId="2" fillId="2" borderId="69" xfId="1" applyNumberFormat="1" applyFont="1" applyFill="1" applyBorder="1" applyAlignment="1">
      <alignment horizontal="center" vertical="center" wrapText="1"/>
    </xf>
    <xf numFmtId="2" fontId="22" fillId="2" borderId="14" xfId="7" applyNumberFormat="1" applyFont="1" applyFill="1" applyBorder="1" applyAlignment="1">
      <alignment horizontal="left" vertical="center" wrapText="1"/>
    </xf>
    <xf numFmtId="2" fontId="22" fillId="2" borderId="15" xfId="7" applyNumberFormat="1" applyFont="1" applyFill="1" applyBorder="1" applyAlignment="1">
      <alignment horizontal="left" vertical="center" wrapText="1"/>
    </xf>
    <xf numFmtId="2" fontId="22" fillId="2" borderId="19" xfId="7" applyNumberFormat="1" applyFont="1" applyFill="1" applyBorder="1" applyAlignment="1">
      <alignment horizontal="left" vertical="center" wrapText="1"/>
    </xf>
    <xf numFmtId="4" fontId="9" fillId="2" borderId="11" xfId="3" applyNumberFormat="1" applyFont="1" applyFill="1" applyBorder="1" applyAlignment="1">
      <alignment horizontal="center" vertical="center" wrapText="1"/>
    </xf>
    <xf numFmtId="4" fontId="9" fillId="2" borderId="13" xfId="3" applyNumberFormat="1" applyFont="1" applyFill="1" applyBorder="1" applyAlignment="1">
      <alignment horizontal="center" vertical="center" wrapText="1"/>
    </xf>
    <xf numFmtId="10" fontId="64" fillId="30" borderId="24" xfId="74" applyNumberFormat="1" applyFont="1" applyFill="1" applyBorder="1" applyAlignment="1">
      <alignment horizontal="center" vertical="center"/>
    </xf>
    <xf numFmtId="10" fontId="64" fillId="30" borderId="25" xfId="74" applyNumberFormat="1" applyFont="1" applyFill="1" applyBorder="1" applyAlignment="1">
      <alignment horizontal="center" vertical="center"/>
    </xf>
    <xf numFmtId="10" fontId="64" fillId="30" borderId="29" xfId="74" applyNumberFormat="1" applyFont="1" applyFill="1" applyBorder="1" applyAlignment="1">
      <alignment horizontal="center" vertical="center"/>
    </xf>
    <xf numFmtId="10" fontId="64" fillId="30" borderId="27" xfId="74" applyNumberFormat="1" applyFont="1" applyFill="1" applyBorder="1" applyAlignment="1">
      <alignment horizontal="center" vertical="center"/>
    </xf>
    <xf numFmtId="0" fontId="66" fillId="2" borderId="0" xfId="74" applyFont="1" applyFill="1" applyBorder="1" applyAlignment="1">
      <alignment horizontal="center" vertical="center"/>
    </xf>
    <xf numFmtId="0" fontId="66" fillId="2" borderId="35" xfId="74" applyFont="1" applyFill="1" applyBorder="1" applyAlignment="1">
      <alignment horizontal="left" vertical="center"/>
    </xf>
    <xf numFmtId="0" fontId="64" fillId="6" borderId="31" xfId="74" applyFont="1" applyFill="1" applyBorder="1" applyAlignment="1">
      <alignment horizontal="center" vertical="center"/>
    </xf>
    <xf numFmtId="0" fontId="64" fillId="6" borderId="12" xfId="74" applyFont="1" applyFill="1" applyBorder="1" applyAlignment="1">
      <alignment horizontal="center" vertical="center"/>
    </xf>
    <xf numFmtId="164" fontId="64" fillId="6" borderId="12" xfId="4" applyFont="1" applyFill="1" applyBorder="1" applyAlignment="1">
      <alignment horizontal="center" vertical="center" wrapText="1"/>
    </xf>
    <xf numFmtId="164" fontId="64" fillId="6" borderId="31" xfId="4" applyFont="1" applyFill="1" applyBorder="1" applyAlignment="1">
      <alignment horizontal="center" vertical="center" wrapText="1"/>
    </xf>
    <xf numFmtId="0" fontId="64" fillId="6" borderId="60" xfId="74" applyFont="1" applyFill="1" applyBorder="1" applyAlignment="1">
      <alignment horizontal="center" vertical="center" wrapText="1"/>
    </xf>
    <xf numFmtId="4" fontId="64" fillId="0" borderId="7" xfId="74" applyNumberFormat="1" applyFont="1" applyBorder="1" applyAlignment="1">
      <alignment horizontal="center" vertical="center" wrapText="1"/>
    </xf>
    <xf numFmtId="0" fontId="64" fillId="0" borderId="38" xfId="74" applyFont="1" applyBorder="1" applyAlignment="1">
      <alignment horizontal="center" vertical="center" wrapText="1"/>
    </xf>
    <xf numFmtId="4" fontId="64" fillId="0" borderId="28" xfId="74" applyNumberFormat="1" applyFont="1" applyBorder="1" applyAlignment="1">
      <alignment horizontal="center" vertical="center" wrapText="1"/>
    </xf>
    <xf numFmtId="4" fontId="64" fillId="0" borderId="31" xfId="74" applyNumberFormat="1" applyFont="1" applyBorder="1" applyAlignment="1">
      <alignment horizontal="center" vertical="center" wrapText="1"/>
    </xf>
    <xf numFmtId="0" fontId="64" fillId="0" borderId="28" xfId="74" applyFont="1" applyBorder="1" applyAlignment="1">
      <alignment horizontal="center" vertical="center" wrapText="1"/>
    </xf>
    <xf numFmtId="0" fontId="64" fillId="0" borderId="31" xfId="74" applyFont="1" applyBorder="1" applyAlignment="1">
      <alignment horizontal="center" vertical="center" wrapText="1"/>
    </xf>
    <xf numFmtId="0" fontId="64" fillId="27" borderId="15" xfId="74" applyFont="1" applyFill="1" applyBorder="1" applyAlignment="1">
      <alignment horizontal="center" vertical="center"/>
    </xf>
    <xf numFmtId="0" fontId="64" fillId="27" borderId="27" xfId="74" applyFont="1" applyFill="1" applyBorder="1" applyAlignment="1">
      <alignment horizontal="center" vertical="center"/>
    </xf>
    <xf numFmtId="1" fontId="64" fillId="0" borderId="50" xfId="74" applyNumberFormat="1" applyFont="1" applyBorder="1" applyAlignment="1">
      <alignment horizontal="center" vertical="center"/>
    </xf>
    <xf numFmtId="1" fontId="64" fillId="0" borderId="54" xfId="74" applyNumberFormat="1" applyFont="1" applyBorder="1" applyAlignment="1">
      <alignment horizontal="center" vertical="center"/>
    </xf>
    <xf numFmtId="1" fontId="64" fillId="0" borderId="35" xfId="74" applyNumberFormat="1" applyFont="1" applyBorder="1" applyAlignment="1">
      <alignment horizontal="center" vertical="center"/>
    </xf>
    <xf numFmtId="1" fontId="64" fillId="0" borderId="56" xfId="74" applyNumberFormat="1" applyFont="1" applyBorder="1" applyAlignment="1">
      <alignment horizontal="center" vertical="center"/>
    </xf>
    <xf numFmtId="0" fontId="64" fillId="0" borderId="12" xfId="74" applyFont="1" applyBorder="1" applyAlignment="1">
      <alignment horizontal="center" vertical="center" wrapText="1"/>
    </xf>
    <xf numFmtId="10" fontId="64" fillId="30" borderId="48" xfId="74" applyNumberFormat="1" applyFont="1" applyFill="1" applyBorder="1" applyAlignment="1">
      <alignment horizontal="center" vertical="center"/>
    </xf>
    <xf numFmtId="10" fontId="64" fillId="30" borderId="15" xfId="74" applyNumberFormat="1" applyFont="1" applyFill="1" applyBorder="1" applyAlignment="1">
      <alignment horizontal="center" vertical="center"/>
    </xf>
    <xf numFmtId="10" fontId="32" fillId="27" borderId="24" xfId="74" applyNumberFormat="1" applyFont="1" applyFill="1" applyBorder="1" applyAlignment="1">
      <alignment horizontal="center" vertical="center"/>
    </xf>
    <xf numFmtId="10" fontId="32" fillId="27" borderId="26" xfId="74" applyNumberFormat="1" applyFont="1" applyFill="1" applyBorder="1" applyAlignment="1">
      <alignment horizontal="center" vertical="center"/>
    </xf>
    <xf numFmtId="10" fontId="32" fillId="27" borderId="20" xfId="74" applyNumberFormat="1" applyFont="1" applyFill="1" applyBorder="1" applyAlignment="1">
      <alignment horizontal="center" vertical="center"/>
    </xf>
    <xf numFmtId="10" fontId="32" fillId="27" borderId="67" xfId="74" applyNumberFormat="1" applyFont="1" applyFill="1" applyBorder="1" applyAlignment="1">
      <alignment horizontal="center" vertical="center"/>
    </xf>
    <xf numFmtId="0" fontId="57" fillId="26" borderId="14" xfId="45" applyFont="1" applyFill="1" applyBorder="1" applyAlignment="1">
      <alignment horizontal="center" vertical="center" wrapText="1"/>
    </xf>
    <xf numFmtId="0" fontId="57" fillId="26" borderId="15" xfId="45" applyFont="1" applyFill="1" applyBorder="1" applyAlignment="1">
      <alignment horizontal="center" vertical="center" wrapText="1"/>
    </xf>
    <xf numFmtId="0" fontId="57" fillId="26" borderId="19" xfId="45" applyFont="1" applyFill="1" applyBorder="1" applyAlignment="1">
      <alignment horizontal="center" vertical="center" wrapText="1"/>
    </xf>
    <xf numFmtId="0" fontId="57" fillId="0" borderId="61" xfId="43" applyFont="1" applyBorder="1" applyAlignment="1">
      <alignment horizontal="center" vertical="center"/>
    </xf>
    <xf numFmtId="0" fontId="57" fillId="0" borderId="4" xfId="43" applyFont="1" applyBorder="1" applyAlignment="1">
      <alignment horizontal="center" vertical="center"/>
    </xf>
    <xf numFmtId="0" fontId="71" fillId="0" borderId="52" xfId="43" applyFont="1" applyBorder="1" applyAlignment="1">
      <alignment horizontal="center" vertical="center"/>
    </xf>
    <xf numFmtId="0" fontId="71" fillId="0" borderId="5" xfId="43" applyFont="1" applyBorder="1" applyAlignment="1">
      <alignment horizontal="center" vertical="center"/>
    </xf>
    <xf numFmtId="49" fontId="65" fillId="0" borderId="5" xfId="43" applyNumberFormat="1" applyFont="1" applyBorder="1" applyAlignment="1">
      <alignment horizontal="justify" vertical="center" wrapText="1"/>
    </xf>
    <xf numFmtId="49" fontId="65" fillId="0" borderId="6" xfId="43" applyNumberFormat="1" applyFont="1" applyBorder="1" applyAlignment="1">
      <alignment horizontal="justify" vertical="center" wrapText="1"/>
    </xf>
    <xf numFmtId="0" fontId="65" fillId="0" borderId="5" xfId="43" applyFont="1" applyBorder="1" applyAlignment="1">
      <alignment horizontal="left" vertical="center"/>
    </xf>
    <xf numFmtId="0" fontId="65" fillId="0" borderId="6" xfId="43" applyFont="1" applyBorder="1" applyAlignment="1">
      <alignment horizontal="left" vertical="center"/>
    </xf>
    <xf numFmtId="0" fontId="63" fillId="28" borderId="48" xfId="45" applyFont="1" applyFill="1" applyBorder="1" applyAlignment="1">
      <alignment horizontal="center"/>
    </xf>
    <xf numFmtId="0" fontId="63" fillId="28" borderId="15" xfId="45" applyFont="1" applyFill="1" applyBorder="1" applyAlignment="1">
      <alignment horizontal="center"/>
    </xf>
    <xf numFmtId="0" fontId="63" fillId="28" borderId="49" xfId="45" applyFont="1" applyFill="1" applyBorder="1" applyAlignment="1">
      <alignment horizontal="center"/>
    </xf>
    <xf numFmtId="49" fontId="53" fillId="24" borderId="14" xfId="45" applyNumberFormat="1" applyFont="1" applyFill="1" applyBorder="1" applyAlignment="1">
      <alignment horizontal="left" vertical="top" wrapText="1"/>
    </xf>
    <xf numFmtId="49" fontId="53" fillId="24" borderId="15" xfId="45" applyNumberFormat="1" applyFont="1" applyFill="1" applyBorder="1" applyAlignment="1">
      <alignment horizontal="left" vertical="top" wrapText="1"/>
    </xf>
    <xf numFmtId="49" fontId="53" fillId="24" borderId="19" xfId="45" applyNumberFormat="1" applyFont="1" applyFill="1" applyBorder="1" applyAlignment="1">
      <alignment horizontal="left" vertical="top" wrapText="1"/>
    </xf>
    <xf numFmtId="49" fontId="57" fillId="24" borderId="14" xfId="45" applyNumberFormat="1" applyFont="1" applyFill="1" applyBorder="1" applyAlignment="1">
      <alignment horizontal="left" vertical="top" wrapText="1"/>
    </xf>
    <xf numFmtId="49" fontId="57" fillId="24" borderId="15" xfId="45" applyNumberFormat="1" applyFont="1" applyFill="1" applyBorder="1" applyAlignment="1">
      <alignment horizontal="left" vertical="top" wrapText="1"/>
    </xf>
    <xf numFmtId="49" fontId="57" fillId="24" borderId="19" xfId="45" applyNumberFormat="1" applyFont="1" applyFill="1" applyBorder="1" applyAlignment="1">
      <alignment horizontal="left" vertical="top" wrapText="1"/>
    </xf>
    <xf numFmtId="0" fontId="63" fillId="24" borderId="48" xfId="45" applyFont="1" applyFill="1" applyBorder="1" applyAlignment="1">
      <alignment horizontal="right"/>
    </xf>
    <xf numFmtId="0" fontId="63" fillId="24" borderId="15" xfId="45" applyFont="1" applyFill="1" applyBorder="1" applyAlignment="1">
      <alignment horizontal="right"/>
    </xf>
    <xf numFmtId="0" fontId="63" fillId="24" borderId="19" xfId="45" applyFont="1" applyFill="1" applyBorder="1" applyAlignment="1">
      <alignment horizontal="right"/>
    </xf>
    <xf numFmtId="169" fontId="53" fillId="24" borderId="14" xfId="45" applyNumberFormat="1" applyFont="1" applyFill="1" applyBorder="1" applyAlignment="1">
      <alignment horizontal="left" vertical="center" wrapText="1"/>
    </xf>
    <xf numFmtId="169" fontId="53" fillId="24" borderId="15" xfId="45" applyNumberFormat="1" applyFont="1" applyFill="1" applyBorder="1" applyAlignment="1">
      <alignment horizontal="left" vertical="center" wrapText="1"/>
    </xf>
    <xf numFmtId="169" fontId="53" fillId="24" borderId="19" xfId="45" applyNumberFormat="1" applyFont="1" applyFill="1" applyBorder="1" applyAlignment="1">
      <alignment horizontal="left" vertical="center" wrapText="1"/>
    </xf>
    <xf numFmtId="49" fontId="53" fillId="24" borderId="14" xfId="45" applyNumberFormat="1" applyFont="1" applyFill="1" applyBorder="1" applyAlignment="1">
      <alignment horizontal="justify" vertical="center" wrapText="1"/>
    </xf>
    <xf numFmtId="49" fontId="53" fillId="24" borderId="15" xfId="45" applyNumberFormat="1" applyFont="1" applyFill="1" applyBorder="1" applyAlignment="1">
      <alignment horizontal="justify" vertical="center" wrapText="1"/>
    </xf>
    <xf numFmtId="49" fontId="53" fillId="24" borderId="19" xfId="45" applyNumberFormat="1" applyFont="1" applyFill="1" applyBorder="1" applyAlignment="1">
      <alignment horizontal="justify" vertical="center" wrapText="1"/>
    </xf>
    <xf numFmtId="49" fontId="57" fillId="0" borderId="14" xfId="45" applyNumberFormat="1" applyFont="1" applyFill="1" applyBorder="1" applyAlignment="1">
      <alignment horizontal="justify" vertical="center" wrapText="1"/>
    </xf>
    <xf numFmtId="49" fontId="57" fillId="0" borderId="15" xfId="45" applyNumberFormat="1" applyFont="1" applyFill="1" applyBorder="1" applyAlignment="1">
      <alignment horizontal="justify" vertical="center" wrapText="1"/>
    </xf>
    <xf numFmtId="49" fontId="57" fillId="0" borderId="19" xfId="45" applyNumberFormat="1" applyFont="1" applyFill="1" applyBorder="1" applyAlignment="1">
      <alignment horizontal="justify" vertical="center" wrapText="1"/>
    </xf>
    <xf numFmtId="0" fontId="63" fillId="28" borderId="48" xfId="43" applyFont="1" applyFill="1" applyBorder="1" applyAlignment="1">
      <alignment horizontal="center" vertical="center"/>
    </xf>
    <xf numFmtId="0" fontId="63" fillId="28" borderId="15" xfId="43" applyFont="1" applyFill="1" applyBorder="1" applyAlignment="1">
      <alignment horizontal="center" vertical="center"/>
    </xf>
    <xf numFmtId="0" fontId="63" fillId="28" borderId="49" xfId="43" applyFont="1" applyFill="1" applyBorder="1" applyAlignment="1">
      <alignment horizontal="center" vertical="center"/>
    </xf>
    <xf numFmtId="49" fontId="53" fillId="0" borderId="14" xfId="45" applyNumberFormat="1" applyFont="1" applyFill="1" applyBorder="1" applyAlignment="1">
      <alignment horizontal="justify" vertical="center" wrapText="1"/>
    </xf>
    <xf numFmtId="49" fontId="53" fillId="0" borderId="15" xfId="45" applyNumberFormat="1" applyFont="1" applyFill="1" applyBorder="1" applyAlignment="1">
      <alignment horizontal="justify" vertical="center" wrapText="1"/>
    </xf>
    <xf numFmtId="49" fontId="53" fillId="0" borderId="19" xfId="45" applyNumberFormat="1" applyFont="1" applyFill="1" applyBorder="1" applyAlignment="1">
      <alignment horizontal="justify" vertical="center" wrapText="1"/>
    </xf>
    <xf numFmtId="49" fontId="53" fillId="24" borderId="14" xfId="45" applyNumberFormat="1" applyFont="1" applyFill="1" applyBorder="1" applyAlignment="1">
      <alignment horizontal="justify" vertical="top" wrapText="1"/>
    </xf>
    <xf numFmtId="49" fontId="53" fillId="24" borderId="15" xfId="45" applyNumberFormat="1" applyFont="1" applyFill="1" applyBorder="1" applyAlignment="1">
      <alignment horizontal="justify" vertical="top" wrapText="1"/>
    </xf>
    <xf numFmtId="49" fontId="53" fillId="24" borderId="19" xfId="45" applyNumberFormat="1" applyFont="1" applyFill="1" applyBorder="1" applyAlignment="1">
      <alignment horizontal="justify" vertical="top" wrapText="1"/>
    </xf>
    <xf numFmtId="49" fontId="57" fillId="24" borderId="14" xfId="45" applyNumberFormat="1" applyFont="1" applyFill="1" applyBorder="1" applyAlignment="1">
      <alignment horizontal="justify" vertical="center" wrapText="1"/>
    </xf>
    <xf numFmtId="49" fontId="57" fillId="24" borderId="15" xfId="45" applyNumberFormat="1" applyFont="1" applyFill="1" applyBorder="1" applyAlignment="1">
      <alignment horizontal="justify" vertical="center" wrapText="1"/>
    </xf>
    <xf numFmtId="49" fontId="57" fillId="24" borderId="19" xfId="45" applyNumberFormat="1" applyFont="1" applyFill="1" applyBorder="1" applyAlignment="1">
      <alignment horizontal="justify" vertical="center" wrapText="1"/>
    </xf>
    <xf numFmtId="0" fontId="8" fillId="24" borderId="5" xfId="6" applyFont="1" applyFill="1" applyBorder="1" applyAlignment="1">
      <alignment horizontal="right"/>
    </xf>
    <xf numFmtId="173" fontId="0" fillId="0" borderId="24" xfId="73" applyNumberFormat="1" applyFont="1" applyBorder="1" applyAlignment="1">
      <alignment horizontal="center"/>
    </xf>
    <xf numFmtId="173" fontId="0" fillId="0" borderId="25" xfId="73" applyNumberFormat="1" applyFont="1" applyBorder="1" applyAlignment="1">
      <alignment horizontal="center"/>
    </xf>
    <xf numFmtId="0" fontId="4" fillId="2" borderId="8" xfId="7" applyFont="1" applyFill="1" applyBorder="1" applyAlignment="1">
      <alignment horizontal="center" vertical="center" wrapText="1"/>
    </xf>
    <xf numFmtId="0" fontId="4" fillId="2" borderId="1" xfId="7" applyFont="1" applyFill="1" applyBorder="1" applyAlignment="1">
      <alignment horizontal="center" vertical="center" wrapText="1"/>
    </xf>
    <xf numFmtId="0" fontId="4" fillId="26" borderId="8" xfId="7" applyFont="1" applyFill="1" applyBorder="1" applyAlignment="1">
      <alignment vertical="center"/>
    </xf>
    <xf numFmtId="0" fontId="4" fillId="2" borderId="8" xfId="7" applyFont="1" applyFill="1" applyBorder="1" applyAlignment="1">
      <alignment vertical="center"/>
    </xf>
    <xf numFmtId="0" fontId="4" fillId="24" borderId="8" xfId="7" applyFont="1" applyFill="1" applyBorder="1" applyAlignment="1">
      <alignment horizontal="center" vertical="center" wrapText="1"/>
    </xf>
    <xf numFmtId="0" fontId="4" fillId="24" borderId="8" xfId="7" applyFont="1" applyFill="1" applyBorder="1" applyAlignment="1">
      <alignment vertical="center"/>
    </xf>
    <xf numFmtId="0" fontId="4" fillId="24" borderId="16" xfId="7" applyFont="1" applyFill="1" applyBorder="1" applyAlignment="1">
      <alignment horizontal="center" vertical="center" wrapText="1"/>
    </xf>
    <xf numFmtId="0" fontId="2" fillId="25" borderId="74" xfId="7" applyFont="1" applyFill="1" applyBorder="1" applyAlignment="1">
      <alignment vertical="center"/>
    </xf>
    <xf numFmtId="0" fontId="2" fillId="25" borderId="53" xfId="7" applyFont="1" applyFill="1" applyBorder="1" applyAlignment="1">
      <alignment vertical="center"/>
    </xf>
    <xf numFmtId="0" fontId="2" fillId="25" borderId="75" xfId="7" applyFont="1" applyFill="1" applyBorder="1" applyAlignment="1" applyProtection="1">
      <alignment horizontal="center" vertical="center" wrapText="1"/>
    </xf>
    <xf numFmtId="0" fontId="2" fillId="25" borderId="76" xfId="7" applyFont="1" applyFill="1" applyBorder="1" applyAlignment="1" applyProtection="1">
      <alignment horizontal="center" vertical="center" wrapText="1"/>
    </xf>
    <xf numFmtId="0" fontId="2" fillId="25" borderId="53" xfId="7" applyFont="1" applyFill="1" applyBorder="1" applyAlignment="1" applyProtection="1">
      <alignment vertical="center" wrapText="1"/>
    </xf>
    <xf numFmtId="44" fontId="2" fillId="25" borderId="53" xfId="73" applyFont="1" applyFill="1" applyBorder="1" applyAlignment="1" applyProtection="1">
      <alignment vertical="center" wrapText="1"/>
    </xf>
    <xf numFmtId="44" fontId="23" fillId="25" borderId="65" xfId="73" applyFont="1" applyFill="1" applyBorder="1" applyAlignment="1">
      <alignment horizontal="center" vertical="center" wrapText="1"/>
    </xf>
    <xf numFmtId="0" fontId="76" fillId="2" borderId="57" xfId="74" applyFont="1" applyFill="1" applyBorder="1" applyAlignment="1">
      <alignment horizontal="center" vertical="center"/>
    </xf>
    <xf numFmtId="0" fontId="76" fillId="2" borderId="50" xfId="74" applyFont="1" applyFill="1" applyBorder="1" applyAlignment="1">
      <alignment horizontal="center" vertical="center"/>
    </xf>
    <xf numFmtId="0" fontId="76" fillId="2" borderId="34" xfId="74" applyFont="1" applyFill="1" applyBorder="1" applyAlignment="1">
      <alignment horizontal="center" vertical="center"/>
    </xf>
    <xf numFmtId="0" fontId="66" fillId="2" borderId="1" xfId="74" applyFont="1" applyFill="1" applyBorder="1" applyAlignment="1">
      <alignment horizontal="center" vertical="center"/>
    </xf>
    <xf numFmtId="0" fontId="66" fillId="2" borderId="2" xfId="74" applyFont="1" applyFill="1" applyBorder="1" applyAlignment="1">
      <alignment horizontal="center" vertical="center"/>
    </xf>
    <xf numFmtId="2" fontId="66" fillId="2" borderId="1" xfId="74" applyNumberFormat="1" applyFont="1" applyFill="1" applyBorder="1" applyAlignment="1">
      <alignment vertical="center"/>
    </xf>
    <xf numFmtId="4" fontId="67" fillId="2" borderId="2" xfId="74" applyNumberFormat="1" applyFont="1" applyFill="1" applyBorder="1" applyAlignment="1">
      <alignment horizontal="center" vertical="center"/>
    </xf>
    <xf numFmtId="2" fontId="66" fillId="2" borderId="77" xfId="74" applyNumberFormat="1" applyFont="1" applyFill="1" applyBorder="1" applyAlignment="1">
      <alignment horizontal="left" vertical="center"/>
    </xf>
    <xf numFmtId="174" fontId="67" fillId="2" borderId="78" xfId="74" applyNumberFormat="1" applyFont="1" applyFill="1" applyBorder="1" applyAlignment="1">
      <alignment horizontal="center" vertical="center"/>
    </xf>
    <xf numFmtId="0" fontId="64" fillId="6" borderId="33" xfId="74" applyFont="1" applyFill="1" applyBorder="1" applyAlignment="1">
      <alignment horizontal="center" vertical="center"/>
    </xf>
    <xf numFmtId="0" fontId="64" fillId="6" borderId="79" xfId="74" applyFont="1" applyFill="1" applyBorder="1" applyAlignment="1">
      <alignment horizontal="center" vertical="center" wrapText="1"/>
    </xf>
    <xf numFmtId="0" fontId="64" fillId="6" borderId="4" xfId="74" applyFont="1" applyFill="1" applyBorder="1" applyAlignment="1">
      <alignment horizontal="center" vertical="center"/>
    </xf>
    <xf numFmtId="0" fontId="64" fillId="6" borderId="80" xfId="74" applyFont="1" applyFill="1" applyBorder="1" applyAlignment="1">
      <alignment horizontal="center" vertical="center"/>
    </xf>
    <xf numFmtId="0" fontId="64" fillId="6" borderId="6" xfId="74" applyFont="1" applyFill="1" applyBorder="1" applyAlignment="1">
      <alignment horizontal="center" vertical="center"/>
    </xf>
    <xf numFmtId="2" fontId="68" fillId="0" borderId="81" xfId="74" applyNumberFormat="1" applyFont="1" applyBorder="1" applyAlignment="1">
      <alignment horizontal="center" vertical="center"/>
    </xf>
    <xf numFmtId="10" fontId="64" fillId="30" borderId="82" xfId="74" applyNumberFormat="1" applyFont="1" applyFill="1" applyBorder="1" applyAlignment="1">
      <alignment horizontal="right" vertical="center"/>
    </xf>
    <xf numFmtId="2" fontId="68" fillId="0" borderId="83" xfId="74" applyNumberFormat="1" applyFont="1" applyBorder="1" applyAlignment="1">
      <alignment horizontal="center" vertical="center"/>
    </xf>
    <xf numFmtId="175" fontId="64" fillId="0" borderId="84" xfId="4" applyNumberFormat="1" applyFont="1" applyBorder="1" applyAlignment="1">
      <alignment horizontal="right" vertical="center"/>
    </xf>
    <xf numFmtId="175" fontId="32" fillId="0" borderId="84" xfId="4" applyNumberFormat="1" applyFont="1" applyBorder="1" applyAlignment="1">
      <alignment horizontal="right" vertical="center"/>
    </xf>
    <xf numFmtId="10" fontId="32" fillId="31" borderId="82" xfId="74" applyNumberFormat="1" applyFont="1" applyFill="1" applyBorder="1" applyAlignment="1">
      <alignment horizontal="right" vertical="center"/>
    </xf>
    <xf numFmtId="1" fontId="68" fillId="0" borderId="81" xfId="74" applyNumberFormat="1" applyFont="1" applyBorder="1" applyAlignment="1">
      <alignment horizontal="center" vertical="center"/>
    </xf>
    <xf numFmtId="1" fontId="68" fillId="0" borderId="83" xfId="74" applyNumberFormat="1" applyFont="1" applyBorder="1" applyAlignment="1">
      <alignment horizontal="center" vertical="center"/>
    </xf>
    <xf numFmtId="175" fontId="68" fillId="0" borderId="84" xfId="4" applyNumberFormat="1" applyFont="1" applyBorder="1" applyAlignment="1">
      <alignment horizontal="right" vertical="center"/>
    </xf>
    <xf numFmtId="10" fontId="68" fillId="30" borderId="82" xfId="74" applyNumberFormat="1" applyFont="1" applyFill="1" applyBorder="1" applyAlignment="1">
      <alignment horizontal="right" vertical="center"/>
    </xf>
    <xf numFmtId="10" fontId="32" fillId="30" borderId="82" xfId="74" applyNumberFormat="1" applyFont="1" applyFill="1" applyBorder="1" applyAlignment="1">
      <alignment horizontal="center" vertical="center"/>
    </xf>
    <xf numFmtId="10" fontId="32" fillId="30" borderId="65" xfId="74" applyNumberFormat="1" applyFont="1" applyFill="1" applyBorder="1" applyAlignment="1">
      <alignment horizontal="center" vertical="center"/>
    </xf>
    <xf numFmtId="175" fontId="69" fillId="0" borderId="84" xfId="4" applyNumberFormat="1" applyFont="1" applyBorder="1" applyAlignment="1">
      <alignment horizontal="center" vertical="center"/>
    </xf>
    <xf numFmtId="1" fontId="68" fillId="0" borderId="16" xfId="74" applyNumberFormat="1" applyFont="1" applyBorder="1" applyAlignment="1">
      <alignment horizontal="center" vertical="center"/>
    </xf>
    <xf numFmtId="1" fontId="64" fillId="0" borderId="57" xfId="74" applyNumberFormat="1" applyFont="1" applyBorder="1" applyAlignment="1">
      <alignment horizontal="center" vertical="center"/>
    </xf>
    <xf numFmtId="10" fontId="64" fillId="30" borderId="49" xfId="74" applyNumberFormat="1" applyFont="1" applyFill="1" applyBorder="1" applyAlignment="1">
      <alignment horizontal="center" vertical="center"/>
    </xf>
    <xf numFmtId="1" fontId="64" fillId="0" borderId="77" xfId="74" applyNumberFormat="1" applyFont="1" applyBorder="1" applyAlignment="1">
      <alignment horizontal="center" vertical="center"/>
    </xf>
    <xf numFmtId="0" fontId="64" fillId="27" borderId="36" xfId="74" applyFont="1" applyFill="1" applyBorder="1" applyAlignment="1">
      <alignment horizontal="center" vertical="center"/>
    </xf>
    <xf numFmtId="44" fontId="32" fillId="27" borderId="6" xfId="73" applyFont="1" applyFill="1" applyBorder="1" applyAlignment="1">
      <alignment vertical="center"/>
    </xf>
    <xf numFmtId="0" fontId="64" fillId="27" borderId="48" xfId="74" applyFont="1" applyFill="1" applyBorder="1" applyAlignment="1">
      <alignment horizontal="center" vertical="center"/>
    </xf>
    <xf numFmtId="10" fontId="64" fillId="27" borderId="6" xfId="74" applyNumberFormat="1" applyFont="1" applyFill="1" applyBorder="1" applyAlignment="1">
      <alignment horizontal="center" vertical="center"/>
    </xf>
    <xf numFmtId="44" fontId="64" fillId="27" borderId="6" xfId="74" applyNumberFormat="1" applyFont="1" applyFill="1" applyBorder="1" applyAlignment="1">
      <alignment vertical="center"/>
    </xf>
    <xf numFmtId="0" fontId="64" fillId="27" borderId="85" xfId="74" applyFont="1" applyFill="1" applyBorder="1" applyAlignment="1">
      <alignment horizontal="center" vertical="center"/>
    </xf>
    <xf numFmtId="0" fontId="64" fillId="27" borderId="86" xfId="74" applyFont="1" applyFill="1" applyBorder="1" applyAlignment="1">
      <alignment horizontal="center" vertical="center"/>
    </xf>
    <xf numFmtId="10" fontId="32" fillId="27" borderId="68" xfId="74" applyNumberFormat="1" applyFont="1" applyFill="1" applyBorder="1" applyAlignment="1">
      <alignment horizontal="center" vertical="center"/>
    </xf>
    <xf numFmtId="10" fontId="32" fillId="27" borderId="56" xfId="74" applyNumberFormat="1" applyFont="1" applyFill="1" applyBorder="1" applyAlignment="1">
      <alignment horizontal="center" vertical="center"/>
    </xf>
    <xf numFmtId="10" fontId="64" fillId="27" borderId="53" xfId="74" applyNumberFormat="1" applyFont="1" applyFill="1" applyBorder="1" applyAlignment="1">
      <alignment horizontal="center" vertical="center"/>
    </xf>
    <xf numFmtId="10" fontId="64" fillId="27" borderId="65" xfId="74" applyNumberFormat="1" applyFont="1" applyFill="1" applyBorder="1" applyAlignment="1">
      <alignment horizontal="center" vertical="center"/>
    </xf>
    <xf numFmtId="44" fontId="53" fillId="0" borderId="6" xfId="73" applyFont="1" applyBorder="1" applyAlignment="1">
      <alignment horizontal="center" vertical="center"/>
    </xf>
    <xf numFmtId="0" fontId="8" fillId="24" borderId="4" xfId="6" applyFont="1" applyFill="1" applyBorder="1" applyAlignment="1">
      <alignment horizontal="right"/>
    </xf>
    <xf numFmtId="173" fontId="0" fillId="0" borderId="55" xfId="73" applyNumberFormat="1" applyFont="1" applyBorder="1" applyAlignment="1">
      <alignment horizontal="center"/>
    </xf>
    <xf numFmtId="0" fontId="11" fillId="24" borderId="85" xfId="6" applyFont="1" applyFill="1" applyBorder="1" applyAlignment="1">
      <alignment horizontal="right"/>
    </xf>
    <xf numFmtId="0" fontId="11" fillId="24" borderId="86" xfId="6" applyFont="1" applyFill="1" applyBorder="1" applyAlignment="1">
      <alignment horizontal="right"/>
    </xf>
    <xf numFmtId="0" fontId="0" fillId="0" borderId="75" xfId="0" applyBorder="1" applyAlignment="1">
      <alignment horizontal="center"/>
    </xf>
    <xf numFmtId="0" fontId="0" fillId="0" borderId="86" xfId="0" applyBorder="1" applyAlignment="1">
      <alignment horizontal="center"/>
    </xf>
    <xf numFmtId="173" fontId="62" fillId="0" borderId="86" xfId="73" applyNumberFormat="1" applyFont="1" applyBorder="1" applyAlignment="1"/>
    <xf numFmtId="173" fontId="62" fillId="0" borderId="86" xfId="73" applyNumberFormat="1" applyFont="1" applyBorder="1" applyAlignment="1">
      <alignment horizontal="center"/>
    </xf>
    <xf numFmtId="173" fontId="62" fillId="0" borderId="87" xfId="73" applyNumberFormat="1" applyFont="1" applyBorder="1" applyAlignment="1">
      <alignment horizontal="center"/>
    </xf>
  </cellXfs>
  <cellStyles count="76">
    <cellStyle name="20% - Ênfase1 2" xfId="9"/>
    <cellStyle name="20% - Ênfase2 2" xfId="10"/>
    <cellStyle name="20% - Ênfase3 2" xfId="11"/>
    <cellStyle name="20% - Ênfase4 2" xfId="12"/>
    <cellStyle name="20% - Ênfase5 2" xfId="13"/>
    <cellStyle name="20% - Ênfase6 2" xfId="14"/>
    <cellStyle name="40% - Ênfase1 2" xfId="15"/>
    <cellStyle name="40% - Ênfase2 2" xfId="16"/>
    <cellStyle name="40% - Ênfase3 2" xfId="17"/>
    <cellStyle name="40% - Ênfase4 2" xfId="18"/>
    <cellStyle name="40% - Ênfase5 2" xfId="19"/>
    <cellStyle name="40% - Ênfase6 2" xfId="20"/>
    <cellStyle name="60% - Ênfase1 2" xfId="21"/>
    <cellStyle name="60% - Ênfase2 2" xfId="22"/>
    <cellStyle name="60% - Ênfase3 2" xfId="23"/>
    <cellStyle name="60% - Ênfase4 2" xfId="24"/>
    <cellStyle name="60% - Ênfase5 2" xfId="25"/>
    <cellStyle name="60% - Ênfase6 2" xfId="26"/>
    <cellStyle name="Bom 2" xfId="27"/>
    <cellStyle name="Cálculo 2" xfId="28"/>
    <cellStyle name="Célula de Verificação 2" xfId="29"/>
    <cellStyle name="Célula Vinculada 2" xfId="30"/>
    <cellStyle name="Ênfase1 2" xfId="31"/>
    <cellStyle name="Ênfase2 2" xfId="32"/>
    <cellStyle name="Ênfase3 2" xfId="33"/>
    <cellStyle name="Ênfase4 2" xfId="34"/>
    <cellStyle name="Ênfase5 2" xfId="35"/>
    <cellStyle name="Ênfase6 2" xfId="36"/>
    <cellStyle name="Entrada 2" xfId="37"/>
    <cellStyle name="Incorreto 2" xfId="38"/>
    <cellStyle name="Moeda" xfId="73" builtinId="4"/>
    <cellStyle name="Moeda 2" xfId="39"/>
    <cellStyle name="Moeda 3" xfId="40"/>
    <cellStyle name="Moeda 4" xfId="41"/>
    <cellStyle name="Neutra 2" xfId="42"/>
    <cellStyle name="Normal" xfId="0" builtinId="0"/>
    <cellStyle name="Normal 10" xfId="74"/>
    <cellStyle name="Normal 2" xfId="6"/>
    <cellStyle name="Normal 2 2" xfId="1"/>
    <cellStyle name="Normal 3" xfId="7"/>
    <cellStyle name="Normal 3 2" xfId="43"/>
    <cellStyle name="Normal 4 3 4 2 3" xfId="44"/>
    <cellStyle name="Normal 4 4" xfId="45"/>
    <cellStyle name="Normal 61" xfId="46"/>
    <cellStyle name="Normal_Replanilhamento T-1 - 18-02-08" xfId="2"/>
    <cellStyle name="Nota 2" xfId="48"/>
    <cellStyle name="Nota 3" xfId="49"/>
    <cellStyle name="Nota 4" xfId="50"/>
    <cellStyle name="Nota 5" xfId="47"/>
    <cellStyle name="Porcentagem 10" xfId="75"/>
    <cellStyle name="Porcentagem 2" xfId="8"/>
    <cellStyle name="Porcentagem 3" xfId="52"/>
    <cellStyle name="Porcentagem 4" xfId="53"/>
    <cellStyle name="Porcentagem 5" xfId="51"/>
    <cellStyle name="Saída 2" xfId="54"/>
    <cellStyle name="Separador de milhares 2" xfId="3"/>
    <cellStyle name="Texto de Aviso 2" xfId="55"/>
    <cellStyle name="Texto Explicativo 2" xfId="56"/>
    <cellStyle name="Título 1 2" xfId="58"/>
    <cellStyle name="Título 2 2" xfId="59"/>
    <cellStyle name="Título 3 2" xfId="60"/>
    <cellStyle name="Título 4 2" xfId="61"/>
    <cellStyle name="Título 5" xfId="57"/>
    <cellStyle name="Total 2" xfId="62"/>
    <cellStyle name="Vírgula" xfId="72" builtinId="3"/>
    <cellStyle name="Vírgula 2" xfId="64"/>
    <cellStyle name="Vírgula 2 2" xfId="5"/>
    <cellStyle name="Vírgula 2 6" xfId="4"/>
    <cellStyle name="Vírgula 3" xfId="65"/>
    <cellStyle name="Vírgula 4" xfId="66"/>
    <cellStyle name="Vírgula 5" xfId="67"/>
    <cellStyle name="Vírgula 5 2" xfId="68"/>
    <cellStyle name="Vírgula 5 3" xfId="69"/>
    <cellStyle name="Vírgula 5 4" xfId="70"/>
    <cellStyle name="Vírgula 6" xfId="71"/>
    <cellStyle name="Vírgula 7" xfId="63"/>
  </cellStyles>
  <dxfs count="5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colors>
    <mruColors>
      <color rgb="FFFFFFCC"/>
      <color rgb="FFFFFF99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microsoft.com/office/2007/relationships/hdphoto" Target="../media/hdphoto1.wdp"/><Relationship Id="rId1" Type="http://schemas.openxmlformats.org/officeDocument/2006/relationships/image" Target="../media/image3.png"/><Relationship Id="rId5" Type="http://schemas.openxmlformats.org/officeDocument/2006/relationships/image" Target="../media/image1.jpe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34738</xdr:rowOff>
    </xdr:from>
    <xdr:to>
      <xdr:col>1</xdr:col>
      <xdr:colOff>107575</xdr:colOff>
      <xdr:row>1</xdr:row>
      <xdr:rowOff>609387</xdr:rowOff>
    </xdr:to>
    <xdr:pic>
      <xdr:nvPicPr>
        <xdr:cNvPr id="2" name="Picture 1" descr="jn_brasao_orig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4738"/>
          <a:ext cx="488575" cy="574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64</xdr:row>
          <xdr:rowOff>66675</xdr:rowOff>
        </xdr:from>
        <xdr:to>
          <xdr:col>1</xdr:col>
          <xdr:colOff>1933575</xdr:colOff>
          <xdr:row>64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64</xdr:row>
          <xdr:rowOff>66675</xdr:rowOff>
        </xdr:from>
        <xdr:to>
          <xdr:col>1</xdr:col>
          <xdr:colOff>2686050</xdr:colOff>
          <xdr:row>64</xdr:row>
          <xdr:rowOff>66675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76200</xdr:colOff>
      <xdr:row>18</xdr:row>
      <xdr:rowOff>74543</xdr:rowOff>
    </xdr:from>
    <xdr:to>
      <xdr:col>4</xdr:col>
      <xdr:colOff>419100</xdr:colOff>
      <xdr:row>23</xdr:row>
      <xdr:rowOff>987700</xdr:rowOff>
    </xdr:to>
    <xdr:pic>
      <xdr:nvPicPr>
        <xdr:cNvPr id="4" name="Imagem 1"/>
        <xdr:cNvPicPr>
          <a:picLocks noChangeAspect="1"/>
        </xdr:cNvPicPr>
      </xdr:nvPicPr>
      <xdr:blipFill>
        <a:blip xmlns:r="http://schemas.openxmlformats.org/officeDocument/2006/relationships" r:embed="rId1">
          <a:grayscl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2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091" y="4323521"/>
          <a:ext cx="5312466" cy="3290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177662</xdr:colOff>
      <xdr:row>34</xdr:row>
      <xdr:rowOff>99420</xdr:rowOff>
    </xdr:from>
    <xdr:to>
      <xdr:col>1</xdr:col>
      <xdr:colOff>2849322</xdr:colOff>
      <xdr:row>51</xdr:row>
      <xdr:rowOff>10003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62" y="9500181"/>
          <a:ext cx="3342551" cy="3289887"/>
        </a:xfrm>
        <a:prstGeom prst="rect">
          <a:avLst/>
        </a:prstGeom>
      </xdr:spPr>
    </xdr:pic>
    <xdr:clientData/>
  </xdr:twoCellAnchor>
  <xdr:twoCellAnchor editAs="oneCell">
    <xdr:from>
      <xdr:col>0</xdr:col>
      <xdr:colOff>198783</xdr:colOff>
      <xdr:row>175</xdr:row>
      <xdr:rowOff>120536</xdr:rowOff>
    </xdr:from>
    <xdr:to>
      <xdr:col>1</xdr:col>
      <xdr:colOff>2646708</xdr:colOff>
      <xdr:row>185</xdr:row>
      <xdr:rowOff>557005</xdr:rowOff>
    </xdr:to>
    <xdr:pic>
      <xdr:nvPicPr>
        <xdr:cNvPr id="6" name="Imagem 5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146"/>
        <a:stretch/>
      </xdr:blipFill>
      <xdr:spPr>
        <a:xfrm>
          <a:off x="198783" y="43629079"/>
          <a:ext cx="3118816" cy="2424295"/>
        </a:xfrm>
        <a:prstGeom prst="rect">
          <a:avLst/>
        </a:prstGeom>
      </xdr:spPr>
    </xdr:pic>
    <xdr:clientData/>
  </xdr:twoCellAnchor>
  <xdr:twoCellAnchor editAs="oneCell">
    <xdr:from>
      <xdr:col>0</xdr:col>
      <xdr:colOff>115957</xdr:colOff>
      <xdr:row>0</xdr:row>
      <xdr:rowOff>82827</xdr:rowOff>
    </xdr:from>
    <xdr:to>
      <xdr:col>0</xdr:col>
      <xdr:colOff>604532</xdr:colOff>
      <xdr:row>1</xdr:row>
      <xdr:rowOff>284759</xdr:rowOff>
    </xdr:to>
    <xdr:pic>
      <xdr:nvPicPr>
        <xdr:cNvPr id="7" name="Picture 1" descr="jn_brasao_origina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7" y="82827"/>
          <a:ext cx="488575" cy="574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226217</xdr:colOff>
      <xdr:row>0</xdr:row>
      <xdr:rowOff>107157</xdr:rowOff>
    </xdr:from>
    <xdr:to>
      <xdr:col>9</xdr:col>
      <xdr:colOff>1023936</xdr:colOff>
      <xdr:row>3</xdr:row>
      <xdr:rowOff>116725</xdr:rowOff>
    </xdr:to>
    <xdr:pic>
      <xdr:nvPicPr>
        <xdr:cNvPr id="4" name="Picture 1" descr="jn_brasao_orig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75342" y="107157"/>
          <a:ext cx="797719" cy="9382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57150</xdr:rowOff>
    </xdr:from>
    <xdr:to>
      <xdr:col>0</xdr:col>
      <xdr:colOff>550768</xdr:colOff>
      <xdr:row>2</xdr:row>
      <xdr:rowOff>250799</xdr:rowOff>
    </xdr:to>
    <xdr:pic>
      <xdr:nvPicPr>
        <xdr:cNvPr id="3" name="Picture 1" descr="jn_brasao_orig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57150"/>
          <a:ext cx="484093" cy="574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ubia-pc\d\LICITA&#199;&#195;O%20-%2013.03.02\Acesso%20a%20Usina%20km%20174+330\Relat&#243;rios\CSTL\Altinopolis\DIVERSOS\Prod.%20de%20Fresa%20Ago.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Obras/ENGENHARIA/CONTRATOS%20E%20MEDI&#199;&#213;ES/UBS%20%20CRISTAL-CONSTRUTORA%20VIA%20NORTE/PLANILHA%20OR&#199;AMENTO/planilha%20US%20CRISTALdentro%20do%20or&#231;amento%202017-11-2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esagem de Pista Ago-98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ÇOS"/>
      <sheetName val="MC"/>
      <sheetName val="COMP 01"/>
      <sheetName val="COMP 02"/>
      <sheetName val="COMP 03"/>
      <sheetName val="COMP 04"/>
      <sheetName val="COMP 05"/>
      <sheetName val="COMP 06"/>
      <sheetName val="COMP 07"/>
      <sheetName val="COMP 08"/>
      <sheetName val="COMP 09"/>
      <sheetName val="COMP 10"/>
      <sheetName val="CFF"/>
    </sheetNames>
    <sheetDataSet>
      <sheetData sheetId="0">
        <row r="148">
          <cell r="E148" t="str">
            <v>und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D165"/>
  <sheetViews>
    <sheetView showGridLines="0" showZeros="0" tabSelected="1" view="pageBreakPreview" topLeftCell="A79" zoomScaleNormal="85" zoomScaleSheetLayoutView="100" workbookViewId="0">
      <selection activeCell="D114" sqref="D114"/>
    </sheetView>
  </sheetViews>
  <sheetFormatPr defaultRowHeight="15.75" x14ac:dyDescent="0.25"/>
  <cols>
    <col min="1" max="1" width="7.140625" style="86" bestFit="1" customWidth="1"/>
    <col min="2" max="2" width="10.5703125" style="76" bestFit="1" customWidth="1"/>
    <col min="3" max="3" width="10.5703125" style="92" customWidth="1"/>
    <col min="4" max="4" width="81.42578125" style="103" customWidth="1"/>
    <col min="5" max="5" width="9.5703125" style="104" customWidth="1"/>
    <col min="6" max="6" width="11.85546875" style="105" customWidth="1"/>
    <col min="7" max="7" width="18.140625" style="349" customWidth="1"/>
    <col min="8" max="8" width="18.7109375" style="105" customWidth="1"/>
    <col min="9" max="9" width="9.140625" style="68"/>
    <col min="10" max="10" width="13.42578125" style="68" bestFit="1" customWidth="1"/>
    <col min="11" max="82" width="9.140625" style="68"/>
    <col min="83" max="231" width="9.140625" style="69"/>
    <col min="232" max="232" width="10.85546875" style="69" customWidth="1"/>
    <col min="233" max="233" width="10.5703125" style="69" bestFit="1" customWidth="1"/>
    <col min="234" max="234" width="73.28515625" style="69" customWidth="1"/>
    <col min="235" max="235" width="6.42578125" style="69" bestFit="1" customWidth="1"/>
    <col min="236" max="236" width="11.85546875" style="69" bestFit="1" customWidth="1"/>
    <col min="237" max="237" width="12" style="69" bestFit="1" customWidth="1"/>
    <col min="238" max="238" width="19.140625" style="69" customWidth="1"/>
    <col min="239" max="239" width="0" style="69" hidden="1" customWidth="1"/>
    <col min="240" max="240" width="14.140625" style="69" bestFit="1" customWidth="1"/>
    <col min="241" max="241" width="19.85546875" style="69" bestFit="1" customWidth="1"/>
    <col min="242" max="242" width="14.42578125" style="69" bestFit="1" customWidth="1"/>
    <col min="243" max="243" width="18.28515625" style="69" bestFit="1" customWidth="1"/>
    <col min="244" max="244" width="12.7109375" style="69" bestFit="1" customWidth="1"/>
    <col min="245" max="245" width="20.85546875" style="69" bestFit="1" customWidth="1"/>
    <col min="246" max="246" width="14.140625" style="69" customWidth="1"/>
    <col min="247" max="247" width="14.28515625" style="69" customWidth="1"/>
    <col min="248" max="248" width="16" style="69" customWidth="1"/>
    <col min="249" max="249" width="20.7109375" style="69" customWidth="1"/>
    <col min="250" max="250" width="27.140625" style="69" bestFit="1" customWidth="1"/>
    <col min="251" max="251" width="30.85546875" style="69" bestFit="1" customWidth="1"/>
    <col min="252" max="252" width="30.5703125" style="69" bestFit="1" customWidth="1"/>
    <col min="253" max="253" width="25.140625" style="69" customWidth="1"/>
    <col min="254" max="254" width="24.5703125" style="69" customWidth="1"/>
    <col min="255" max="255" width="9.140625" style="69"/>
    <col min="256" max="256" width="14.140625" style="69" bestFit="1" customWidth="1"/>
    <col min="257" max="487" width="9.140625" style="69"/>
    <col min="488" max="488" width="10.85546875" style="69" customWidth="1"/>
    <col min="489" max="489" width="10.5703125" style="69" bestFit="1" customWidth="1"/>
    <col min="490" max="490" width="73.28515625" style="69" customWidth="1"/>
    <col min="491" max="491" width="6.42578125" style="69" bestFit="1" customWidth="1"/>
    <col min="492" max="492" width="11.85546875" style="69" bestFit="1" customWidth="1"/>
    <col min="493" max="493" width="12" style="69" bestFit="1" customWidth="1"/>
    <col min="494" max="494" width="19.140625" style="69" customWidth="1"/>
    <col min="495" max="495" width="0" style="69" hidden="1" customWidth="1"/>
    <col min="496" max="496" width="14.140625" style="69" bestFit="1" customWidth="1"/>
    <col min="497" max="497" width="19.85546875" style="69" bestFit="1" customWidth="1"/>
    <col min="498" max="498" width="14.42578125" style="69" bestFit="1" customWidth="1"/>
    <col min="499" max="499" width="18.28515625" style="69" bestFit="1" customWidth="1"/>
    <col min="500" max="500" width="12.7109375" style="69" bestFit="1" customWidth="1"/>
    <col min="501" max="501" width="20.85546875" style="69" bestFit="1" customWidth="1"/>
    <col min="502" max="502" width="14.140625" style="69" customWidth="1"/>
    <col min="503" max="503" width="14.28515625" style="69" customWidth="1"/>
    <col min="504" max="504" width="16" style="69" customWidth="1"/>
    <col min="505" max="505" width="20.7109375" style="69" customWidth="1"/>
    <col min="506" max="506" width="27.140625" style="69" bestFit="1" customWidth="1"/>
    <col min="507" max="507" width="30.85546875" style="69" bestFit="1" customWidth="1"/>
    <col min="508" max="508" width="30.5703125" style="69" bestFit="1" customWidth="1"/>
    <col min="509" max="509" width="25.140625" style="69" customWidth="1"/>
    <col min="510" max="510" width="24.5703125" style="69" customWidth="1"/>
    <col min="511" max="511" width="9.140625" style="69"/>
    <col min="512" max="512" width="14.140625" style="69" bestFit="1" customWidth="1"/>
    <col min="513" max="743" width="9.140625" style="69"/>
    <col min="744" max="744" width="10.85546875" style="69" customWidth="1"/>
    <col min="745" max="745" width="10.5703125" style="69" bestFit="1" customWidth="1"/>
    <col min="746" max="746" width="73.28515625" style="69" customWidth="1"/>
    <col min="747" max="747" width="6.42578125" style="69" bestFit="1" customWidth="1"/>
    <col min="748" max="748" width="11.85546875" style="69" bestFit="1" customWidth="1"/>
    <col min="749" max="749" width="12" style="69" bestFit="1" customWidth="1"/>
    <col min="750" max="750" width="19.140625" style="69" customWidth="1"/>
    <col min="751" max="751" width="0" style="69" hidden="1" customWidth="1"/>
    <col min="752" max="752" width="14.140625" style="69" bestFit="1" customWidth="1"/>
    <col min="753" max="753" width="19.85546875" style="69" bestFit="1" customWidth="1"/>
    <col min="754" max="754" width="14.42578125" style="69" bestFit="1" customWidth="1"/>
    <col min="755" max="755" width="18.28515625" style="69" bestFit="1" customWidth="1"/>
    <col min="756" max="756" width="12.7109375" style="69" bestFit="1" customWidth="1"/>
    <col min="757" max="757" width="20.85546875" style="69" bestFit="1" customWidth="1"/>
    <col min="758" max="758" width="14.140625" style="69" customWidth="1"/>
    <col min="759" max="759" width="14.28515625" style="69" customWidth="1"/>
    <col min="760" max="760" width="16" style="69" customWidth="1"/>
    <col min="761" max="761" width="20.7109375" style="69" customWidth="1"/>
    <col min="762" max="762" width="27.140625" style="69" bestFit="1" customWidth="1"/>
    <col min="763" max="763" width="30.85546875" style="69" bestFit="1" customWidth="1"/>
    <col min="764" max="764" width="30.5703125" style="69" bestFit="1" customWidth="1"/>
    <col min="765" max="765" width="25.140625" style="69" customWidth="1"/>
    <col min="766" max="766" width="24.5703125" style="69" customWidth="1"/>
    <col min="767" max="767" width="9.140625" style="69"/>
    <col min="768" max="768" width="14.140625" style="69" bestFit="1" customWidth="1"/>
    <col min="769" max="999" width="9.140625" style="69"/>
    <col min="1000" max="1000" width="10.85546875" style="69" customWidth="1"/>
    <col min="1001" max="1001" width="10.5703125" style="69" bestFit="1" customWidth="1"/>
    <col min="1002" max="1002" width="73.28515625" style="69" customWidth="1"/>
    <col min="1003" max="1003" width="6.42578125" style="69" bestFit="1" customWidth="1"/>
    <col min="1004" max="1004" width="11.85546875" style="69" bestFit="1" customWidth="1"/>
    <col min="1005" max="1005" width="12" style="69" bestFit="1" customWidth="1"/>
    <col min="1006" max="1006" width="19.140625" style="69" customWidth="1"/>
    <col min="1007" max="1007" width="0" style="69" hidden="1" customWidth="1"/>
    <col min="1008" max="1008" width="14.140625" style="69" bestFit="1" customWidth="1"/>
    <col min="1009" max="1009" width="19.85546875" style="69" bestFit="1" customWidth="1"/>
    <col min="1010" max="1010" width="14.42578125" style="69" bestFit="1" customWidth="1"/>
    <col min="1011" max="1011" width="18.28515625" style="69" bestFit="1" customWidth="1"/>
    <col min="1012" max="1012" width="12.7109375" style="69" bestFit="1" customWidth="1"/>
    <col min="1013" max="1013" width="20.85546875" style="69" bestFit="1" customWidth="1"/>
    <col min="1014" max="1014" width="14.140625" style="69" customWidth="1"/>
    <col min="1015" max="1015" width="14.28515625" style="69" customWidth="1"/>
    <col min="1016" max="1016" width="16" style="69" customWidth="1"/>
    <col min="1017" max="1017" width="20.7109375" style="69" customWidth="1"/>
    <col min="1018" max="1018" width="27.140625" style="69" bestFit="1" customWidth="1"/>
    <col min="1019" max="1019" width="30.85546875" style="69" bestFit="1" customWidth="1"/>
    <col min="1020" max="1020" width="30.5703125" style="69" bestFit="1" customWidth="1"/>
    <col min="1021" max="1021" width="25.140625" style="69" customWidth="1"/>
    <col min="1022" max="1022" width="24.5703125" style="69" customWidth="1"/>
    <col min="1023" max="1023" width="9.140625" style="69"/>
    <col min="1024" max="1024" width="14.140625" style="69" bestFit="1" customWidth="1"/>
    <col min="1025" max="1255" width="9.140625" style="69"/>
    <col min="1256" max="1256" width="10.85546875" style="69" customWidth="1"/>
    <col min="1257" max="1257" width="10.5703125" style="69" bestFit="1" customWidth="1"/>
    <col min="1258" max="1258" width="73.28515625" style="69" customWidth="1"/>
    <col min="1259" max="1259" width="6.42578125" style="69" bestFit="1" customWidth="1"/>
    <col min="1260" max="1260" width="11.85546875" style="69" bestFit="1" customWidth="1"/>
    <col min="1261" max="1261" width="12" style="69" bestFit="1" customWidth="1"/>
    <col min="1262" max="1262" width="19.140625" style="69" customWidth="1"/>
    <col min="1263" max="1263" width="0" style="69" hidden="1" customWidth="1"/>
    <col min="1264" max="1264" width="14.140625" style="69" bestFit="1" customWidth="1"/>
    <col min="1265" max="1265" width="19.85546875" style="69" bestFit="1" customWidth="1"/>
    <col min="1266" max="1266" width="14.42578125" style="69" bestFit="1" customWidth="1"/>
    <col min="1267" max="1267" width="18.28515625" style="69" bestFit="1" customWidth="1"/>
    <col min="1268" max="1268" width="12.7109375" style="69" bestFit="1" customWidth="1"/>
    <col min="1269" max="1269" width="20.85546875" style="69" bestFit="1" customWidth="1"/>
    <col min="1270" max="1270" width="14.140625" style="69" customWidth="1"/>
    <col min="1271" max="1271" width="14.28515625" style="69" customWidth="1"/>
    <col min="1272" max="1272" width="16" style="69" customWidth="1"/>
    <col min="1273" max="1273" width="20.7109375" style="69" customWidth="1"/>
    <col min="1274" max="1274" width="27.140625" style="69" bestFit="1" customWidth="1"/>
    <col min="1275" max="1275" width="30.85546875" style="69" bestFit="1" customWidth="1"/>
    <col min="1276" max="1276" width="30.5703125" style="69" bestFit="1" customWidth="1"/>
    <col min="1277" max="1277" width="25.140625" style="69" customWidth="1"/>
    <col min="1278" max="1278" width="24.5703125" style="69" customWidth="1"/>
    <col min="1279" max="1279" width="9.140625" style="69"/>
    <col min="1280" max="1280" width="14.140625" style="69" bestFit="1" customWidth="1"/>
    <col min="1281" max="1511" width="9.140625" style="69"/>
    <col min="1512" max="1512" width="10.85546875" style="69" customWidth="1"/>
    <col min="1513" max="1513" width="10.5703125" style="69" bestFit="1" customWidth="1"/>
    <col min="1514" max="1514" width="73.28515625" style="69" customWidth="1"/>
    <col min="1515" max="1515" width="6.42578125" style="69" bestFit="1" customWidth="1"/>
    <col min="1516" max="1516" width="11.85546875" style="69" bestFit="1" customWidth="1"/>
    <col min="1517" max="1517" width="12" style="69" bestFit="1" customWidth="1"/>
    <col min="1518" max="1518" width="19.140625" style="69" customWidth="1"/>
    <col min="1519" max="1519" width="0" style="69" hidden="1" customWidth="1"/>
    <col min="1520" max="1520" width="14.140625" style="69" bestFit="1" customWidth="1"/>
    <col min="1521" max="1521" width="19.85546875" style="69" bestFit="1" customWidth="1"/>
    <col min="1522" max="1522" width="14.42578125" style="69" bestFit="1" customWidth="1"/>
    <col min="1523" max="1523" width="18.28515625" style="69" bestFit="1" customWidth="1"/>
    <col min="1524" max="1524" width="12.7109375" style="69" bestFit="1" customWidth="1"/>
    <col min="1525" max="1525" width="20.85546875" style="69" bestFit="1" customWidth="1"/>
    <col min="1526" max="1526" width="14.140625" style="69" customWidth="1"/>
    <col min="1527" max="1527" width="14.28515625" style="69" customWidth="1"/>
    <col min="1528" max="1528" width="16" style="69" customWidth="1"/>
    <col min="1529" max="1529" width="20.7109375" style="69" customWidth="1"/>
    <col min="1530" max="1530" width="27.140625" style="69" bestFit="1" customWidth="1"/>
    <col min="1531" max="1531" width="30.85546875" style="69" bestFit="1" customWidth="1"/>
    <col min="1532" max="1532" width="30.5703125" style="69" bestFit="1" customWidth="1"/>
    <col min="1533" max="1533" width="25.140625" style="69" customWidth="1"/>
    <col min="1534" max="1534" width="24.5703125" style="69" customWidth="1"/>
    <col min="1535" max="1535" width="9.140625" style="69"/>
    <col min="1536" max="1536" width="14.140625" style="69" bestFit="1" customWidth="1"/>
    <col min="1537" max="1767" width="9.140625" style="69"/>
    <col min="1768" max="1768" width="10.85546875" style="69" customWidth="1"/>
    <col min="1769" max="1769" width="10.5703125" style="69" bestFit="1" customWidth="1"/>
    <col min="1770" max="1770" width="73.28515625" style="69" customWidth="1"/>
    <col min="1771" max="1771" width="6.42578125" style="69" bestFit="1" customWidth="1"/>
    <col min="1772" max="1772" width="11.85546875" style="69" bestFit="1" customWidth="1"/>
    <col min="1773" max="1773" width="12" style="69" bestFit="1" customWidth="1"/>
    <col min="1774" max="1774" width="19.140625" style="69" customWidth="1"/>
    <col min="1775" max="1775" width="0" style="69" hidden="1" customWidth="1"/>
    <col min="1776" max="1776" width="14.140625" style="69" bestFit="1" customWidth="1"/>
    <col min="1777" max="1777" width="19.85546875" style="69" bestFit="1" customWidth="1"/>
    <col min="1778" max="1778" width="14.42578125" style="69" bestFit="1" customWidth="1"/>
    <col min="1779" max="1779" width="18.28515625" style="69" bestFit="1" customWidth="1"/>
    <col min="1780" max="1780" width="12.7109375" style="69" bestFit="1" customWidth="1"/>
    <col min="1781" max="1781" width="20.85546875" style="69" bestFit="1" customWidth="1"/>
    <col min="1782" max="1782" width="14.140625" style="69" customWidth="1"/>
    <col min="1783" max="1783" width="14.28515625" style="69" customWidth="1"/>
    <col min="1784" max="1784" width="16" style="69" customWidth="1"/>
    <col min="1785" max="1785" width="20.7109375" style="69" customWidth="1"/>
    <col min="1786" max="1786" width="27.140625" style="69" bestFit="1" customWidth="1"/>
    <col min="1787" max="1787" width="30.85546875" style="69" bestFit="1" customWidth="1"/>
    <col min="1788" max="1788" width="30.5703125" style="69" bestFit="1" customWidth="1"/>
    <col min="1789" max="1789" width="25.140625" style="69" customWidth="1"/>
    <col min="1790" max="1790" width="24.5703125" style="69" customWidth="1"/>
    <col min="1791" max="1791" width="9.140625" style="69"/>
    <col min="1792" max="1792" width="14.140625" style="69" bestFit="1" customWidth="1"/>
    <col min="1793" max="2023" width="9.140625" style="69"/>
    <col min="2024" max="2024" width="10.85546875" style="69" customWidth="1"/>
    <col min="2025" max="2025" width="10.5703125" style="69" bestFit="1" customWidth="1"/>
    <col min="2026" max="2026" width="73.28515625" style="69" customWidth="1"/>
    <col min="2027" max="2027" width="6.42578125" style="69" bestFit="1" customWidth="1"/>
    <col min="2028" max="2028" width="11.85546875" style="69" bestFit="1" customWidth="1"/>
    <col min="2029" max="2029" width="12" style="69" bestFit="1" customWidth="1"/>
    <col min="2030" max="2030" width="19.140625" style="69" customWidth="1"/>
    <col min="2031" max="2031" width="0" style="69" hidden="1" customWidth="1"/>
    <col min="2032" max="2032" width="14.140625" style="69" bestFit="1" customWidth="1"/>
    <col min="2033" max="2033" width="19.85546875" style="69" bestFit="1" customWidth="1"/>
    <col min="2034" max="2034" width="14.42578125" style="69" bestFit="1" customWidth="1"/>
    <col min="2035" max="2035" width="18.28515625" style="69" bestFit="1" customWidth="1"/>
    <col min="2036" max="2036" width="12.7109375" style="69" bestFit="1" customWidth="1"/>
    <col min="2037" max="2037" width="20.85546875" style="69" bestFit="1" customWidth="1"/>
    <col min="2038" max="2038" width="14.140625" style="69" customWidth="1"/>
    <col min="2039" max="2039" width="14.28515625" style="69" customWidth="1"/>
    <col min="2040" max="2040" width="16" style="69" customWidth="1"/>
    <col min="2041" max="2041" width="20.7109375" style="69" customWidth="1"/>
    <col min="2042" max="2042" width="27.140625" style="69" bestFit="1" customWidth="1"/>
    <col min="2043" max="2043" width="30.85546875" style="69" bestFit="1" customWidth="1"/>
    <col min="2044" max="2044" width="30.5703125" style="69" bestFit="1" customWidth="1"/>
    <col min="2045" max="2045" width="25.140625" style="69" customWidth="1"/>
    <col min="2046" max="2046" width="24.5703125" style="69" customWidth="1"/>
    <col min="2047" max="2047" width="9.140625" style="69"/>
    <col min="2048" max="2048" width="14.140625" style="69" bestFit="1" customWidth="1"/>
    <col min="2049" max="2279" width="9.140625" style="69"/>
    <col min="2280" max="2280" width="10.85546875" style="69" customWidth="1"/>
    <col min="2281" max="2281" width="10.5703125" style="69" bestFit="1" customWidth="1"/>
    <col min="2282" max="2282" width="73.28515625" style="69" customWidth="1"/>
    <col min="2283" max="2283" width="6.42578125" style="69" bestFit="1" customWidth="1"/>
    <col min="2284" max="2284" width="11.85546875" style="69" bestFit="1" customWidth="1"/>
    <col min="2285" max="2285" width="12" style="69" bestFit="1" customWidth="1"/>
    <col min="2286" max="2286" width="19.140625" style="69" customWidth="1"/>
    <col min="2287" max="2287" width="0" style="69" hidden="1" customWidth="1"/>
    <col min="2288" max="2288" width="14.140625" style="69" bestFit="1" customWidth="1"/>
    <col min="2289" max="2289" width="19.85546875" style="69" bestFit="1" customWidth="1"/>
    <col min="2290" max="2290" width="14.42578125" style="69" bestFit="1" customWidth="1"/>
    <col min="2291" max="2291" width="18.28515625" style="69" bestFit="1" customWidth="1"/>
    <col min="2292" max="2292" width="12.7109375" style="69" bestFit="1" customWidth="1"/>
    <col min="2293" max="2293" width="20.85546875" style="69" bestFit="1" customWidth="1"/>
    <col min="2294" max="2294" width="14.140625" style="69" customWidth="1"/>
    <col min="2295" max="2295" width="14.28515625" style="69" customWidth="1"/>
    <col min="2296" max="2296" width="16" style="69" customWidth="1"/>
    <col min="2297" max="2297" width="20.7109375" style="69" customWidth="1"/>
    <col min="2298" max="2298" width="27.140625" style="69" bestFit="1" customWidth="1"/>
    <col min="2299" max="2299" width="30.85546875" style="69" bestFit="1" customWidth="1"/>
    <col min="2300" max="2300" width="30.5703125" style="69" bestFit="1" customWidth="1"/>
    <col min="2301" max="2301" width="25.140625" style="69" customWidth="1"/>
    <col min="2302" max="2302" width="24.5703125" style="69" customWidth="1"/>
    <col min="2303" max="2303" width="9.140625" style="69"/>
    <col min="2304" max="2304" width="14.140625" style="69" bestFit="1" customWidth="1"/>
    <col min="2305" max="2535" width="9.140625" style="69"/>
    <col min="2536" max="2536" width="10.85546875" style="69" customWidth="1"/>
    <col min="2537" max="2537" width="10.5703125" style="69" bestFit="1" customWidth="1"/>
    <col min="2538" max="2538" width="73.28515625" style="69" customWidth="1"/>
    <col min="2539" max="2539" width="6.42578125" style="69" bestFit="1" customWidth="1"/>
    <col min="2540" max="2540" width="11.85546875" style="69" bestFit="1" customWidth="1"/>
    <col min="2541" max="2541" width="12" style="69" bestFit="1" customWidth="1"/>
    <col min="2542" max="2542" width="19.140625" style="69" customWidth="1"/>
    <col min="2543" max="2543" width="0" style="69" hidden="1" customWidth="1"/>
    <col min="2544" max="2544" width="14.140625" style="69" bestFit="1" customWidth="1"/>
    <col min="2545" max="2545" width="19.85546875" style="69" bestFit="1" customWidth="1"/>
    <col min="2546" max="2546" width="14.42578125" style="69" bestFit="1" customWidth="1"/>
    <col min="2547" max="2547" width="18.28515625" style="69" bestFit="1" customWidth="1"/>
    <col min="2548" max="2548" width="12.7109375" style="69" bestFit="1" customWidth="1"/>
    <col min="2549" max="2549" width="20.85546875" style="69" bestFit="1" customWidth="1"/>
    <col min="2550" max="2550" width="14.140625" style="69" customWidth="1"/>
    <col min="2551" max="2551" width="14.28515625" style="69" customWidth="1"/>
    <col min="2552" max="2552" width="16" style="69" customWidth="1"/>
    <col min="2553" max="2553" width="20.7109375" style="69" customWidth="1"/>
    <col min="2554" max="2554" width="27.140625" style="69" bestFit="1" customWidth="1"/>
    <col min="2555" max="2555" width="30.85546875" style="69" bestFit="1" customWidth="1"/>
    <col min="2556" max="2556" width="30.5703125" style="69" bestFit="1" customWidth="1"/>
    <col min="2557" max="2557" width="25.140625" style="69" customWidth="1"/>
    <col min="2558" max="2558" width="24.5703125" style="69" customWidth="1"/>
    <col min="2559" max="2559" width="9.140625" style="69"/>
    <col min="2560" max="2560" width="14.140625" style="69" bestFit="1" customWidth="1"/>
    <col min="2561" max="2791" width="9.140625" style="69"/>
    <col min="2792" max="2792" width="10.85546875" style="69" customWidth="1"/>
    <col min="2793" max="2793" width="10.5703125" style="69" bestFit="1" customWidth="1"/>
    <col min="2794" max="2794" width="73.28515625" style="69" customWidth="1"/>
    <col min="2795" max="2795" width="6.42578125" style="69" bestFit="1" customWidth="1"/>
    <col min="2796" max="2796" width="11.85546875" style="69" bestFit="1" customWidth="1"/>
    <col min="2797" max="2797" width="12" style="69" bestFit="1" customWidth="1"/>
    <col min="2798" max="2798" width="19.140625" style="69" customWidth="1"/>
    <col min="2799" max="2799" width="0" style="69" hidden="1" customWidth="1"/>
    <col min="2800" max="2800" width="14.140625" style="69" bestFit="1" customWidth="1"/>
    <col min="2801" max="2801" width="19.85546875" style="69" bestFit="1" customWidth="1"/>
    <col min="2802" max="2802" width="14.42578125" style="69" bestFit="1" customWidth="1"/>
    <col min="2803" max="2803" width="18.28515625" style="69" bestFit="1" customWidth="1"/>
    <col min="2804" max="2804" width="12.7109375" style="69" bestFit="1" customWidth="1"/>
    <col min="2805" max="2805" width="20.85546875" style="69" bestFit="1" customWidth="1"/>
    <col min="2806" max="2806" width="14.140625" style="69" customWidth="1"/>
    <col min="2807" max="2807" width="14.28515625" style="69" customWidth="1"/>
    <col min="2808" max="2808" width="16" style="69" customWidth="1"/>
    <col min="2809" max="2809" width="20.7109375" style="69" customWidth="1"/>
    <col min="2810" max="2810" width="27.140625" style="69" bestFit="1" customWidth="1"/>
    <col min="2811" max="2811" width="30.85546875" style="69" bestFit="1" customWidth="1"/>
    <col min="2812" max="2812" width="30.5703125" style="69" bestFit="1" customWidth="1"/>
    <col min="2813" max="2813" width="25.140625" style="69" customWidth="1"/>
    <col min="2814" max="2814" width="24.5703125" style="69" customWidth="1"/>
    <col min="2815" max="2815" width="9.140625" style="69"/>
    <col min="2816" max="2816" width="14.140625" style="69" bestFit="1" customWidth="1"/>
    <col min="2817" max="3047" width="9.140625" style="69"/>
    <col min="3048" max="3048" width="10.85546875" style="69" customWidth="1"/>
    <col min="3049" max="3049" width="10.5703125" style="69" bestFit="1" customWidth="1"/>
    <col min="3050" max="3050" width="73.28515625" style="69" customWidth="1"/>
    <col min="3051" max="3051" width="6.42578125" style="69" bestFit="1" customWidth="1"/>
    <col min="3052" max="3052" width="11.85546875" style="69" bestFit="1" customWidth="1"/>
    <col min="3053" max="3053" width="12" style="69" bestFit="1" customWidth="1"/>
    <col min="3054" max="3054" width="19.140625" style="69" customWidth="1"/>
    <col min="3055" max="3055" width="0" style="69" hidden="1" customWidth="1"/>
    <col min="3056" max="3056" width="14.140625" style="69" bestFit="1" customWidth="1"/>
    <col min="3057" max="3057" width="19.85546875" style="69" bestFit="1" customWidth="1"/>
    <col min="3058" max="3058" width="14.42578125" style="69" bestFit="1" customWidth="1"/>
    <col min="3059" max="3059" width="18.28515625" style="69" bestFit="1" customWidth="1"/>
    <col min="3060" max="3060" width="12.7109375" style="69" bestFit="1" customWidth="1"/>
    <col min="3061" max="3061" width="20.85546875" style="69" bestFit="1" customWidth="1"/>
    <col min="3062" max="3062" width="14.140625" style="69" customWidth="1"/>
    <col min="3063" max="3063" width="14.28515625" style="69" customWidth="1"/>
    <col min="3064" max="3064" width="16" style="69" customWidth="1"/>
    <col min="3065" max="3065" width="20.7109375" style="69" customWidth="1"/>
    <col min="3066" max="3066" width="27.140625" style="69" bestFit="1" customWidth="1"/>
    <col min="3067" max="3067" width="30.85546875" style="69" bestFit="1" customWidth="1"/>
    <col min="3068" max="3068" width="30.5703125" style="69" bestFit="1" customWidth="1"/>
    <col min="3069" max="3069" width="25.140625" style="69" customWidth="1"/>
    <col min="3070" max="3070" width="24.5703125" style="69" customWidth="1"/>
    <col min="3071" max="3071" width="9.140625" style="69"/>
    <col min="3072" max="3072" width="14.140625" style="69" bestFit="1" customWidth="1"/>
    <col min="3073" max="3303" width="9.140625" style="69"/>
    <col min="3304" max="3304" width="10.85546875" style="69" customWidth="1"/>
    <col min="3305" max="3305" width="10.5703125" style="69" bestFit="1" customWidth="1"/>
    <col min="3306" max="3306" width="73.28515625" style="69" customWidth="1"/>
    <col min="3307" max="3307" width="6.42578125" style="69" bestFit="1" customWidth="1"/>
    <col min="3308" max="3308" width="11.85546875" style="69" bestFit="1" customWidth="1"/>
    <col min="3309" max="3309" width="12" style="69" bestFit="1" customWidth="1"/>
    <col min="3310" max="3310" width="19.140625" style="69" customWidth="1"/>
    <col min="3311" max="3311" width="0" style="69" hidden="1" customWidth="1"/>
    <col min="3312" max="3312" width="14.140625" style="69" bestFit="1" customWidth="1"/>
    <col min="3313" max="3313" width="19.85546875" style="69" bestFit="1" customWidth="1"/>
    <col min="3314" max="3314" width="14.42578125" style="69" bestFit="1" customWidth="1"/>
    <col min="3315" max="3315" width="18.28515625" style="69" bestFit="1" customWidth="1"/>
    <col min="3316" max="3316" width="12.7109375" style="69" bestFit="1" customWidth="1"/>
    <col min="3317" max="3317" width="20.85546875" style="69" bestFit="1" customWidth="1"/>
    <col min="3318" max="3318" width="14.140625" style="69" customWidth="1"/>
    <col min="3319" max="3319" width="14.28515625" style="69" customWidth="1"/>
    <col min="3320" max="3320" width="16" style="69" customWidth="1"/>
    <col min="3321" max="3321" width="20.7109375" style="69" customWidth="1"/>
    <col min="3322" max="3322" width="27.140625" style="69" bestFit="1" customWidth="1"/>
    <col min="3323" max="3323" width="30.85546875" style="69" bestFit="1" customWidth="1"/>
    <col min="3324" max="3324" width="30.5703125" style="69" bestFit="1" customWidth="1"/>
    <col min="3325" max="3325" width="25.140625" style="69" customWidth="1"/>
    <col min="3326" max="3326" width="24.5703125" style="69" customWidth="1"/>
    <col min="3327" max="3327" width="9.140625" style="69"/>
    <col min="3328" max="3328" width="14.140625" style="69" bestFit="1" customWidth="1"/>
    <col min="3329" max="3559" width="9.140625" style="69"/>
    <col min="3560" max="3560" width="10.85546875" style="69" customWidth="1"/>
    <col min="3561" max="3561" width="10.5703125" style="69" bestFit="1" customWidth="1"/>
    <col min="3562" max="3562" width="73.28515625" style="69" customWidth="1"/>
    <col min="3563" max="3563" width="6.42578125" style="69" bestFit="1" customWidth="1"/>
    <col min="3564" max="3564" width="11.85546875" style="69" bestFit="1" customWidth="1"/>
    <col min="3565" max="3565" width="12" style="69" bestFit="1" customWidth="1"/>
    <col min="3566" max="3566" width="19.140625" style="69" customWidth="1"/>
    <col min="3567" max="3567" width="0" style="69" hidden="1" customWidth="1"/>
    <col min="3568" max="3568" width="14.140625" style="69" bestFit="1" customWidth="1"/>
    <col min="3569" max="3569" width="19.85546875" style="69" bestFit="1" customWidth="1"/>
    <col min="3570" max="3570" width="14.42578125" style="69" bestFit="1" customWidth="1"/>
    <col min="3571" max="3571" width="18.28515625" style="69" bestFit="1" customWidth="1"/>
    <col min="3572" max="3572" width="12.7109375" style="69" bestFit="1" customWidth="1"/>
    <col min="3573" max="3573" width="20.85546875" style="69" bestFit="1" customWidth="1"/>
    <col min="3574" max="3574" width="14.140625" style="69" customWidth="1"/>
    <col min="3575" max="3575" width="14.28515625" style="69" customWidth="1"/>
    <col min="3576" max="3576" width="16" style="69" customWidth="1"/>
    <col min="3577" max="3577" width="20.7109375" style="69" customWidth="1"/>
    <col min="3578" max="3578" width="27.140625" style="69" bestFit="1" customWidth="1"/>
    <col min="3579" max="3579" width="30.85546875" style="69" bestFit="1" customWidth="1"/>
    <col min="3580" max="3580" width="30.5703125" style="69" bestFit="1" customWidth="1"/>
    <col min="3581" max="3581" width="25.140625" style="69" customWidth="1"/>
    <col min="3582" max="3582" width="24.5703125" style="69" customWidth="1"/>
    <col min="3583" max="3583" width="9.140625" style="69"/>
    <col min="3584" max="3584" width="14.140625" style="69" bestFit="1" customWidth="1"/>
    <col min="3585" max="3815" width="9.140625" style="69"/>
    <col min="3816" max="3816" width="10.85546875" style="69" customWidth="1"/>
    <col min="3817" max="3817" width="10.5703125" style="69" bestFit="1" customWidth="1"/>
    <col min="3818" max="3818" width="73.28515625" style="69" customWidth="1"/>
    <col min="3819" max="3819" width="6.42578125" style="69" bestFit="1" customWidth="1"/>
    <col min="3820" max="3820" width="11.85546875" style="69" bestFit="1" customWidth="1"/>
    <col min="3821" max="3821" width="12" style="69" bestFit="1" customWidth="1"/>
    <col min="3822" max="3822" width="19.140625" style="69" customWidth="1"/>
    <col min="3823" max="3823" width="0" style="69" hidden="1" customWidth="1"/>
    <col min="3824" max="3824" width="14.140625" style="69" bestFit="1" customWidth="1"/>
    <col min="3825" max="3825" width="19.85546875" style="69" bestFit="1" customWidth="1"/>
    <col min="3826" max="3826" width="14.42578125" style="69" bestFit="1" customWidth="1"/>
    <col min="3827" max="3827" width="18.28515625" style="69" bestFit="1" customWidth="1"/>
    <col min="3828" max="3828" width="12.7109375" style="69" bestFit="1" customWidth="1"/>
    <col min="3829" max="3829" width="20.85546875" style="69" bestFit="1" customWidth="1"/>
    <col min="3830" max="3830" width="14.140625" style="69" customWidth="1"/>
    <col min="3831" max="3831" width="14.28515625" style="69" customWidth="1"/>
    <col min="3832" max="3832" width="16" style="69" customWidth="1"/>
    <col min="3833" max="3833" width="20.7109375" style="69" customWidth="1"/>
    <col min="3834" max="3834" width="27.140625" style="69" bestFit="1" customWidth="1"/>
    <col min="3835" max="3835" width="30.85546875" style="69" bestFit="1" customWidth="1"/>
    <col min="3836" max="3836" width="30.5703125" style="69" bestFit="1" customWidth="1"/>
    <col min="3837" max="3837" width="25.140625" style="69" customWidth="1"/>
    <col min="3838" max="3838" width="24.5703125" style="69" customWidth="1"/>
    <col min="3839" max="3839" width="9.140625" style="69"/>
    <col min="3840" max="3840" width="14.140625" style="69" bestFit="1" customWidth="1"/>
    <col min="3841" max="4071" width="9.140625" style="69"/>
    <col min="4072" max="4072" width="10.85546875" style="69" customWidth="1"/>
    <col min="4073" max="4073" width="10.5703125" style="69" bestFit="1" customWidth="1"/>
    <col min="4074" max="4074" width="73.28515625" style="69" customWidth="1"/>
    <col min="4075" max="4075" width="6.42578125" style="69" bestFit="1" customWidth="1"/>
    <col min="4076" max="4076" width="11.85546875" style="69" bestFit="1" customWidth="1"/>
    <col min="4077" max="4077" width="12" style="69" bestFit="1" customWidth="1"/>
    <col min="4078" max="4078" width="19.140625" style="69" customWidth="1"/>
    <col min="4079" max="4079" width="0" style="69" hidden="1" customWidth="1"/>
    <col min="4080" max="4080" width="14.140625" style="69" bestFit="1" customWidth="1"/>
    <col min="4081" max="4081" width="19.85546875" style="69" bestFit="1" customWidth="1"/>
    <col min="4082" max="4082" width="14.42578125" style="69" bestFit="1" customWidth="1"/>
    <col min="4083" max="4083" width="18.28515625" style="69" bestFit="1" customWidth="1"/>
    <col min="4084" max="4084" width="12.7109375" style="69" bestFit="1" customWidth="1"/>
    <col min="4085" max="4085" width="20.85546875" style="69" bestFit="1" customWidth="1"/>
    <col min="4086" max="4086" width="14.140625" style="69" customWidth="1"/>
    <col min="4087" max="4087" width="14.28515625" style="69" customWidth="1"/>
    <col min="4088" max="4088" width="16" style="69" customWidth="1"/>
    <col min="4089" max="4089" width="20.7109375" style="69" customWidth="1"/>
    <col min="4090" max="4090" width="27.140625" style="69" bestFit="1" customWidth="1"/>
    <col min="4091" max="4091" width="30.85546875" style="69" bestFit="1" customWidth="1"/>
    <col min="4092" max="4092" width="30.5703125" style="69" bestFit="1" customWidth="1"/>
    <col min="4093" max="4093" width="25.140625" style="69" customWidth="1"/>
    <col min="4094" max="4094" width="24.5703125" style="69" customWidth="1"/>
    <col min="4095" max="4095" width="9.140625" style="69"/>
    <col min="4096" max="4096" width="14.140625" style="69" bestFit="1" customWidth="1"/>
    <col min="4097" max="4327" width="9.140625" style="69"/>
    <col min="4328" max="4328" width="10.85546875" style="69" customWidth="1"/>
    <col min="4329" max="4329" width="10.5703125" style="69" bestFit="1" customWidth="1"/>
    <col min="4330" max="4330" width="73.28515625" style="69" customWidth="1"/>
    <col min="4331" max="4331" width="6.42578125" style="69" bestFit="1" customWidth="1"/>
    <col min="4332" max="4332" width="11.85546875" style="69" bestFit="1" customWidth="1"/>
    <col min="4333" max="4333" width="12" style="69" bestFit="1" customWidth="1"/>
    <col min="4334" max="4334" width="19.140625" style="69" customWidth="1"/>
    <col min="4335" max="4335" width="0" style="69" hidden="1" customWidth="1"/>
    <col min="4336" max="4336" width="14.140625" style="69" bestFit="1" customWidth="1"/>
    <col min="4337" max="4337" width="19.85546875" style="69" bestFit="1" customWidth="1"/>
    <col min="4338" max="4338" width="14.42578125" style="69" bestFit="1" customWidth="1"/>
    <col min="4339" max="4339" width="18.28515625" style="69" bestFit="1" customWidth="1"/>
    <col min="4340" max="4340" width="12.7109375" style="69" bestFit="1" customWidth="1"/>
    <col min="4341" max="4341" width="20.85546875" style="69" bestFit="1" customWidth="1"/>
    <col min="4342" max="4342" width="14.140625" style="69" customWidth="1"/>
    <col min="4343" max="4343" width="14.28515625" style="69" customWidth="1"/>
    <col min="4344" max="4344" width="16" style="69" customWidth="1"/>
    <col min="4345" max="4345" width="20.7109375" style="69" customWidth="1"/>
    <col min="4346" max="4346" width="27.140625" style="69" bestFit="1" customWidth="1"/>
    <col min="4347" max="4347" width="30.85546875" style="69" bestFit="1" customWidth="1"/>
    <col min="4348" max="4348" width="30.5703125" style="69" bestFit="1" customWidth="1"/>
    <col min="4349" max="4349" width="25.140625" style="69" customWidth="1"/>
    <col min="4350" max="4350" width="24.5703125" style="69" customWidth="1"/>
    <col min="4351" max="4351" width="9.140625" style="69"/>
    <col min="4352" max="4352" width="14.140625" style="69" bestFit="1" customWidth="1"/>
    <col min="4353" max="4583" width="9.140625" style="69"/>
    <col min="4584" max="4584" width="10.85546875" style="69" customWidth="1"/>
    <col min="4585" max="4585" width="10.5703125" style="69" bestFit="1" customWidth="1"/>
    <col min="4586" max="4586" width="73.28515625" style="69" customWidth="1"/>
    <col min="4587" max="4587" width="6.42578125" style="69" bestFit="1" customWidth="1"/>
    <col min="4588" max="4588" width="11.85546875" style="69" bestFit="1" customWidth="1"/>
    <col min="4589" max="4589" width="12" style="69" bestFit="1" customWidth="1"/>
    <col min="4590" max="4590" width="19.140625" style="69" customWidth="1"/>
    <col min="4591" max="4591" width="0" style="69" hidden="1" customWidth="1"/>
    <col min="4592" max="4592" width="14.140625" style="69" bestFit="1" customWidth="1"/>
    <col min="4593" max="4593" width="19.85546875" style="69" bestFit="1" customWidth="1"/>
    <col min="4594" max="4594" width="14.42578125" style="69" bestFit="1" customWidth="1"/>
    <col min="4595" max="4595" width="18.28515625" style="69" bestFit="1" customWidth="1"/>
    <col min="4596" max="4596" width="12.7109375" style="69" bestFit="1" customWidth="1"/>
    <col min="4597" max="4597" width="20.85546875" style="69" bestFit="1" customWidth="1"/>
    <col min="4598" max="4598" width="14.140625" style="69" customWidth="1"/>
    <col min="4599" max="4599" width="14.28515625" style="69" customWidth="1"/>
    <col min="4600" max="4600" width="16" style="69" customWidth="1"/>
    <col min="4601" max="4601" width="20.7109375" style="69" customWidth="1"/>
    <col min="4602" max="4602" width="27.140625" style="69" bestFit="1" customWidth="1"/>
    <col min="4603" max="4603" width="30.85546875" style="69" bestFit="1" customWidth="1"/>
    <col min="4604" max="4604" width="30.5703125" style="69" bestFit="1" customWidth="1"/>
    <col min="4605" max="4605" width="25.140625" style="69" customWidth="1"/>
    <col min="4606" max="4606" width="24.5703125" style="69" customWidth="1"/>
    <col min="4607" max="4607" width="9.140625" style="69"/>
    <col min="4608" max="4608" width="14.140625" style="69" bestFit="1" customWidth="1"/>
    <col min="4609" max="4839" width="9.140625" style="69"/>
    <col min="4840" max="4840" width="10.85546875" style="69" customWidth="1"/>
    <col min="4841" max="4841" width="10.5703125" style="69" bestFit="1" customWidth="1"/>
    <col min="4842" max="4842" width="73.28515625" style="69" customWidth="1"/>
    <col min="4843" max="4843" width="6.42578125" style="69" bestFit="1" customWidth="1"/>
    <col min="4844" max="4844" width="11.85546875" style="69" bestFit="1" customWidth="1"/>
    <col min="4845" max="4845" width="12" style="69" bestFit="1" customWidth="1"/>
    <col min="4846" max="4846" width="19.140625" style="69" customWidth="1"/>
    <col min="4847" max="4847" width="0" style="69" hidden="1" customWidth="1"/>
    <col min="4848" max="4848" width="14.140625" style="69" bestFit="1" customWidth="1"/>
    <col min="4849" max="4849" width="19.85546875" style="69" bestFit="1" customWidth="1"/>
    <col min="4850" max="4850" width="14.42578125" style="69" bestFit="1" customWidth="1"/>
    <col min="4851" max="4851" width="18.28515625" style="69" bestFit="1" customWidth="1"/>
    <col min="4852" max="4852" width="12.7109375" style="69" bestFit="1" customWidth="1"/>
    <col min="4853" max="4853" width="20.85546875" style="69" bestFit="1" customWidth="1"/>
    <col min="4854" max="4854" width="14.140625" style="69" customWidth="1"/>
    <col min="4855" max="4855" width="14.28515625" style="69" customWidth="1"/>
    <col min="4856" max="4856" width="16" style="69" customWidth="1"/>
    <col min="4857" max="4857" width="20.7109375" style="69" customWidth="1"/>
    <col min="4858" max="4858" width="27.140625" style="69" bestFit="1" customWidth="1"/>
    <col min="4859" max="4859" width="30.85546875" style="69" bestFit="1" customWidth="1"/>
    <col min="4860" max="4860" width="30.5703125" style="69" bestFit="1" customWidth="1"/>
    <col min="4861" max="4861" width="25.140625" style="69" customWidth="1"/>
    <col min="4862" max="4862" width="24.5703125" style="69" customWidth="1"/>
    <col min="4863" max="4863" width="9.140625" style="69"/>
    <col min="4864" max="4864" width="14.140625" style="69" bestFit="1" customWidth="1"/>
    <col min="4865" max="5095" width="9.140625" style="69"/>
    <col min="5096" max="5096" width="10.85546875" style="69" customWidth="1"/>
    <col min="5097" max="5097" width="10.5703125" style="69" bestFit="1" customWidth="1"/>
    <col min="5098" max="5098" width="73.28515625" style="69" customWidth="1"/>
    <col min="5099" max="5099" width="6.42578125" style="69" bestFit="1" customWidth="1"/>
    <col min="5100" max="5100" width="11.85546875" style="69" bestFit="1" customWidth="1"/>
    <col min="5101" max="5101" width="12" style="69" bestFit="1" customWidth="1"/>
    <col min="5102" max="5102" width="19.140625" style="69" customWidth="1"/>
    <col min="5103" max="5103" width="0" style="69" hidden="1" customWidth="1"/>
    <col min="5104" max="5104" width="14.140625" style="69" bestFit="1" customWidth="1"/>
    <col min="5105" max="5105" width="19.85546875" style="69" bestFit="1" customWidth="1"/>
    <col min="5106" max="5106" width="14.42578125" style="69" bestFit="1" customWidth="1"/>
    <col min="5107" max="5107" width="18.28515625" style="69" bestFit="1" customWidth="1"/>
    <col min="5108" max="5108" width="12.7109375" style="69" bestFit="1" customWidth="1"/>
    <col min="5109" max="5109" width="20.85546875" style="69" bestFit="1" customWidth="1"/>
    <col min="5110" max="5110" width="14.140625" style="69" customWidth="1"/>
    <col min="5111" max="5111" width="14.28515625" style="69" customWidth="1"/>
    <col min="5112" max="5112" width="16" style="69" customWidth="1"/>
    <col min="5113" max="5113" width="20.7109375" style="69" customWidth="1"/>
    <col min="5114" max="5114" width="27.140625" style="69" bestFit="1" customWidth="1"/>
    <col min="5115" max="5115" width="30.85546875" style="69" bestFit="1" customWidth="1"/>
    <col min="5116" max="5116" width="30.5703125" style="69" bestFit="1" customWidth="1"/>
    <col min="5117" max="5117" width="25.140625" style="69" customWidth="1"/>
    <col min="5118" max="5118" width="24.5703125" style="69" customWidth="1"/>
    <col min="5119" max="5119" width="9.140625" style="69"/>
    <col min="5120" max="5120" width="14.140625" style="69" bestFit="1" customWidth="1"/>
    <col min="5121" max="5351" width="9.140625" style="69"/>
    <col min="5352" max="5352" width="10.85546875" style="69" customWidth="1"/>
    <col min="5353" max="5353" width="10.5703125" style="69" bestFit="1" customWidth="1"/>
    <col min="5354" max="5354" width="73.28515625" style="69" customWidth="1"/>
    <col min="5355" max="5355" width="6.42578125" style="69" bestFit="1" customWidth="1"/>
    <col min="5356" max="5356" width="11.85546875" style="69" bestFit="1" customWidth="1"/>
    <col min="5357" max="5357" width="12" style="69" bestFit="1" customWidth="1"/>
    <col min="5358" max="5358" width="19.140625" style="69" customWidth="1"/>
    <col min="5359" max="5359" width="0" style="69" hidden="1" customWidth="1"/>
    <col min="5360" max="5360" width="14.140625" style="69" bestFit="1" customWidth="1"/>
    <col min="5361" max="5361" width="19.85546875" style="69" bestFit="1" customWidth="1"/>
    <col min="5362" max="5362" width="14.42578125" style="69" bestFit="1" customWidth="1"/>
    <col min="5363" max="5363" width="18.28515625" style="69" bestFit="1" customWidth="1"/>
    <col min="5364" max="5364" width="12.7109375" style="69" bestFit="1" customWidth="1"/>
    <col min="5365" max="5365" width="20.85546875" style="69" bestFit="1" customWidth="1"/>
    <col min="5366" max="5366" width="14.140625" style="69" customWidth="1"/>
    <col min="5367" max="5367" width="14.28515625" style="69" customWidth="1"/>
    <col min="5368" max="5368" width="16" style="69" customWidth="1"/>
    <col min="5369" max="5369" width="20.7109375" style="69" customWidth="1"/>
    <col min="5370" max="5370" width="27.140625" style="69" bestFit="1" customWidth="1"/>
    <col min="5371" max="5371" width="30.85546875" style="69" bestFit="1" customWidth="1"/>
    <col min="5372" max="5372" width="30.5703125" style="69" bestFit="1" customWidth="1"/>
    <col min="5373" max="5373" width="25.140625" style="69" customWidth="1"/>
    <col min="5374" max="5374" width="24.5703125" style="69" customWidth="1"/>
    <col min="5375" max="5375" width="9.140625" style="69"/>
    <col min="5376" max="5376" width="14.140625" style="69" bestFit="1" customWidth="1"/>
    <col min="5377" max="5607" width="9.140625" style="69"/>
    <col min="5608" max="5608" width="10.85546875" style="69" customWidth="1"/>
    <col min="5609" max="5609" width="10.5703125" style="69" bestFit="1" customWidth="1"/>
    <col min="5610" max="5610" width="73.28515625" style="69" customWidth="1"/>
    <col min="5611" max="5611" width="6.42578125" style="69" bestFit="1" customWidth="1"/>
    <col min="5612" max="5612" width="11.85546875" style="69" bestFit="1" customWidth="1"/>
    <col min="5613" max="5613" width="12" style="69" bestFit="1" customWidth="1"/>
    <col min="5614" max="5614" width="19.140625" style="69" customWidth="1"/>
    <col min="5615" max="5615" width="0" style="69" hidden="1" customWidth="1"/>
    <col min="5616" max="5616" width="14.140625" style="69" bestFit="1" customWidth="1"/>
    <col min="5617" max="5617" width="19.85546875" style="69" bestFit="1" customWidth="1"/>
    <col min="5618" max="5618" width="14.42578125" style="69" bestFit="1" customWidth="1"/>
    <col min="5619" max="5619" width="18.28515625" style="69" bestFit="1" customWidth="1"/>
    <col min="5620" max="5620" width="12.7109375" style="69" bestFit="1" customWidth="1"/>
    <col min="5621" max="5621" width="20.85546875" style="69" bestFit="1" customWidth="1"/>
    <col min="5622" max="5622" width="14.140625" style="69" customWidth="1"/>
    <col min="5623" max="5623" width="14.28515625" style="69" customWidth="1"/>
    <col min="5624" max="5624" width="16" style="69" customWidth="1"/>
    <col min="5625" max="5625" width="20.7109375" style="69" customWidth="1"/>
    <col min="5626" max="5626" width="27.140625" style="69" bestFit="1" customWidth="1"/>
    <col min="5627" max="5627" width="30.85546875" style="69" bestFit="1" customWidth="1"/>
    <col min="5628" max="5628" width="30.5703125" style="69" bestFit="1" customWidth="1"/>
    <col min="5629" max="5629" width="25.140625" style="69" customWidth="1"/>
    <col min="5630" max="5630" width="24.5703125" style="69" customWidth="1"/>
    <col min="5631" max="5631" width="9.140625" style="69"/>
    <col min="5632" max="5632" width="14.140625" style="69" bestFit="1" customWidth="1"/>
    <col min="5633" max="5863" width="9.140625" style="69"/>
    <col min="5864" max="5864" width="10.85546875" style="69" customWidth="1"/>
    <col min="5865" max="5865" width="10.5703125" style="69" bestFit="1" customWidth="1"/>
    <col min="5866" max="5866" width="73.28515625" style="69" customWidth="1"/>
    <col min="5867" max="5867" width="6.42578125" style="69" bestFit="1" customWidth="1"/>
    <col min="5868" max="5868" width="11.85546875" style="69" bestFit="1" customWidth="1"/>
    <col min="5869" max="5869" width="12" style="69" bestFit="1" customWidth="1"/>
    <col min="5870" max="5870" width="19.140625" style="69" customWidth="1"/>
    <col min="5871" max="5871" width="0" style="69" hidden="1" customWidth="1"/>
    <col min="5872" max="5872" width="14.140625" style="69" bestFit="1" customWidth="1"/>
    <col min="5873" max="5873" width="19.85546875" style="69" bestFit="1" customWidth="1"/>
    <col min="5874" max="5874" width="14.42578125" style="69" bestFit="1" customWidth="1"/>
    <col min="5875" max="5875" width="18.28515625" style="69" bestFit="1" customWidth="1"/>
    <col min="5876" max="5876" width="12.7109375" style="69" bestFit="1" customWidth="1"/>
    <col min="5877" max="5877" width="20.85546875" style="69" bestFit="1" customWidth="1"/>
    <col min="5878" max="5878" width="14.140625" style="69" customWidth="1"/>
    <col min="5879" max="5879" width="14.28515625" style="69" customWidth="1"/>
    <col min="5880" max="5880" width="16" style="69" customWidth="1"/>
    <col min="5881" max="5881" width="20.7109375" style="69" customWidth="1"/>
    <col min="5882" max="5882" width="27.140625" style="69" bestFit="1" customWidth="1"/>
    <col min="5883" max="5883" width="30.85546875" style="69" bestFit="1" customWidth="1"/>
    <col min="5884" max="5884" width="30.5703125" style="69" bestFit="1" customWidth="1"/>
    <col min="5885" max="5885" width="25.140625" style="69" customWidth="1"/>
    <col min="5886" max="5886" width="24.5703125" style="69" customWidth="1"/>
    <col min="5887" max="5887" width="9.140625" style="69"/>
    <col min="5888" max="5888" width="14.140625" style="69" bestFit="1" customWidth="1"/>
    <col min="5889" max="6119" width="9.140625" style="69"/>
    <col min="6120" max="6120" width="10.85546875" style="69" customWidth="1"/>
    <col min="6121" max="6121" width="10.5703125" style="69" bestFit="1" customWidth="1"/>
    <col min="6122" max="6122" width="73.28515625" style="69" customWidth="1"/>
    <col min="6123" max="6123" width="6.42578125" style="69" bestFit="1" customWidth="1"/>
    <col min="6124" max="6124" width="11.85546875" style="69" bestFit="1" customWidth="1"/>
    <col min="6125" max="6125" width="12" style="69" bestFit="1" customWidth="1"/>
    <col min="6126" max="6126" width="19.140625" style="69" customWidth="1"/>
    <col min="6127" max="6127" width="0" style="69" hidden="1" customWidth="1"/>
    <col min="6128" max="6128" width="14.140625" style="69" bestFit="1" customWidth="1"/>
    <col min="6129" max="6129" width="19.85546875" style="69" bestFit="1" customWidth="1"/>
    <col min="6130" max="6130" width="14.42578125" style="69" bestFit="1" customWidth="1"/>
    <col min="6131" max="6131" width="18.28515625" style="69" bestFit="1" customWidth="1"/>
    <col min="6132" max="6132" width="12.7109375" style="69" bestFit="1" customWidth="1"/>
    <col min="6133" max="6133" width="20.85546875" style="69" bestFit="1" customWidth="1"/>
    <col min="6134" max="6134" width="14.140625" style="69" customWidth="1"/>
    <col min="6135" max="6135" width="14.28515625" style="69" customWidth="1"/>
    <col min="6136" max="6136" width="16" style="69" customWidth="1"/>
    <col min="6137" max="6137" width="20.7109375" style="69" customWidth="1"/>
    <col min="6138" max="6138" width="27.140625" style="69" bestFit="1" customWidth="1"/>
    <col min="6139" max="6139" width="30.85546875" style="69" bestFit="1" customWidth="1"/>
    <col min="6140" max="6140" width="30.5703125" style="69" bestFit="1" customWidth="1"/>
    <col min="6141" max="6141" width="25.140625" style="69" customWidth="1"/>
    <col min="6142" max="6142" width="24.5703125" style="69" customWidth="1"/>
    <col min="6143" max="6143" width="9.140625" style="69"/>
    <col min="6144" max="6144" width="14.140625" style="69" bestFit="1" customWidth="1"/>
    <col min="6145" max="6375" width="9.140625" style="69"/>
    <col min="6376" max="6376" width="10.85546875" style="69" customWidth="1"/>
    <col min="6377" max="6377" width="10.5703125" style="69" bestFit="1" customWidth="1"/>
    <col min="6378" max="6378" width="73.28515625" style="69" customWidth="1"/>
    <col min="6379" max="6379" width="6.42578125" style="69" bestFit="1" customWidth="1"/>
    <col min="6380" max="6380" width="11.85546875" style="69" bestFit="1" customWidth="1"/>
    <col min="6381" max="6381" width="12" style="69" bestFit="1" customWidth="1"/>
    <col min="6382" max="6382" width="19.140625" style="69" customWidth="1"/>
    <col min="6383" max="6383" width="0" style="69" hidden="1" customWidth="1"/>
    <col min="6384" max="6384" width="14.140625" style="69" bestFit="1" customWidth="1"/>
    <col min="6385" max="6385" width="19.85546875" style="69" bestFit="1" customWidth="1"/>
    <col min="6386" max="6386" width="14.42578125" style="69" bestFit="1" customWidth="1"/>
    <col min="6387" max="6387" width="18.28515625" style="69" bestFit="1" customWidth="1"/>
    <col min="6388" max="6388" width="12.7109375" style="69" bestFit="1" customWidth="1"/>
    <col min="6389" max="6389" width="20.85546875" style="69" bestFit="1" customWidth="1"/>
    <col min="6390" max="6390" width="14.140625" style="69" customWidth="1"/>
    <col min="6391" max="6391" width="14.28515625" style="69" customWidth="1"/>
    <col min="6392" max="6392" width="16" style="69" customWidth="1"/>
    <col min="6393" max="6393" width="20.7109375" style="69" customWidth="1"/>
    <col min="6394" max="6394" width="27.140625" style="69" bestFit="1" customWidth="1"/>
    <col min="6395" max="6395" width="30.85546875" style="69" bestFit="1" customWidth="1"/>
    <col min="6396" max="6396" width="30.5703125" style="69" bestFit="1" customWidth="1"/>
    <col min="6397" max="6397" width="25.140625" style="69" customWidth="1"/>
    <col min="6398" max="6398" width="24.5703125" style="69" customWidth="1"/>
    <col min="6399" max="6399" width="9.140625" style="69"/>
    <col min="6400" max="6400" width="14.140625" style="69" bestFit="1" customWidth="1"/>
    <col min="6401" max="6631" width="9.140625" style="69"/>
    <col min="6632" max="6632" width="10.85546875" style="69" customWidth="1"/>
    <col min="6633" max="6633" width="10.5703125" style="69" bestFit="1" customWidth="1"/>
    <col min="6634" max="6634" width="73.28515625" style="69" customWidth="1"/>
    <col min="6635" max="6635" width="6.42578125" style="69" bestFit="1" customWidth="1"/>
    <col min="6636" max="6636" width="11.85546875" style="69" bestFit="1" customWidth="1"/>
    <col min="6637" max="6637" width="12" style="69" bestFit="1" customWidth="1"/>
    <col min="6638" max="6638" width="19.140625" style="69" customWidth="1"/>
    <col min="6639" max="6639" width="0" style="69" hidden="1" customWidth="1"/>
    <col min="6640" max="6640" width="14.140625" style="69" bestFit="1" customWidth="1"/>
    <col min="6641" max="6641" width="19.85546875" style="69" bestFit="1" customWidth="1"/>
    <col min="6642" max="6642" width="14.42578125" style="69" bestFit="1" customWidth="1"/>
    <col min="6643" max="6643" width="18.28515625" style="69" bestFit="1" customWidth="1"/>
    <col min="6644" max="6644" width="12.7109375" style="69" bestFit="1" customWidth="1"/>
    <col min="6645" max="6645" width="20.85546875" style="69" bestFit="1" customWidth="1"/>
    <col min="6646" max="6646" width="14.140625" style="69" customWidth="1"/>
    <col min="6647" max="6647" width="14.28515625" style="69" customWidth="1"/>
    <col min="6648" max="6648" width="16" style="69" customWidth="1"/>
    <col min="6649" max="6649" width="20.7109375" style="69" customWidth="1"/>
    <col min="6650" max="6650" width="27.140625" style="69" bestFit="1" customWidth="1"/>
    <col min="6651" max="6651" width="30.85546875" style="69" bestFit="1" customWidth="1"/>
    <col min="6652" max="6652" width="30.5703125" style="69" bestFit="1" customWidth="1"/>
    <col min="6653" max="6653" width="25.140625" style="69" customWidth="1"/>
    <col min="6654" max="6654" width="24.5703125" style="69" customWidth="1"/>
    <col min="6655" max="6655" width="9.140625" style="69"/>
    <col min="6656" max="6656" width="14.140625" style="69" bestFit="1" customWidth="1"/>
    <col min="6657" max="6887" width="9.140625" style="69"/>
    <col min="6888" max="6888" width="10.85546875" style="69" customWidth="1"/>
    <col min="6889" max="6889" width="10.5703125" style="69" bestFit="1" customWidth="1"/>
    <col min="6890" max="6890" width="73.28515625" style="69" customWidth="1"/>
    <col min="6891" max="6891" width="6.42578125" style="69" bestFit="1" customWidth="1"/>
    <col min="6892" max="6892" width="11.85546875" style="69" bestFit="1" customWidth="1"/>
    <col min="6893" max="6893" width="12" style="69" bestFit="1" customWidth="1"/>
    <col min="6894" max="6894" width="19.140625" style="69" customWidth="1"/>
    <col min="6895" max="6895" width="0" style="69" hidden="1" customWidth="1"/>
    <col min="6896" max="6896" width="14.140625" style="69" bestFit="1" customWidth="1"/>
    <col min="6897" max="6897" width="19.85546875" style="69" bestFit="1" customWidth="1"/>
    <col min="6898" max="6898" width="14.42578125" style="69" bestFit="1" customWidth="1"/>
    <col min="6899" max="6899" width="18.28515625" style="69" bestFit="1" customWidth="1"/>
    <col min="6900" max="6900" width="12.7109375" style="69" bestFit="1" customWidth="1"/>
    <col min="6901" max="6901" width="20.85546875" style="69" bestFit="1" customWidth="1"/>
    <col min="6902" max="6902" width="14.140625" style="69" customWidth="1"/>
    <col min="6903" max="6903" width="14.28515625" style="69" customWidth="1"/>
    <col min="6904" max="6904" width="16" style="69" customWidth="1"/>
    <col min="6905" max="6905" width="20.7109375" style="69" customWidth="1"/>
    <col min="6906" max="6906" width="27.140625" style="69" bestFit="1" customWidth="1"/>
    <col min="6907" max="6907" width="30.85546875" style="69" bestFit="1" customWidth="1"/>
    <col min="6908" max="6908" width="30.5703125" style="69" bestFit="1" customWidth="1"/>
    <col min="6909" max="6909" width="25.140625" style="69" customWidth="1"/>
    <col min="6910" max="6910" width="24.5703125" style="69" customWidth="1"/>
    <col min="6911" max="6911" width="9.140625" style="69"/>
    <col min="6912" max="6912" width="14.140625" style="69" bestFit="1" customWidth="1"/>
    <col min="6913" max="7143" width="9.140625" style="69"/>
    <col min="7144" max="7144" width="10.85546875" style="69" customWidth="1"/>
    <col min="7145" max="7145" width="10.5703125" style="69" bestFit="1" customWidth="1"/>
    <col min="7146" max="7146" width="73.28515625" style="69" customWidth="1"/>
    <col min="7147" max="7147" width="6.42578125" style="69" bestFit="1" customWidth="1"/>
    <col min="7148" max="7148" width="11.85546875" style="69" bestFit="1" customWidth="1"/>
    <col min="7149" max="7149" width="12" style="69" bestFit="1" customWidth="1"/>
    <col min="7150" max="7150" width="19.140625" style="69" customWidth="1"/>
    <col min="7151" max="7151" width="0" style="69" hidden="1" customWidth="1"/>
    <col min="7152" max="7152" width="14.140625" style="69" bestFit="1" customWidth="1"/>
    <col min="7153" max="7153" width="19.85546875" style="69" bestFit="1" customWidth="1"/>
    <col min="7154" max="7154" width="14.42578125" style="69" bestFit="1" customWidth="1"/>
    <col min="7155" max="7155" width="18.28515625" style="69" bestFit="1" customWidth="1"/>
    <col min="7156" max="7156" width="12.7109375" style="69" bestFit="1" customWidth="1"/>
    <col min="7157" max="7157" width="20.85546875" style="69" bestFit="1" customWidth="1"/>
    <col min="7158" max="7158" width="14.140625" style="69" customWidth="1"/>
    <col min="7159" max="7159" width="14.28515625" style="69" customWidth="1"/>
    <col min="7160" max="7160" width="16" style="69" customWidth="1"/>
    <col min="7161" max="7161" width="20.7109375" style="69" customWidth="1"/>
    <col min="7162" max="7162" width="27.140625" style="69" bestFit="1" customWidth="1"/>
    <col min="7163" max="7163" width="30.85546875" style="69" bestFit="1" customWidth="1"/>
    <col min="7164" max="7164" width="30.5703125" style="69" bestFit="1" customWidth="1"/>
    <col min="7165" max="7165" width="25.140625" style="69" customWidth="1"/>
    <col min="7166" max="7166" width="24.5703125" style="69" customWidth="1"/>
    <col min="7167" max="7167" width="9.140625" style="69"/>
    <col min="7168" max="7168" width="14.140625" style="69" bestFit="1" customWidth="1"/>
    <col min="7169" max="7399" width="9.140625" style="69"/>
    <col min="7400" max="7400" width="10.85546875" style="69" customWidth="1"/>
    <col min="7401" max="7401" width="10.5703125" style="69" bestFit="1" customWidth="1"/>
    <col min="7402" max="7402" width="73.28515625" style="69" customWidth="1"/>
    <col min="7403" max="7403" width="6.42578125" style="69" bestFit="1" customWidth="1"/>
    <col min="7404" max="7404" width="11.85546875" style="69" bestFit="1" customWidth="1"/>
    <col min="7405" max="7405" width="12" style="69" bestFit="1" customWidth="1"/>
    <col min="7406" max="7406" width="19.140625" style="69" customWidth="1"/>
    <col min="7407" max="7407" width="0" style="69" hidden="1" customWidth="1"/>
    <col min="7408" max="7408" width="14.140625" style="69" bestFit="1" customWidth="1"/>
    <col min="7409" max="7409" width="19.85546875" style="69" bestFit="1" customWidth="1"/>
    <col min="7410" max="7410" width="14.42578125" style="69" bestFit="1" customWidth="1"/>
    <col min="7411" max="7411" width="18.28515625" style="69" bestFit="1" customWidth="1"/>
    <col min="7412" max="7412" width="12.7109375" style="69" bestFit="1" customWidth="1"/>
    <col min="7413" max="7413" width="20.85546875" style="69" bestFit="1" customWidth="1"/>
    <col min="7414" max="7414" width="14.140625" style="69" customWidth="1"/>
    <col min="7415" max="7415" width="14.28515625" style="69" customWidth="1"/>
    <col min="7416" max="7416" width="16" style="69" customWidth="1"/>
    <col min="7417" max="7417" width="20.7109375" style="69" customWidth="1"/>
    <col min="7418" max="7418" width="27.140625" style="69" bestFit="1" customWidth="1"/>
    <col min="7419" max="7419" width="30.85546875" style="69" bestFit="1" customWidth="1"/>
    <col min="7420" max="7420" width="30.5703125" style="69" bestFit="1" customWidth="1"/>
    <col min="7421" max="7421" width="25.140625" style="69" customWidth="1"/>
    <col min="7422" max="7422" width="24.5703125" style="69" customWidth="1"/>
    <col min="7423" max="7423" width="9.140625" style="69"/>
    <col min="7424" max="7424" width="14.140625" style="69" bestFit="1" customWidth="1"/>
    <col min="7425" max="7655" width="9.140625" style="69"/>
    <col min="7656" max="7656" width="10.85546875" style="69" customWidth="1"/>
    <col min="7657" max="7657" width="10.5703125" style="69" bestFit="1" customWidth="1"/>
    <col min="7658" max="7658" width="73.28515625" style="69" customWidth="1"/>
    <col min="7659" max="7659" width="6.42578125" style="69" bestFit="1" customWidth="1"/>
    <col min="7660" max="7660" width="11.85546875" style="69" bestFit="1" customWidth="1"/>
    <col min="7661" max="7661" width="12" style="69" bestFit="1" customWidth="1"/>
    <col min="7662" max="7662" width="19.140625" style="69" customWidth="1"/>
    <col min="7663" max="7663" width="0" style="69" hidden="1" customWidth="1"/>
    <col min="7664" max="7664" width="14.140625" style="69" bestFit="1" customWidth="1"/>
    <col min="7665" max="7665" width="19.85546875" style="69" bestFit="1" customWidth="1"/>
    <col min="7666" max="7666" width="14.42578125" style="69" bestFit="1" customWidth="1"/>
    <col min="7667" max="7667" width="18.28515625" style="69" bestFit="1" customWidth="1"/>
    <col min="7668" max="7668" width="12.7109375" style="69" bestFit="1" customWidth="1"/>
    <col min="7669" max="7669" width="20.85546875" style="69" bestFit="1" customWidth="1"/>
    <col min="7670" max="7670" width="14.140625" style="69" customWidth="1"/>
    <col min="7671" max="7671" width="14.28515625" style="69" customWidth="1"/>
    <col min="7672" max="7672" width="16" style="69" customWidth="1"/>
    <col min="7673" max="7673" width="20.7109375" style="69" customWidth="1"/>
    <col min="7674" max="7674" width="27.140625" style="69" bestFit="1" customWidth="1"/>
    <col min="7675" max="7675" width="30.85546875" style="69" bestFit="1" customWidth="1"/>
    <col min="7676" max="7676" width="30.5703125" style="69" bestFit="1" customWidth="1"/>
    <col min="7677" max="7677" width="25.140625" style="69" customWidth="1"/>
    <col min="7678" max="7678" width="24.5703125" style="69" customWidth="1"/>
    <col min="7679" max="7679" width="9.140625" style="69"/>
    <col min="7680" max="7680" width="14.140625" style="69" bestFit="1" customWidth="1"/>
    <col min="7681" max="7911" width="9.140625" style="69"/>
    <col min="7912" max="7912" width="10.85546875" style="69" customWidth="1"/>
    <col min="7913" max="7913" width="10.5703125" style="69" bestFit="1" customWidth="1"/>
    <col min="7914" max="7914" width="73.28515625" style="69" customWidth="1"/>
    <col min="7915" max="7915" width="6.42578125" style="69" bestFit="1" customWidth="1"/>
    <col min="7916" max="7916" width="11.85546875" style="69" bestFit="1" customWidth="1"/>
    <col min="7917" max="7917" width="12" style="69" bestFit="1" customWidth="1"/>
    <col min="7918" max="7918" width="19.140625" style="69" customWidth="1"/>
    <col min="7919" max="7919" width="0" style="69" hidden="1" customWidth="1"/>
    <col min="7920" max="7920" width="14.140625" style="69" bestFit="1" customWidth="1"/>
    <col min="7921" max="7921" width="19.85546875" style="69" bestFit="1" customWidth="1"/>
    <col min="7922" max="7922" width="14.42578125" style="69" bestFit="1" customWidth="1"/>
    <col min="7923" max="7923" width="18.28515625" style="69" bestFit="1" customWidth="1"/>
    <col min="7924" max="7924" width="12.7109375" style="69" bestFit="1" customWidth="1"/>
    <col min="7925" max="7925" width="20.85546875" style="69" bestFit="1" customWidth="1"/>
    <col min="7926" max="7926" width="14.140625" style="69" customWidth="1"/>
    <col min="7927" max="7927" width="14.28515625" style="69" customWidth="1"/>
    <col min="7928" max="7928" width="16" style="69" customWidth="1"/>
    <col min="7929" max="7929" width="20.7109375" style="69" customWidth="1"/>
    <col min="7930" max="7930" width="27.140625" style="69" bestFit="1" customWidth="1"/>
    <col min="7931" max="7931" width="30.85546875" style="69" bestFit="1" customWidth="1"/>
    <col min="7932" max="7932" width="30.5703125" style="69" bestFit="1" customWidth="1"/>
    <col min="7933" max="7933" width="25.140625" style="69" customWidth="1"/>
    <col min="7934" max="7934" width="24.5703125" style="69" customWidth="1"/>
    <col min="7935" max="7935" width="9.140625" style="69"/>
    <col min="7936" max="7936" width="14.140625" style="69" bestFit="1" customWidth="1"/>
    <col min="7937" max="8167" width="9.140625" style="69"/>
    <col min="8168" max="8168" width="10.85546875" style="69" customWidth="1"/>
    <col min="8169" max="8169" width="10.5703125" style="69" bestFit="1" customWidth="1"/>
    <col min="8170" max="8170" width="73.28515625" style="69" customWidth="1"/>
    <col min="8171" max="8171" width="6.42578125" style="69" bestFit="1" customWidth="1"/>
    <col min="8172" max="8172" width="11.85546875" style="69" bestFit="1" customWidth="1"/>
    <col min="8173" max="8173" width="12" style="69" bestFit="1" customWidth="1"/>
    <col min="8174" max="8174" width="19.140625" style="69" customWidth="1"/>
    <col min="8175" max="8175" width="0" style="69" hidden="1" customWidth="1"/>
    <col min="8176" max="8176" width="14.140625" style="69" bestFit="1" customWidth="1"/>
    <col min="8177" max="8177" width="19.85546875" style="69" bestFit="1" customWidth="1"/>
    <col min="8178" max="8178" width="14.42578125" style="69" bestFit="1" customWidth="1"/>
    <col min="8179" max="8179" width="18.28515625" style="69" bestFit="1" customWidth="1"/>
    <col min="8180" max="8180" width="12.7109375" style="69" bestFit="1" customWidth="1"/>
    <col min="8181" max="8181" width="20.85546875" style="69" bestFit="1" customWidth="1"/>
    <col min="8182" max="8182" width="14.140625" style="69" customWidth="1"/>
    <col min="8183" max="8183" width="14.28515625" style="69" customWidth="1"/>
    <col min="8184" max="8184" width="16" style="69" customWidth="1"/>
    <col min="8185" max="8185" width="20.7109375" style="69" customWidth="1"/>
    <col min="8186" max="8186" width="27.140625" style="69" bestFit="1" customWidth="1"/>
    <col min="8187" max="8187" width="30.85546875" style="69" bestFit="1" customWidth="1"/>
    <col min="8188" max="8188" width="30.5703125" style="69" bestFit="1" customWidth="1"/>
    <col min="8189" max="8189" width="25.140625" style="69" customWidth="1"/>
    <col min="8190" max="8190" width="24.5703125" style="69" customWidth="1"/>
    <col min="8191" max="8191" width="9.140625" style="69"/>
    <col min="8192" max="8192" width="14.140625" style="69" bestFit="1" customWidth="1"/>
    <col min="8193" max="8423" width="9.140625" style="69"/>
    <col min="8424" max="8424" width="10.85546875" style="69" customWidth="1"/>
    <col min="8425" max="8425" width="10.5703125" style="69" bestFit="1" customWidth="1"/>
    <col min="8426" max="8426" width="73.28515625" style="69" customWidth="1"/>
    <col min="8427" max="8427" width="6.42578125" style="69" bestFit="1" customWidth="1"/>
    <col min="8428" max="8428" width="11.85546875" style="69" bestFit="1" customWidth="1"/>
    <col min="8429" max="8429" width="12" style="69" bestFit="1" customWidth="1"/>
    <col min="8430" max="8430" width="19.140625" style="69" customWidth="1"/>
    <col min="8431" max="8431" width="0" style="69" hidden="1" customWidth="1"/>
    <col min="8432" max="8432" width="14.140625" style="69" bestFit="1" customWidth="1"/>
    <col min="8433" max="8433" width="19.85546875" style="69" bestFit="1" customWidth="1"/>
    <col min="8434" max="8434" width="14.42578125" style="69" bestFit="1" customWidth="1"/>
    <col min="8435" max="8435" width="18.28515625" style="69" bestFit="1" customWidth="1"/>
    <col min="8436" max="8436" width="12.7109375" style="69" bestFit="1" customWidth="1"/>
    <col min="8437" max="8437" width="20.85546875" style="69" bestFit="1" customWidth="1"/>
    <col min="8438" max="8438" width="14.140625" style="69" customWidth="1"/>
    <col min="8439" max="8439" width="14.28515625" style="69" customWidth="1"/>
    <col min="8440" max="8440" width="16" style="69" customWidth="1"/>
    <col min="8441" max="8441" width="20.7109375" style="69" customWidth="1"/>
    <col min="8442" max="8442" width="27.140625" style="69" bestFit="1" customWidth="1"/>
    <col min="8443" max="8443" width="30.85546875" style="69" bestFit="1" customWidth="1"/>
    <col min="8444" max="8444" width="30.5703125" style="69" bestFit="1" customWidth="1"/>
    <col min="8445" max="8445" width="25.140625" style="69" customWidth="1"/>
    <col min="8446" max="8446" width="24.5703125" style="69" customWidth="1"/>
    <col min="8447" max="8447" width="9.140625" style="69"/>
    <col min="8448" max="8448" width="14.140625" style="69" bestFit="1" customWidth="1"/>
    <col min="8449" max="8679" width="9.140625" style="69"/>
    <col min="8680" max="8680" width="10.85546875" style="69" customWidth="1"/>
    <col min="8681" max="8681" width="10.5703125" style="69" bestFit="1" customWidth="1"/>
    <col min="8682" max="8682" width="73.28515625" style="69" customWidth="1"/>
    <col min="8683" max="8683" width="6.42578125" style="69" bestFit="1" customWidth="1"/>
    <col min="8684" max="8684" width="11.85546875" style="69" bestFit="1" customWidth="1"/>
    <col min="8685" max="8685" width="12" style="69" bestFit="1" customWidth="1"/>
    <col min="8686" max="8686" width="19.140625" style="69" customWidth="1"/>
    <col min="8687" max="8687" width="0" style="69" hidden="1" customWidth="1"/>
    <col min="8688" max="8688" width="14.140625" style="69" bestFit="1" customWidth="1"/>
    <col min="8689" max="8689" width="19.85546875" style="69" bestFit="1" customWidth="1"/>
    <col min="8690" max="8690" width="14.42578125" style="69" bestFit="1" customWidth="1"/>
    <col min="8691" max="8691" width="18.28515625" style="69" bestFit="1" customWidth="1"/>
    <col min="8692" max="8692" width="12.7109375" style="69" bestFit="1" customWidth="1"/>
    <col min="8693" max="8693" width="20.85546875" style="69" bestFit="1" customWidth="1"/>
    <col min="8694" max="8694" width="14.140625" style="69" customWidth="1"/>
    <col min="8695" max="8695" width="14.28515625" style="69" customWidth="1"/>
    <col min="8696" max="8696" width="16" style="69" customWidth="1"/>
    <col min="8697" max="8697" width="20.7109375" style="69" customWidth="1"/>
    <col min="8698" max="8698" width="27.140625" style="69" bestFit="1" customWidth="1"/>
    <col min="8699" max="8699" width="30.85546875" style="69" bestFit="1" customWidth="1"/>
    <col min="8700" max="8700" width="30.5703125" style="69" bestFit="1" customWidth="1"/>
    <col min="8701" max="8701" width="25.140625" style="69" customWidth="1"/>
    <col min="8702" max="8702" width="24.5703125" style="69" customWidth="1"/>
    <col min="8703" max="8703" width="9.140625" style="69"/>
    <col min="8704" max="8704" width="14.140625" style="69" bestFit="1" customWidth="1"/>
    <col min="8705" max="8935" width="9.140625" style="69"/>
    <col min="8936" max="8936" width="10.85546875" style="69" customWidth="1"/>
    <col min="8937" max="8937" width="10.5703125" style="69" bestFit="1" customWidth="1"/>
    <col min="8938" max="8938" width="73.28515625" style="69" customWidth="1"/>
    <col min="8939" max="8939" width="6.42578125" style="69" bestFit="1" customWidth="1"/>
    <col min="8940" max="8940" width="11.85546875" style="69" bestFit="1" customWidth="1"/>
    <col min="8941" max="8941" width="12" style="69" bestFit="1" customWidth="1"/>
    <col min="8942" max="8942" width="19.140625" style="69" customWidth="1"/>
    <col min="8943" max="8943" width="0" style="69" hidden="1" customWidth="1"/>
    <col min="8944" max="8944" width="14.140625" style="69" bestFit="1" customWidth="1"/>
    <col min="8945" max="8945" width="19.85546875" style="69" bestFit="1" customWidth="1"/>
    <col min="8946" max="8946" width="14.42578125" style="69" bestFit="1" customWidth="1"/>
    <col min="8947" max="8947" width="18.28515625" style="69" bestFit="1" customWidth="1"/>
    <col min="8948" max="8948" width="12.7109375" style="69" bestFit="1" customWidth="1"/>
    <col min="8949" max="8949" width="20.85546875" style="69" bestFit="1" customWidth="1"/>
    <col min="8950" max="8950" width="14.140625" style="69" customWidth="1"/>
    <col min="8951" max="8951" width="14.28515625" style="69" customWidth="1"/>
    <col min="8952" max="8952" width="16" style="69" customWidth="1"/>
    <col min="8953" max="8953" width="20.7109375" style="69" customWidth="1"/>
    <col min="8954" max="8954" width="27.140625" style="69" bestFit="1" customWidth="1"/>
    <col min="8955" max="8955" width="30.85546875" style="69" bestFit="1" customWidth="1"/>
    <col min="8956" max="8956" width="30.5703125" style="69" bestFit="1" customWidth="1"/>
    <col min="8957" max="8957" width="25.140625" style="69" customWidth="1"/>
    <col min="8958" max="8958" width="24.5703125" style="69" customWidth="1"/>
    <col min="8959" max="8959" width="9.140625" style="69"/>
    <col min="8960" max="8960" width="14.140625" style="69" bestFit="1" customWidth="1"/>
    <col min="8961" max="9191" width="9.140625" style="69"/>
    <col min="9192" max="9192" width="10.85546875" style="69" customWidth="1"/>
    <col min="9193" max="9193" width="10.5703125" style="69" bestFit="1" customWidth="1"/>
    <col min="9194" max="9194" width="73.28515625" style="69" customWidth="1"/>
    <col min="9195" max="9195" width="6.42578125" style="69" bestFit="1" customWidth="1"/>
    <col min="9196" max="9196" width="11.85546875" style="69" bestFit="1" customWidth="1"/>
    <col min="9197" max="9197" width="12" style="69" bestFit="1" customWidth="1"/>
    <col min="9198" max="9198" width="19.140625" style="69" customWidth="1"/>
    <col min="9199" max="9199" width="0" style="69" hidden="1" customWidth="1"/>
    <col min="9200" max="9200" width="14.140625" style="69" bestFit="1" customWidth="1"/>
    <col min="9201" max="9201" width="19.85546875" style="69" bestFit="1" customWidth="1"/>
    <col min="9202" max="9202" width="14.42578125" style="69" bestFit="1" customWidth="1"/>
    <col min="9203" max="9203" width="18.28515625" style="69" bestFit="1" customWidth="1"/>
    <col min="9204" max="9204" width="12.7109375" style="69" bestFit="1" customWidth="1"/>
    <col min="9205" max="9205" width="20.85546875" style="69" bestFit="1" customWidth="1"/>
    <col min="9206" max="9206" width="14.140625" style="69" customWidth="1"/>
    <col min="9207" max="9207" width="14.28515625" style="69" customWidth="1"/>
    <col min="9208" max="9208" width="16" style="69" customWidth="1"/>
    <col min="9209" max="9209" width="20.7109375" style="69" customWidth="1"/>
    <col min="9210" max="9210" width="27.140625" style="69" bestFit="1" customWidth="1"/>
    <col min="9211" max="9211" width="30.85546875" style="69" bestFit="1" customWidth="1"/>
    <col min="9212" max="9212" width="30.5703125" style="69" bestFit="1" customWidth="1"/>
    <col min="9213" max="9213" width="25.140625" style="69" customWidth="1"/>
    <col min="9214" max="9214" width="24.5703125" style="69" customWidth="1"/>
    <col min="9215" max="9215" width="9.140625" style="69"/>
    <col min="9216" max="9216" width="14.140625" style="69" bestFit="1" customWidth="1"/>
    <col min="9217" max="9447" width="9.140625" style="69"/>
    <col min="9448" max="9448" width="10.85546875" style="69" customWidth="1"/>
    <col min="9449" max="9449" width="10.5703125" style="69" bestFit="1" customWidth="1"/>
    <col min="9450" max="9450" width="73.28515625" style="69" customWidth="1"/>
    <col min="9451" max="9451" width="6.42578125" style="69" bestFit="1" customWidth="1"/>
    <col min="9452" max="9452" width="11.85546875" style="69" bestFit="1" customWidth="1"/>
    <col min="9453" max="9453" width="12" style="69" bestFit="1" customWidth="1"/>
    <col min="9454" max="9454" width="19.140625" style="69" customWidth="1"/>
    <col min="9455" max="9455" width="0" style="69" hidden="1" customWidth="1"/>
    <col min="9456" max="9456" width="14.140625" style="69" bestFit="1" customWidth="1"/>
    <col min="9457" max="9457" width="19.85546875" style="69" bestFit="1" customWidth="1"/>
    <col min="9458" max="9458" width="14.42578125" style="69" bestFit="1" customWidth="1"/>
    <col min="9459" max="9459" width="18.28515625" style="69" bestFit="1" customWidth="1"/>
    <col min="9460" max="9460" width="12.7109375" style="69" bestFit="1" customWidth="1"/>
    <col min="9461" max="9461" width="20.85546875" style="69" bestFit="1" customWidth="1"/>
    <col min="9462" max="9462" width="14.140625" style="69" customWidth="1"/>
    <col min="9463" max="9463" width="14.28515625" style="69" customWidth="1"/>
    <col min="9464" max="9464" width="16" style="69" customWidth="1"/>
    <col min="9465" max="9465" width="20.7109375" style="69" customWidth="1"/>
    <col min="9466" max="9466" width="27.140625" style="69" bestFit="1" customWidth="1"/>
    <col min="9467" max="9467" width="30.85546875" style="69" bestFit="1" customWidth="1"/>
    <col min="9468" max="9468" width="30.5703125" style="69" bestFit="1" customWidth="1"/>
    <col min="9469" max="9469" width="25.140625" style="69" customWidth="1"/>
    <col min="9470" max="9470" width="24.5703125" style="69" customWidth="1"/>
    <col min="9471" max="9471" width="9.140625" style="69"/>
    <col min="9472" max="9472" width="14.140625" style="69" bestFit="1" customWidth="1"/>
    <col min="9473" max="9703" width="9.140625" style="69"/>
    <col min="9704" max="9704" width="10.85546875" style="69" customWidth="1"/>
    <col min="9705" max="9705" width="10.5703125" style="69" bestFit="1" customWidth="1"/>
    <col min="9706" max="9706" width="73.28515625" style="69" customWidth="1"/>
    <col min="9707" max="9707" width="6.42578125" style="69" bestFit="1" customWidth="1"/>
    <col min="9708" max="9708" width="11.85546875" style="69" bestFit="1" customWidth="1"/>
    <col min="9709" max="9709" width="12" style="69" bestFit="1" customWidth="1"/>
    <col min="9710" max="9710" width="19.140625" style="69" customWidth="1"/>
    <col min="9711" max="9711" width="0" style="69" hidden="1" customWidth="1"/>
    <col min="9712" max="9712" width="14.140625" style="69" bestFit="1" customWidth="1"/>
    <col min="9713" max="9713" width="19.85546875" style="69" bestFit="1" customWidth="1"/>
    <col min="9714" max="9714" width="14.42578125" style="69" bestFit="1" customWidth="1"/>
    <col min="9715" max="9715" width="18.28515625" style="69" bestFit="1" customWidth="1"/>
    <col min="9716" max="9716" width="12.7109375" style="69" bestFit="1" customWidth="1"/>
    <col min="9717" max="9717" width="20.85546875" style="69" bestFit="1" customWidth="1"/>
    <col min="9718" max="9718" width="14.140625" style="69" customWidth="1"/>
    <col min="9719" max="9719" width="14.28515625" style="69" customWidth="1"/>
    <col min="9720" max="9720" width="16" style="69" customWidth="1"/>
    <col min="9721" max="9721" width="20.7109375" style="69" customWidth="1"/>
    <col min="9722" max="9722" width="27.140625" style="69" bestFit="1" customWidth="1"/>
    <col min="9723" max="9723" width="30.85546875" style="69" bestFit="1" customWidth="1"/>
    <col min="9724" max="9724" width="30.5703125" style="69" bestFit="1" customWidth="1"/>
    <col min="9725" max="9725" width="25.140625" style="69" customWidth="1"/>
    <col min="9726" max="9726" width="24.5703125" style="69" customWidth="1"/>
    <col min="9727" max="9727" width="9.140625" style="69"/>
    <col min="9728" max="9728" width="14.140625" style="69" bestFit="1" customWidth="1"/>
    <col min="9729" max="9959" width="9.140625" style="69"/>
    <col min="9960" max="9960" width="10.85546875" style="69" customWidth="1"/>
    <col min="9961" max="9961" width="10.5703125" style="69" bestFit="1" customWidth="1"/>
    <col min="9962" max="9962" width="73.28515625" style="69" customWidth="1"/>
    <col min="9963" max="9963" width="6.42578125" style="69" bestFit="1" customWidth="1"/>
    <col min="9964" max="9964" width="11.85546875" style="69" bestFit="1" customWidth="1"/>
    <col min="9965" max="9965" width="12" style="69" bestFit="1" customWidth="1"/>
    <col min="9966" max="9966" width="19.140625" style="69" customWidth="1"/>
    <col min="9967" max="9967" width="0" style="69" hidden="1" customWidth="1"/>
    <col min="9968" max="9968" width="14.140625" style="69" bestFit="1" customWidth="1"/>
    <col min="9969" max="9969" width="19.85546875" style="69" bestFit="1" customWidth="1"/>
    <col min="9970" max="9970" width="14.42578125" style="69" bestFit="1" customWidth="1"/>
    <col min="9971" max="9971" width="18.28515625" style="69" bestFit="1" customWidth="1"/>
    <col min="9972" max="9972" width="12.7109375" style="69" bestFit="1" customWidth="1"/>
    <col min="9973" max="9973" width="20.85546875" style="69" bestFit="1" customWidth="1"/>
    <col min="9974" max="9974" width="14.140625" style="69" customWidth="1"/>
    <col min="9975" max="9975" width="14.28515625" style="69" customWidth="1"/>
    <col min="9976" max="9976" width="16" style="69" customWidth="1"/>
    <col min="9977" max="9977" width="20.7109375" style="69" customWidth="1"/>
    <col min="9978" max="9978" width="27.140625" style="69" bestFit="1" customWidth="1"/>
    <col min="9979" max="9979" width="30.85546875" style="69" bestFit="1" customWidth="1"/>
    <col min="9980" max="9980" width="30.5703125" style="69" bestFit="1" customWidth="1"/>
    <col min="9981" max="9981" width="25.140625" style="69" customWidth="1"/>
    <col min="9982" max="9982" width="24.5703125" style="69" customWidth="1"/>
    <col min="9983" max="9983" width="9.140625" style="69"/>
    <col min="9984" max="9984" width="14.140625" style="69" bestFit="1" customWidth="1"/>
    <col min="9985" max="10215" width="9.140625" style="69"/>
    <col min="10216" max="10216" width="10.85546875" style="69" customWidth="1"/>
    <col min="10217" max="10217" width="10.5703125" style="69" bestFit="1" customWidth="1"/>
    <col min="10218" max="10218" width="73.28515625" style="69" customWidth="1"/>
    <col min="10219" max="10219" width="6.42578125" style="69" bestFit="1" customWidth="1"/>
    <col min="10220" max="10220" width="11.85546875" style="69" bestFit="1" customWidth="1"/>
    <col min="10221" max="10221" width="12" style="69" bestFit="1" customWidth="1"/>
    <col min="10222" max="10222" width="19.140625" style="69" customWidth="1"/>
    <col min="10223" max="10223" width="0" style="69" hidden="1" customWidth="1"/>
    <col min="10224" max="10224" width="14.140625" style="69" bestFit="1" customWidth="1"/>
    <col min="10225" max="10225" width="19.85546875" style="69" bestFit="1" customWidth="1"/>
    <col min="10226" max="10226" width="14.42578125" style="69" bestFit="1" customWidth="1"/>
    <col min="10227" max="10227" width="18.28515625" style="69" bestFit="1" customWidth="1"/>
    <col min="10228" max="10228" width="12.7109375" style="69" bestFit="1" customWidth="1"/>
    <col min="10229" max="10229" width="20.85546875" style="69" bestFit="1" customWidth="1"/>
    <col min="10230" max="10230" width="14.140625" style="69" customWidth="1"/>
    <col min="10231" max="10231" width="14.28515625" style="69" customWidth="1"/>
    <col min="10232" max="10232" width="16" style="69" customWidth="1"/>
    <col min="10233" max="10233" width="20.7109375" style="69" customWidth="1"/>
    <col min="10234" max="10234" width="27.140625" style="69" bestFit="1" customWidth="1"/>
    <col min="10235" max="10235" width="30.85546875" style="69" bestFit="1" customWidth="1"/>
    <col min="10236" max="10236" width="30.5703125" style="69" bestFit="1" customWidth="1"/>
    <col min="10237" max="10237" width="25.140625" style="69" customWidth="1"/>
    <col min="10238" max="10238" width="24.5703125" style="69" customWidth="1"/>
    <col min="10239" max="10239" width="9.140625" style="69"/>
    <col min="10240" max="10240" width="14.140625" style="69" bestFit="1" customWidth="1"/>
    <col min="10241" max="10471" width="9.140625" style="69"/>
    <col min="10472" max="10472" width="10.85546875" style="69" customWidth="1"/>
    <col min="10473" max="10473" width="10.5703125" style="69" bestFit="1" customWidth="1"/>
    <col min="10474" max="10474" width="73.28515625" style="69" customWidth="1"/>
    <col min="10475" max="10475" width="6.42578125" style="69" bestFit="1" customWidth="1"/>
    <col min="10476" max="10476" width="11.85546875" style="69" bestFit="1" customWidth="1"/>
    <col min="10477" max="10477" width="12" style="69" bestFit="1" customWidth="1"/>
    <col min="10478" max="10478" width="19.140625" style="69" customWidth="1"/>
    <col min="10479" max="10479" width="0" style="69" hidden="1" customWidth="1"/>
    <col min="10480" max="10480" width="14.140625" style="69" bestFit="1" customWidth="1"/>
    <col min="10481" max="10481" width="19.85546875" style="69" bestFit="1" customWidth="1"/>
    <col min="10482" max="10482" width="14.42578125" style="69" bestFit="1" customWidth="1"/>
    <col min="10483" max="10483" width="18.28515625" style="69" bestFit="1" customWidth="1"/>
    <col min="10484" max="10484" width="12.7109375" style="69" bestFit="1" customWidth="1"/>
    <col min="10485" max="10485" width="20.85546875" style="69" bestFit="1" customWidth="1"/>
    <col min="10486" max="10486" width="14.140625" style="69" customWidth="1"/>
    <col min="10487" max="10487" width="14.28515625" style="69" customWidth="1"/>
    <col min="10488" max="10488" width="16" style="69" customWidth="1"/>
    <col min="10489" max="10489" width="20.7109375" style="69" customWidth="1"/>
    <col min="10490" max="10490" width="27.140625" style="69" bestFit="1" customWidth="1"/>
    <col min="10491" max="10491" width="30.85546875" style="69" bestFit="1" customWidth="1"/>
    <col min="10492" max="10492" width="30.5703125" style="69" bestFit="1" customWidth="1"/>
    <col min="10493" max="10493" width="25.140625" style="69" customWidth="1"/>
    <col min="10494" max="10494" width="24.5703125" style="69" customWidth="1"/>
    <col min="10495" max="10495" width="9.140625" style="69"/>
    <col min="10496" max="10496" width="14.140625" style="69" bestFit="1" customWidth="1"/>
    <col min="10497" max="10727" width="9.140625" style="69"/>
    <col min="10728" max="10728" width="10.85546875" style="69" customWidth="1"/>
    <col min="10729" max="10729" width="10.5703125" style="69" bestFit="1" customWidth="1"/>
    <col min="10730" max="10730" width="73.28515625" style="69" customWidth="1"/>
    <col min="10731" max="10731" width="6.42578125" style="69" bestFit="1" customWidth="1"/>
    <col min="10732" max="10732" width="11.85546875" style="69" bestFit="1" customWidth="1"/>
    <col min="10733" max="10733" width="12" style="69" bestFit="1" customWidth="1"/>
    <col min="10734" max="10734" width="19.140625" style="69" customWidth="1"/>
    <col min="10735" max="10735" width="0" style="69" hidden="1" customWidth="1"/>
    <col min="10736" max="10736" width="14.140625" style="69" bestFit="1" customWidth="1"/>
    <col min="10737" max="10737" width="19.85546875" style="69" bestFit="1" customWidth="1"/>
    <col min="10738" max="10738" width="14.42578125" style="69" bestFit="1" customWidth="1"/>
    <col min="10739" max="10739" width="18.28515625" style="69" bestFit="1" customWidth="1"/>
    <col min="10740" max="10740" width="12.7109375" style="69" bestFit="1" customWidth="1"/>
    <col min="10741" max="10741" width="20.85546875" style="69" bestFit="1" customWidth="1"/>
    <col min="10742" max="10742" width="14.140625" style="69" customWidth="1"/>
    <col min="10743" max="10743" width="14.28515625" style="69" customWidth="1"/>
    <col min="10744" max="10744" width="16" style="69" customWidth="1"/>
    <col min="10745" max="10745" width="20.7109375" style="69" customWidth="1"/>
    <col min="10746" max="10746" width="27.140625" style="69" bestFit="1" customWidth="1"/>
    <col min="10747" max="10747" width="30.85546875" style="69" bestFit="1" customWidth="1"/>
    <col min="10748" max="10748" width="30.5703125" style="69" bestFit="1" customWidth="1"/>
    <col min="10749" max="10749" width="25.140625" style="69" customWidth="1"/>
    <col min="10750" max="10750" width="24.5703125" style="69" customWidth="1"/>
    <col min="10751" max="10751" width="9.140625" style="69"/>
    <col min="10752" max="10752" width="14.140625" style="69" bestFit="1" customWidth="1"/>
    <col min="10753" max="10983" width="9.140625" style="69"/>
    <col min="10984" max="10984" width="10.85546875" style="69" customWidth="1"/>
    <col min="10985" max="10985" width="10.5703125" style="69" bestFit="1" customWidth="1"/>
    <col min="10986" max="10986" width="73.28515625" style="69" customWidth="1"/>
    <col min="10987" max="10987" width="6.42578125" style="69" bestFit="1" customWidth="1"/>
    <col min="10988" max="10988" width="11.85546875" style="69" bestFit="1" customWidth="1"/>
    <col min="10989" max="10989" width="12" style="69" bestFit="1" customWidth="1"/>
    <col min="10990" max="10990" width="19.140625" style="69" customWidth="1"/>
    <col min="10991" max="10991" width="0" style="69" hidden="1" customWidth="1"/>
    <col min="10992" max="10992" width="14.140625" style="69" bestFit="1" customWidth="1"/>
    <col min="10993" max="10993" width="19.85546875" style="69" bestFit="1" customWidth="1"/>
    <col min="10994" max="10994" width="14.42578125" style="69" bestFit="1" customWidth="1"/>
    <col min="10995" max="10995" width="18.28515625" style="69" bestFit="1" customWidth="1"/>
    <col min="10996" max="10996" width="12.7109375" style="69" bestFit="1" customWidth="1"/>
    <col min="10997" max="10997" width="20.85546875" style="69" bestFit="1" customWidth="1"/>
    <col min="10998" max="10998" width="14.140625" style="69" customWidth="1"/>
    <col min="10999" max="10999" width="14.28515625" style="69" customWidth="1"/>
    <col min="11000" max="11000" width="16" style="69" customWidth="1"/>
    <col min="11001" max="11001" width="20.7109375" style="69" customWidth="1"/>
    <col min="11002" max="11002" width="27.140625" style="69" bestFit="1" customWidth="1"/>
    <col min="11003" max="11003" width="30.85546875" style="69" bestFit="1" customWidth="1"/>
    <col min="11004" max="11004" width="30.5703125" style="69" bestFit="1" customWidth="1"/>
    <col min="11005" max="11005" width="25.140625" style="69" customWidth="1"/>
    <col min="11006" max="11006" width="24.5703125" style="69" customWidth="1"/>
    <col min="11007" max="11007" width="9.140625" style="69"/>
    <col min="11008" max="11008" width="14.140625" style="69" bestFit="1" customWidth="1"/>
    <col min="11009" max="11239" width="9.140625" style="69"/>
    <col min="11240" max="11240" width="10.85546875" style="69" customWidth="1"/>
    <col min="11241" max="11241" width="10.5703125" style="69" bestFit="1" customWidth="1"/>
    <col min="11242" max="11242" width="73.28515625" style="69" customWidth="1"/>
    <col min="11243" max="11243" width="6.42578125" style="69" bestFit="1" customWidth="1"/>
    <col min="11244" max="11244" width="11.85546875" style="69" bestFit="1" customWidth="1"/>
    <col min="11245" max="11245" width="12" style="69" bestFit="1" customWidth="1"/>
    <col min="11246" max="11246" width="19.140625" style="69" customWidth="1"/>
    <col min="11247" max="11247" width="0" style="69" hidden="1" customWidth="1"/>
    <col min="11248" max="11248" width="14.140625" style="69" bestFit="1" customWidth="1"/>
    <col min="11249" max="11249" width="19.85546875" style="69" bestFit="1" customWidth="1"/>
    <col min="11250" max="11250" width="14.42578125" style="69" bestFit="1" customWidth="1"/>
    <col min="11251" max="11251" width="18.28515625" style="69" bestFit="1" customWidth="1"/>
    <col min="11252" max="11252" width="12.7109375" style="69" bestFit="1" customWidth="1"/>
    <col min="11253" max="11253" width="20.85546875" style="69" bestFit="1" customWidth="1"/>
    <col min="11254" max="11254" width="14.140625" style="69" customWidth="1"/>
    <col min="11255" max="11255" width="14.28515625" style="69" customWidth="1"/>
    <col min="11256" max="11256" width="16" style="69" customWidth="1"/>
    <col min="11257" max="11257" width="20.7109375" style="69" customWidth="1"/>
    <col min="11258" max="11258" width="27.140625" style="69" bestFit="1" customWidth="1"/>
    <col min="11259" max="11259" width="30.85546875" style="69" bestFit="1" customWidth="1"/>
    <col min="11260" max="11260" width="30.5703125" style="69" bestFit="1" customWidth="1"/>
    <col min="11261" max="11261" width="25.140625" style="69" customWidth="1"/>
    <col min="11262" max="11262" width="24.5703125" style="69" customWidth="1"/>
    <col min="11263" max="11263" width="9.140625" style="69"/>
    <col min="11264" max="11264" width="14.140625" style="69" bestFit="1" customWidth="1"/>
    <col min="11265" max="11495" width="9.140625" style="69"/>
    <col min="11496" max="11496" width="10.85546875" style="69" customWidth="1"/>
    <col min="11497" max="11497" width="10.5703125" style="69" bestFit="1" customWidth="1"/>
    <col min="11498" max="11498" width="73.28515625" style="69" customWidth="1"/>
    <col min="11499" max="11499" width="6.42578125" style="69" bestFit="1" customWidth="1"/>
    <col min="11500" max="11500" width="11.85546875" style="69" bestFit="1" customWidth="1"/>
    <col min="11501" max="11501" width="12" style="69" bestFit="1" customWidth="1"/>
    <col min="11502" max="11502" width="19.140625" style="69" customWidth="1"/>
    <col min="11503" max="11503" width="0" style="69" hidden="1" customWidth="1"/>
    <col min="11504" max="11504" width="14.140625" style="69" bestFit="1" customWidth="1"/>
    <col min="11505" max="11505" width="19.85546875" style="69" bestFit="1" customWidth="1"/>
    <col min="11506" max="11506" width="14.42578125" style="69" bestFit="1" customWidth="1"/>
    <col min="11507" max="11507" width="18.28515625" style="69" bestFit="1" customWidth="1"/>
    <col min="11508" max="11508" width="12.7109375" style="69" bestFit="1" customWidth="1"/>
    <col min="11509" max="11509" width="20.85546875" style="69" bestFit="1" customWidth="1"/>
    <col min="11510" max="11510" width="14.140625" style="69" customWidth="1"/>
    <col min="11511" max="11511" width="14.28515625" style="69" customWidth="1"/>
    <col min="11512" max="11512" width="16" style="69" customWidth="1"/>
    <col min="11513" max="11513" width="20.7109375" style="69" customWidth="1"/>
    <col min="11514" max="11514" width="27.140625" style="69" bestFit="1" customWidth="1"/>
    <col min="11515" max="11515" width="30.85546875" style="69" bestFit="1" customWidth="1"/>
    <col min="11516" max="11516" width="30.5703125" style="69" bestFit="1" customWidth="1"/>
    <col min="11517" max="11517" width="25.140625" style="69" customWidth="1"/>
    <col min="11518" max="11518" width="24.5703125" style="69" customWidth="1"/>
    <col min="11519" max="11519" width="9.140625" style="69"/>
    <col min="11520" max="11520" width="14.140625" style="69" bestFit="1" customWidth="1"/>
    <col min="11521" max="11751" width="9.140625" style="69"/>
    <col min="11752" max="11752" width="10.85546875" style="69" customWidth="1"/>
    <col min="11753" max="11753" width="10.5703125" style="69" bestFit="1" customWidth="1"/>
    <col min="11754" max="11754" width="73.28515625" style="69" customWidth="1"/>
    <col min="11755" max="11755" width="6.42578125" style="69" bestFit="1" customWidth="1"/>
    <col min="11756" max="11756" width="11.85546875" style="69" bestFit="1" customWidth="1"/>
    <col min="11757" max="11757" width="12" style="69" bestFit="1" customWidth="1"/>
    <col min="11758" max="11758" width="19.140625" style="69" customWidth="1"/>
    <col min="11759" max="11759" width="0" style="69" hidden="1" customWidth="1"/>
    <col min="11760" max="11760" width="14.140625" style="69" bestFit="1" customWidth="1"/>
    <col min="11761" max="11761" width="19.85546875" style="69" bestFit="1" customWidth="1"/>
    <col min="11762" max="11762" width="14.42578125" style="69" bestFit="1" customWidth="1"/>
    <col min="11763" max="11763" width="18.28515625" style="69" bestFit="1" customWidth="1"/>
    <col min="11764" max="11764" width="12.7109375" style="69" bestFit="1" customWidth="1"/>
    <col min="11765" max="11765" width="20.85546875" style="69" bestFit="1" customWidth="1"/>
    <col min="11766" max="11766" width="14.140625" style="69" customWidth="1"/>
    <col min="11767" max="11767" width="14.28515625" style="69" customWidth="1"/>
    <col min="11768" max="11768" width="16" style="69" customWidth="1"/>
    <col min="11769" max="11769" width="20.7109375" style="69" customWidth="1"/>
    <col min="11770" max="11770" width="27.140625" style="69" bestFit="1" customWidth="1"/>
    <col min="11771" max="11771" width="30.85546875" style="69" bestFit="1" customWidth="1"/>
    <col min="11772" max="11772" width="30.5703125" style="69" bestFit="1" customWidth="1"/>
    <col min="11773" max="11773" width="25.140625" style="69" customWidth="1"/>
    <col min="11774" max="11774" width="24.5703125" style="69" customWidth="1"/>
    <col min="11775" max="11775" width="9.140625" style="69"/>
    <col min="11776" max="11776" width="14.140625" style="69" bestFit="1" customWidth="1"/>
    <col min="11777" max="12007" width="9.140625" style="69"/>
    <col min="12008" max="12008" width="10.85546875" style="69" customWidth="1"/>
    <col min="12009" max="12009" width="10.5703125" style="69" bestFit="1" customWidth="1"/>
    <col min="12010" max="12010" width="73.28515625" style="69" customWidth="1"/>
    <col min="12011" max="12011" width="6.42578125" style="69" bestFit="1" customWidth="1"/>
    <col min="12012" max="12012" width="11.85546875" style="69" bestFit="1" customWidth="1"/>
    <col min="12013" max="12013" width="12" style="69" bestFit="1" customWidth="1"/>
    <col min="12014" max="12014" width="19.140625" style="69" customWidth="1"/>
    <col min="12015" max="12015" width="0" style="69" hidden="1" customWidth="1"/>
    <col min="12016" max="12016" width="14.140625" style="69" bestFit="1" customWidth="1"/>
    <col min="12017" max="12017" width="19.85546875" style="69" bestFit="1" customWidth="1"/>
    <col min="12018" max="12018" width="14.42578125" style="69" bestFit="1" customWidth="1"/>
    <col min="12019" max="12019" width="18.28515625" style="69" bestFit="1" customWidth="1"/>
    <col min="12020" max="12020" width="12.7109375" style="69" bestFit="1" customWidth="1"/>
    <col min="12021" max="12021" width="20.85546875" style="69" bestFit="1" customWidth="1"/>
    <col min="12022" max="12022" width="14.140625" style="69" customWidth="1"/>
    <col min="12023" max="12023" width="14.28515625" style="69" customWidth="1"/>
    <col min="12024" max="12024" width="16" style="69" customWidth="1"/>
    <col min="12025" max="12025" width="20.7109375" style="69" customWidth="1"/>
    <col min="12026" max="12026" width="27.140625" style="69" bestFit="1" customWidth="1"/>
    <col min="12027" max="12027" width="30.85546875" style="69" bestFit="1" customWidth="1"/>
    <col min="12028" max="12028" width="30.5703125" style="69" bestFit="1" customWidth="1"/>
    <col min="12029" max="12029" width="25.140625" style="69" customWidth="1"/>
    <col min="12030" max="12030" width="24.5703125" style="69" customWidth="1"/>
    <col min="12031" max="12031" width="9.140625" style="69"/>
    <col min="12032" max="12032" width="14.140625" style="69" bestFit="1" customWidth="1"/>
    <col min="12033" max="12263" width="9.140625" style="69"/>
    <col min="12264" max="12264" width="10.85546875" style="69" customWidth="1"/>
    <col min="12265" max="12265" width="10.5703125" style="69" bestFit="1" customWidth="1"/>
    <col min="12266" max="12266" width="73.28515625" style="69" customWidth="1"/>
    <col min="12267" max="12267" width="6.42578125" style="69" bestFit="1" customWidth="1"/>
    <col min="12268" max="12268" width="11.85546875" style="69" bestFit="1" customWidth="1"/>
    <col min="12269" max="12269" width="12" style="69" bestFit="1" customWidth="1"/>
    <col min="12270" max="12270" width="19.140625" style="69" customWidth="1"/>
    <col min="12271" max="12271" width="0" style="69" hidden="1" customWidth="1"/>
    <col min="12272" max="12272" width="14.140625" style="69" bestFit="1" customWidth="1"/>
    <col min="12273" max="12273" width="19.85546875" style="69" bestFit="1" customWidth="1"/>
    <col min="12274" max="12274" width="14.42578125" style="69" bestFit="1" customWidth="1"/>
    <col min="12275" max="12275" width="18.28515625" style="69" bestFit="1" customWidth="1"/>
    <col min="12276" max="12276" width="12.7109375" style="69" bestFit="1" customWidth="1"/>
    <col min="12277" max="12277" width="20.85546875" style="69" bestFit="1" customWidth="1"/>
    <col min="12278" max="12278" width="14.140625" style="69" customWidth="1"/>
    <col min="12279" max="12279" width="14.28515625" style="69" customWidth="1"/>
    <col min="12280" max="12280" width="16" style="69" customWidth="1"/>
    <col min="12281" max="12281" width="20.7109375" style="69" customWidth="1"/>
    <col min="12282" max="12282" width="27.140625" style="69" bestFit="1" customWidth="1"/>
    <col min="12283" max="12283" width="30.85546875" style="69" bestFit="1" customWidth="1"/>
    <col min="12284" max="12284" width="30.5703125" style="69" bestFit="1" customWidth="1"/>
    <col min="12285" max="12285" width="25.140625" style="69" customWidth="1"/>
    <col min="12286" max="12286" width="24.5703125" style="69" customWidth="1"/>
    <col min="12287" max="12287" width="9.140625" style="69"/>
    <col min="12288" max="12288" width="14.140625" style="69" bestFit="1" customWidth="1"/>
    <col min="12289" max="12519" width="9.140625" style="69"/>
    <col min="12520" max="12520" width="10.85546875" style="69" customWidth="1"/>
    <col min="12521" max="12521" width="10.5703125" style="69" bestFit="1" customWidth="1"/>
    <col min="12522" max="12522" width="73.28515625" style="69" customWidth="1"/>
    <col min="12523" max="12523" width="6.42578125" style="69" bestFit="1" customWidth="1"/>
    <col min="12524" max="12524" width="11.85546875" style="69" bestFit="1" customWidth="1"/>
    <col min="12525" max="12525" width="12" style="69" bestFit="1" customWidth="1"/>
    <col min="12526" max="12526" width="19.140625" style="69" customWidth="1"/>
    <col min="12527" max="12527" width="0" style="69" hidden="1" customWidth="1"/>
    <col min="12528" max="12528" width="14.140625" style="69" bestFit="1" customWidth="1"/>
    <col min="12529" max="12529" width="19.85546875" style="69" bestFit="1" customWidth="1"/>
    <col min="12530" max="12530" width="14.42578125" style="69" bestFit="1" customWidth="1"/>
    <col min="12531" max="12531" width="18.28515625" style="69" bestFit="1" customWidth="1"/>
    <col min="12532" max="12532" width="12.7109375" style="69" bestFit="1" customWidth="1"/>
    <col min="12533" max="12533" width="20.85546875" style="69" bestFit="1" customWidth="1"/>
    <col min="12534" max="12534" width="14.140625" style="69" customWidth="1"/>
    <col min="12535" max="12535" width="14.28515625" style="69" customWidth="1"/>
    <col min="12536" max="12536" width="16" style="69" customWidth="1"/>
    <col min="12537" max="12537" width="20.7109375" style="69" customWidth="1"/>
    <col min="12538" max="12538" width="27.140625" style="69" bestFit="1" customWidth="1"/>
    <col min="12539" max="12539" width="30.85546875" style="69" bestFit="1" customWidth="1"/>
    <col min="12540" max="12540" width="30.5703125" style="69" bestFit="1" customWidth="1"/>
    <col min="12541" max="12541" width="25.140625" style="69" customWidth="1"/>
    <col min="12542" max="12542" width="24.5703125" style="69" customWidth="1"/>
    <col min="12543" max="12543" width="9.140625" style="69"/>
    <col min="12544" max="12544" width="14.140625" style="69" bestFit="1" customWidth="1"/>
    <col min="12545" max="12775" width="9.140625" style="69"/>
    <col min="12776" max="12776" width="10.85546875" style="69" customWidth="1"/>
    <col min="12777" max="12777" width="10.5703125" style="69" bestFit="1" customWidth="1"/>
    <col min="12778" max="12778" width="73.28515625" style="69" customWidth="1"/>
    <col min="12779" max="12779" width="6.42578125" style="69" bestFit="1" customWidth="1"/>
    <col min="12780" max="12780" width="11.85546875" style="69" bestFit="1" customWidth="1"/>
    <col min="12781" max="12781" width="12" style="69" bestFit="1" customWidth="1"/>
    <col min="12782" max="12782" width="19.140625" style="69" customWidth="1"/>
    <col min="12783" max="12783" width="0" style="69" hidden="1" customWidth="1"/>
    <col min="12784" max="12784" width="14.140625" style="69" bestFit="1" customWidth="1"/>
    <col min="12785" max="12785" width="19.85546875" style="69" bestFit="1" customWidth="1"/>
    <col min="12786" max="12786" width="14.42578125" style="69" bestFit="1" customWidth="1"/>
    <col min="12787" max="12787" width="18.28515625" style="69" bestFit="1" customWidth="1"/>
    <col min="12788" max="12788" width="12.7109375" style="69" bestFit="1" customWidth="1"/>
    <col min="12789" max="12789" width="20.85546875" style="69" bestFit="1" customWidth="1"/>
    <col min="12790" max="12790" width="14.140625" style="69" customWidth="1"/>
    <col min="12791" max="12791" width="14.28515625" style="69" customWidth="1"/>
    <col min="12792" max="12792" width="16" style="69" customWidth="1"/>
    <col min="12793" max="12793" width="20.7109375" style="69" customWidth="1"/>
    <col min="12794" max="12794" width="27.140625" style="69" bestFit="1" customWidth="1"/>
    <col min="12795" max="12795" width="30.85546875" style="69" bestFit="1" customWidth="1"/>
    <col min="12796" max="12796" width="30.5703125" style="69" bestFit="1" customWidth="1"/>
    <col min="12797" max="12797" width="25.140625" style="69" customWidth="1"/>
    <col min="12798" max="12798" width="24.5703125" style="69" customWidth="1"/>
    <col min="12799" max="12799" width="9.140625" style="69"/>
    <col min="12800" max="12800" width="14.140625" style="69" bestFit="1" customWidth="1"/>
    <col min="12801" max="13031" width="9.140625" style="69"/>
    <col min="13032" max="13032" width="10.85546875" style="69" customWidth="1"/>
    <col min="13033" max="13033" width="10.5703125" style="69" bestFit="1" customWidth="1"/>
    <col min="13034" max="13034" width="73.28515625" style="69" customWidth="1"/>
    <col min="13035" max="13035" width="6.42578125" style="69" bestFit="1" customWidth="1"/>
    <col min="13036" max="13036" width="11.85546875" style="69" bestFit="1" customWidth="1"/>
    <col min="13037" max="13037" width="12" style="69" bestFit="1" customWidth="1"/>
    <col min="13038" max="13038" width="19.140625" style="69" customWidth="1"/>
    <col min="13039" max="13039" width="0" style="69" hidden="1" customWidth="1"/>
    <col min="13040" max="13040" width="14.140625" style="69" bestFit="1" customWidth="1"/>
    <col min="13041" max="13041" width="19.85546875" style="69" bestFit="1" customWidth="1"/>
    <col min="13042" max="13042" width="14.42578125" style="69" bestFit="1" customWidth="1"/>
    <col min="13043" max="13043" width="18.28515625" style="69" bestFit="1" customWidth="1"/>
    <col min="13044" max="13044" width="12.7109375" style="69" bestFit="1" customWidth="1"/>
    <col min="13045" max="13045" width="20.85546875" style="69" bestFit="1" customWidth="1"/>
    <col min="13046" max="13046" width="14.140625" style="69" customWidth="1"/>
    <col min="13047" max="13047" width="14.28515625" style="69" customWidth="1"/>
    <col min="13048" max="13048" width="16" style="69" customWidth="1"/>
    <col min="13049" max="13049" width="20.7109375" style="69" customWidth="1"/>
    <col min="13050" max="13050" width="27.140625" style="69" bestFit="1" customWidth="1"/>
    <col min="13051" max="13051" width="30.85546875" style="69" bestFit="1" customWidth="1"/>
    <col min="13052" max="13052" width="30.5703125" style="69" bestFit="1" customWidth="1"/>
    <col min="13053" max="13053" width="25.140625" style="69" customWidth="1"/>
    <col min="13054" max="13054" width="24.5703125" style="69" customWidth="1"/>
    <col min="13055" max="13055" width="9.140625" style="69"/>
    <col min="13056" max="13056" width="14.140625" style="69" bestFit="1" customWidth="1"/>
    <col min="13057" max="13287" width="9.140625" style="69"/>
    <col min="13288" max="13288" width="10.85546875" style="69" customWidth="1"/>
    <col min="13289" max="13289" width="10.5703125" style="69" bestFit="1" customWidth="1"/>
    <col min="13290" max="13290" width="73.28515625" style="69" customWidth="1"/>
    <col min="13291" max="13291" width="6.42578125" style="69" bestFit="1" customWidth="1"/>
    <col min="13292" max="13292" width="11.85546875" style="69" bestFit="1" customWidth="1"/>
    <col min="13293" max="13293" width="12" style="69" bestFit="1" customWidth="1"/>
    <col min="13294" max="13294" width="19.140625" style="69" customWidth="1"/>
    <col min="13295" max="13295" width="0" style="69" hidden="1" customWidth="1"/>
    <col min="13296" max="13296" width="14.140625" style="69" bestFit="1" customWidth="1"/>
    <col min="13297" max="13297" width="19.85546875" style="69" bestFit="1" customWidth="1"/>
    <col min="13298" max="13298" width="14.42578125" style="69" bestFit="1" customWidth="1"/>
    <col min="13299" max="13299" width="18.28515625" style="69" bestFit="1" customWidth="1"/>
    <col min="13300" max="13300" width="12.7109375" style="69" bestFit="1" customWidth="1"/>
    <col min="13301" max="13301" width="20.85546875" style="69" bestFit="1" customWidth="1"/>
    <col min="13302" max="13302" width="14.140625" style="69" customWidth="1"/>
    <col min="13303" max="13303" width="14.28515625" style="69" customWidth="1"/>
    <col min="13304" max="13304" width="16" style="69" customWidth="1"/>
    <col min="13305" max="13305" width="20.7109375" style="69" customWidth="1"/>
    <col min="13306" max="13306" width="27.140625" style="69" bestFit="1" customWidth="1"/>
    <col min="13307" max="13307" width="30.85546875" style="69" bestFit="1" customWidth="1"/>
    <col min="13308" max="13308" width="30.5703125" style="69" bestFit="1" customWidth="1"/>
    <col min="13309" max="13309" width="25.140625" style="69" customWidth="1"/>
    <col min="13310" max="13310" width="24.5703125" style="69" customWidth="1"/>
    <col min="13311" max="13311" width="9.140625" style="69"/>
    <col min="13312" max="13312" width="14.140625" style="69" bestFit="1" customWidth="1"/>
    <col min="13313" max="13543" width="9.140625" style="69"/>
    <col min="13544" max="13544" width="10.85546875" style="69" customWidth="1"/>
    <col min="13545" max="13545" width="10.5703125" style="69" bestFit="1" customWidth="1"/>
    <col min="13546" max="13546" width="73.28515625" style="69" customWidth="1"/>
    <col min="13547" max="13547" width="6.42578125" style="69" bestFit="1" customWidth="1"/>
    <col min="13548" max="13548" width="11.85546875" style="69" bestFit="1" customWidth="1"/>
    <col min="13549" max="13549" width="12" style="69" bestFit="1" customWidth="1"/>
    <col min="13550" max="13550" width="19.140625" style="69" customWidth="1"/>
    <col min="13551" max="13551" width="0" style="69" hidden="1" customWidth="1"/>
    <col min="13552" max="13552" width="14.140625" style="69" bestFit="1" customWidth="1"/>
    <col min="13553" max="13553" width="19.85546875" style="69" bestFit="1" customWidth="1"/>
    <col min="13554" max="13554" width="14.42578125" style="69" bestFit="1" customWidth="1"/>
    <col min="13555" max="13555" width="18.28515625" style="69" bestFit="1" customWidth="1"/>
    <col min="13556" max="13556" width="12.7109375" style="69" bestFit="1" customWidth="1"/>
    <col min="13557" max="13557" width="20.85546875" style="69" bestFit="1" customWidth="1"/>
    <col min="13558" max="13558" width="14.140625" style="69" customWidth="1"/>
    <col min="13559" max="13559" width="14.28515625" style="69" customWidth="1"/>
    <col min="13560" max="13560" width="16" style="69" customWidth="1"/>
    <col min="13561" max="13561" width="20.7109375" style="69" customWidth="1"/>
    <col min="13562" max="13562" width="27.140625" style="69" bestFit="1" customWidth="1"/>
    <col min="13563" max="13563" width="30.85546875" style="69" bestFit="1" customWidth="1"/>
    <col min="13564" max="13564" width="30.5703125" style="69" bestFit="1" customWidth="1"/>
    <col min="13565" max="13565" width="25.140625" style="69" customWidth="1"/>
    <col min="13566" max="13566" width="24.5703125" style="69" customWidth="1"/>
    <col min="13567" max="13567" width="9.140625" style="69"/>
    <col min="13568" max="13568" width="14.140625" style="69" bestFit="1" customWidth="1"/>
    <col min="13569" max="13799" width="9.140625" style="69"/>
    <col min="13800" max="13800" width="10.85546875" style="69" customWidth="1"/>
    <col min="13801" max="13801" width="10.5703125" style="69" bestFit="1" customWidth="1"/>
    <col min="13802" max="13802" width="73.28515625" style="69" customWidth="1"/>
    <col min="13803" max="13803" width="6.42578125" style="69" bestFit="1" customWidth="1"/>
    <col min="13804" max="13804" width="11.85546875" style="69" bestFit="1" customWidth="1"/>
    <col min="13805" max="13805" width="12" style="69" bestFit="1" customWidth="1"/>
    <col min="13806" max="13806" width="19.140625" style="69" customWidth="1"/>
    <col min="13807" max="13807" width="0" style="69" hidden="1" customWidth="1"/>
    <col min="13808" max="13808" width="14.140625" style="69" bestFit="1" customWidth="1"/>
    <col min="13809" max="13809" width="19.85546875" style="69" bestFit="1" customWidth="1"/>
    <col min="13810" max="13810" width="14.42578125" style="69" bestFit="1" customWidth="1"/>
    <col min="13811" max="13811" width="18.28515625" style="69" bestFit="1" customWidth="1"/>
    <col min="13812" max="13812" width="12.7109375" style="69" bestFit="1" customWidth="1"/>
    <col min="13813" max="13813" width="20.85546875" style="69" bestFit="1" customWidth="1"/>
    <col min="13814" max="13814" width="14.140625" style="69" customWidth="1"/>
    <col min="13815" max="13815" width="14.28515625" style="69" customWidth="1"/>
    <col min="13816" max="13816" width="16" style="69" customWidth="1"/>
    <col min="13817" max="13817" width="20.7109375" style="69" customWidth="1"/>
    <col min="13818" max="13818" width="27.140625" style="69" bestFit="1" customWidth="1"/>
    <col min="13819" max="13819" width="30.85546875" style="69" bestFit="1" customWidth="1"/>
    <col min="13820" max="13820" width="30.5703125" style="69" bestFit="1" customWidth="1"/>
    <col min="13821" max="13821" width="25.140625" style="69" customWidth="1"/>
    <col min="13822" max="13822" width="24.5703125" style="69" customWidth="1"/>
    <col min="13823" max="13823" width="9.140625" style="69"/>
    <col min="13824" max="13824" width="14.140625" style="69" bestFit="1" customWidth="1"/>
    <col min="13825" max="14055" width="9.140625" style="69"/>
    <col min="14056" max="14056" width="10.85546875" style="69" customWidth="1"/>
    <col min="14057" max="14057" width="10.5703125" style="69" bestFit="1" customWidth="1"/>
    <col min="14058" max="14058" width="73.28515625" style="69" customWidth="1"/>
    <col min="14059" max="14059" width="6.42578125" style="69" bestFit="1" customWidth="1"/>
    <col min="14060" max="14060" width="11.85546875" style="69" bestFit="1" customWidth="1"/>
    <col min="14061" max="14061" width="12" style="69" bestFit="1" customWidth="1"/>
    <col min="14062" max="14062" width="19.140625" style="69" customWidth="1"/>
    <col min="14063" max="14063" width="0" style="69" hidden="1" customWidth="1"/>
    <col min="14064" max="14064" width="14.140625" style="69" bestFit="1" customWidth="1"/>
    <col min="14065" max="14065" width="19.85546875" style="69" bestFit="1" customWidth="1"/>
    <col min="14066" max="14066" width="14.42578125" style="69" bestFit="1" customWidth="1"/>
    <col min="14067" max="14067" width="18.28515625" style="69" bestFit="1" customWidth="1"/>
    <col min="14068" max="14068" width="12.7109375" style="69" bestFit="1" customWidth="1"/>
    <col min="14069" max="14069" width="20.85546875" style="69" bestFit="1" customWidth="1"/>
    <col min="14070" max="14070" width="14.140625" style="69" customWidth="1"/>
    <col min="14071" max="14071" width="14.28515625" style="69" customWidth="1"/>
    <col min="14072" max="14072" width="16" style="69" customWidth="1"/>
    <col min="14073" max="14073" width="20.7109375" style="69" customWidth="1"/>
    <col min="14074" max="14074" width="27.140625" style="69" bestFit="1" customWidth="1"/>
    <col min="14075" max="14075" width="30.85546875" style="69" bestFit="1" customWidth="1"/>
    <col min="14076" max="14076" width="30.5703125" style="69" bestFit="1" customWidth="1"/>
    <col min="14077" max="14077" width="25.140625" style="69" customWidth="1"/>
    <col min="14078" max="14078" width="24.5703125" style="69" customWidth="1"/>
    <col min="14079" max="14079" width="9.140625" style="69"/>
    <col min="14080" max="14080" width="14.140625" style="69" bestFit="1" customWidth="1"/>
    <col min="14081" max="14311" width="9.140625" style="69"/>
    <col min="14312" max="14312" width="10.85546875" style="69" customWidth="1"/>
    <col min="14313" max="14313" width="10.5703125" style="69" bestFit="1" customWidth="1"/>
    <col min="14314" max="14314" width="73.28515625" style="69" customWidth="1"/>
    <col min="14315" max="14315" width="6.42578125" style="69" bestFit="1" customWidth="1"/>
    <col min="14316" max="14316" width="11.85546875" style="69" bestFit="1" customWidth="1"/>
    <col min="14317" max="14317" width="12" style="69" bestFit="1" customWidth="1"/>
    <col min="14318" max="14318" width="19.140625" style="69" customWidth="1"/>
    <col min="14319" max="14319" width="0" style="69" hidden="1" customWidth="1"/>
    <col min="14320" max="14320" width="14.140625" style="69" bestFit="1" customWidth="1"/>
    <col min="14321" max="14321" width="19.85546875" style="69" bestFit="1" customWidth="1"/>
    <col min="14322" max="14322" width="14.42578125" style="69" bestFit="1" customWidth="1"/>
    <col min="14323" max="14323" width="18.28515625" style="69" bestFit="1" customWidth="1"/>
    <col min="14324" max="14324" width="12.7109375" style="69" bestFit="1" customWidth="1"/>
    <col min="14325" max="14325" width="20.85546875" style="69" bestFit="1" customWidth="1"/>
    <col min="14326" max="14326" width="14.140625" style="69" customWidth="1"/>
    <col min="14327" max="14327" width="14.28515625" style="69" customWidth="1"/>
    <col min="14328" max="14328" width="16" style="69" customWidth="1"/>
    <col min="14329" max="14329" width="20.7109375" style="69" customWidth="1"/>
    <col min="14330" max="14330" width="27.140625" style="69" bestFit="1" customWidth="1"/>
    <col min="14331" max="14331" width="30.85546875" style="69" bestFit="1" customWidth="1"/>
    <col min="14332" max="14332" width="30.5703125" style="69" bestFit="1" customWidth="1"/>
    <col min="14333" max="14333" width="25.140625" style="69" customWidth="1"/>
    <col min="14334" max="14334" width="24.5703125" style="69" customWidth="1"/>
    <col min="14335" max="14335" width="9.140625" style="69"/>
    <col min="14336" max="14336" width="14.140625" style="69" bestFit="1" customWidth="1"/>
    <col min="14337" max="14567" width="9.140625" style="69"/>
    <col min="14568" max="14568" width="10.85546875" style="69" customWidth="1"/>
    <col min="14569" max="14569" width="10.5703125" style="69" bestFit="1" customWidth="1"/>
    <col min="14570" max="14570" width="73.28515625" style="69" customWidth="1"/>
    <col min="14571" max="14571" width="6.42578125" style="69" bestFit="1" customWidth="1"/>
    <col min="14572" max="14572" width="11.85546875" style="69" bestFit="1" customWidth="1"/>
    <col min="14573" max="14573" width="12" style="69" bestFit="1" customWidth="1"/>
    <col min="14574" max="14574" width="19.140625" style="69" customWidth="1"/>
    <col min="14575" max="14575" width="0" style="69" hidden="1" customWidth="1"/>
    <col min="14576" max="14576" width="14.140625" style="69" bestFit="1" customWidth="1"/>
    <col min="14577" max="14577" width="19.85546875" style="69" bestFit="1" customWidth="1"/>
    <col min="14578" max="14578" width="14.42578125" style="69" bestFit="1" customWidth="1"/>
    <col min="14579" max="14579" width="18.28515625" style="69" bestFit="1" customWidth="1"/>
    <col min="14580" max="14580" width="12.7109375" style="69" bestFit="1" customWidth="1"/>
    <col min="14581" max="14581" width="20.85546875" style="69" bestFit="1" customWidth="1"/>
    <col min="14582" max="14582" width="14.140625" style="69" customWidth="1"/>
    <col min="14583" max="14583" width="14.28515625" style="69" customWidth="1"/>
    <col min="14584" max="14584" width="16" style="69" customWidth="1"/>
    <col min="14585" max="14585" width="20.7109375" style="69" customWidth="1"/>
    <col min="14586" max="14586" width="27.140625" style="69" bestFit="1" customWidth="1"/>
    <col min="14587" max="14587" width="30.85546875" style="69" bestFit="1" customWidth="1"/>
    <col min="14588" max="14588" width="30.5703125" style="69" bestFit="1" customWidth="1"/>
    <col min="14589" max="14589" width="25.140625" style="69" customWidth="1"/>
    <col min="14590" max="14590" width="24.5703125" style="69" customWidth="1"/>
    <col min="14591" max="14591" width="9.140625" style="69"/>
    <col min="14592" max="14592" width="14.140625" style="69" bestFit="1" customWidth="1"/>
    <col min="14593" max="14823" width="9.140625" style="69"/>
    <col min="14824" max="14824" width="10.85546875" style="69" customWidth="1"/>
    <col min="14825" max="14825" width="10.5703125" style="69" bestFit="1" customWidth="1"/>
    <col min="14826" max="14826" width="73.28515625" style="69" customWidth="1"/>
    <col min="14827" max="14827" width="6.42578125" style="69" bestFit="1" customWidth="1"/>
    <col min="14828" max="14828" width="11.85546875" style="69" bestFit="1" customWidth="1"/>
    <col min="14829" max="14829" width="12" style="69" bestFit="1" customWidth="1"/>
    <col min="14830" max="14830" width="19.140625" style="69" customWidth="1"/>
    <col min="14831" max="14831" width="0" style="69" hidden="1" customWidth="1"/>
    <col min="14832" max="14832" width="14.140625" style="69" bestFit="1" customWidth="1"/>
    <col min="14833" max="14833" width="19.85546875" style="69" bestFit="1" customWidth="1"/>
    <col min="14834" max="14834" width="14.42578125" style="69" bestFit="1" customWidth="1"/>
    <col min="14835" max="14835" width="18.28515625" style="69" bestFit="1" customWidth="1"/>
    <col min="14836" max="14836" width="12.7109375" style="69" bestFit="1" customWidth="1"/>
    <col min="14837" max="14837" width="20.85546875" style="69" bestFit="1" customWidth="1"/>
    <col min="14838" max="14838" width="14.140625" style="69" customWidth="1"/>
    <col min="14839" max="14839" width="14.28515625" style="69" customWidth="1"/>
    <col min="14840" max="14840" width="16" style="69" customWidth="1"/>
    <col min="14841" max="14841" width="20.7109375" style="69" customWidth="1"/>
    <col min="14842" max="14842" width="27.140625" style="69" bestFit="1" customWidth="1"/>
    <col min="14843" max="14843" width="30.85546875" style="69" bestFit="1" customWidth="1"/>
    <col min="14844" max="14844" width="30.5703125" style="69" bestFit="1" customWidth="1"/>
    <col min="14845" max="14845" width="25.140625" style="69" customWidth="1"/>
    <col min="14846" max="14846" width="24.5703125" style="69" customWidth="1"/>
    <col min="14847" max="14847" width="9.140625" style="69"/>
    <col min="14848" max="14848" width="14.140625" style="69" bestFit="1" customWidth="1"/>
    <col min="14849" max="15079" width="9.140625" style="69"/>
    <col min="15080" max="15080" width="10.85546875" style="69" customWidth="1"/>
    <col min="15081" max="15081" width="10.5703125" style="69" bestFit="1" customWidth="1"/>
    <col min="15082" max="15082" width="73.28515625" style="69" customWidth="1"/>
    <col min="15083" max="15083" width="6.42578125" style="69" bestFit="1" customWidth="1"/>
    <col min="15084" max="15084" width="11.85546875" style="69" bestFit="1" customWidth="1"/>
    <col min="15085" max="15085" width="12" style="69" bestFit="1" customWidth="1"/>
    <col min="15086" max="15086" width="19.140625" style="69" customWidth="1"/>
    <col min="15087" max="15087" width="0" style="69" hidden="1" customWidth="1"/>
    <col min="15088" max="15088" width="14.140625" style="69" bestFit="1" customWidth="1"/>
    <col min="15089" max="15089" width="19.85546875" style="69" bestFit="1" customWidth="1"/>
    <col min="15090" max="15090" width="14.42578125" style="69" bestFit="1" customWidth="1"/>
    <col min="15091" max="15091" width="18.28515625" style="69" bestFit="1" customWidth="1"/>
    <col min="15092" max="15092" width="12.7109375" style="69" bestFit="1" customWidth="1"/>
    <col min="15093" max="15093" width="20.85546875" style="69" bestFit="1" customWidth="1"/>
    <col min="15094" max="15094" width="14.140625" style="69" customWidth="1"/>
    <col min="15095" max="15095" width="14.28515625" style="69" customWidth="1"/>
    <col min="15096" max="15096" width="16" style="69" customWidth="1"/>
    <col min="15097" max="15097" width="20.7109375" style="69" customWidth="1"/>
    <col min="15098" max="15098" width="27.140625" style="69" bestFit="1" customWidth="1"/>
    <col min="15099" max="15099" width="30.85546875" style="69" bestFit="1" customWidth="1"/>
    <col min="15100" max="15100" width="30.5703125" style="69" bestFit="1" customWidth="1"/>
    <col min="15101" max="15101" width="25.140625" style="69" customWidth="1"/>
    <col min="15102" max="15102" width="24.5703125" style="69" customWidth="1"/>
    <col min="15103" max="15103" width="9.140625" style="69"/>
    <col min="15104" max="15104" width="14.140625" style="69" bestFit="1" customWidth="1"/>
    <col min="15105" max="15335" width="9.140625" style="69"/>
    <col min="15336" max="15336" width="10.85546875" style="69" customWidth="1"/>
    <col min="15337" max="15337" width="10.5703125" style="69" bestFit="1" customWidth="1"/>
    <col min="15338" max="15338" width="73.28515625" style="69" customWidth="1"/>
    <col min="15339" max="15339" width="6.42578125" style="69" bestFit="1" customWidth="1"/>
    <col min="15340" max="15340" width="11.85546875" style="69" bestFit="1" customWidth="1"/>
    <col min="15341" max="15341" width="12" style="69" bestFit="1" customWidth="1"/>
    <col min="15342" max="15342" width="19.140625" style="69" customWidth="1"/>
    <col min="15343" max="15343" width="0" style="69" hidden="1" customWidth="1"/>
    <col min="15344" max="15344" width="14.140625" style="69" bestFit="1" customWidth="1"/>
    <col min="15345" max="15345" width="19.85546875" style="69" bestFit="1" customWidth="1"/>
    <col min="15346" max="15346" width="14.42578125" style="69" bestFit="1" customWidth="1"/>
    <col min="15347" max="15347" width="18.28515625" style="69" bestFit="1" customWidth="1"/>
    <col min="15348" max="15348" width="12.7109375" style="69" bestFit="1" customWidth="1"/>
    <col min="15349" max="15349" width="20.85546875" style="69" bestFit="1" customWidth="1"/>
    <col min="15350" max="15350" width="14.140625" style="69" customWidth="1"/>
    <col min="15351" max="15351" width="14.28515625" style="69" customWidth="1"/>
    <col min="15352" max="15352" width="16" style="69" customWidth="1"/>
    <col min="15353" max="15353" width="20.7109375" style="69" customWidth="1"/>
    <col min="15354" max="15354" width="27.140625" style="69" bestFit="1" customWidth="1"/>
    <col min="15355" max="15355" width="30.85546875" style="69" bestFit="1" customWidth="1"/>
    <col min="15356" max="15356" width="30.5703125" style="69" bestFit="1" customWidth="1"/>
    <col min="15357" max="15357" width="25.140625" style="69" customWidth="1"/>
    <col min="15358" max="15358" width="24.5703125" style="69" customWidth="1"/>
    <col min="15359" max="15359" width="9.140625" style="69"/>
    <col min="15360" max="15360" width="14.140625" style="69" bestFit="1" customWidth="1"/>
    <col min="15361" max="15591" width="9.140625" style="69"/>
    <col min="15592" max="15592" width="10.85546875" style="69" customWidth="1"/>
    <col min="15593" max="15593" width="10.5703125" style="69" bestFit="1" customWidth="1"/>
    <col min="15594" max="15594" width="73.28515625" style="69" customWidth="1"/>
    <col min="15595" max="15595" width="6.42578125" style="69" bestFit="1" customWidth="1"/>
    <col min="15596" max="15596" width="11.85546875" style="69" bestFit="1" customWidth="1"/>
    <col min="15597" max="15597" width="12" style="69" bestFit="1" customWidth="1"/>
    <col min="15598" max="15598" width="19.140625" style="69" customWidth="1"/>
    <col min="15599" max="15599" width="0" style="69" hidden="1" customWidth="1"/>
    <col min="15600" max="15600" width="14.140625" style="69" bestFit="1" customWidth="1"/>
    <col min="15601" max="15601" width="19.85546875" style="69" bestFit="1" customWidth="1"/>
    <col min="15602" max="15602" width="14.42578125" style="69" bestFit="1" customWidth="1"/>
    <col min="15603" max="15603" width="18.28515625" style="69" bestFit="1" customWidth="1"/>
    <col min="15604" max="15604" width="12.7109375" style="69" bestFit="1" customWidth="1"/>
    <col min="15605" max="15605" width="20.85546875" style="69" bestFit="1" customWidth="1"/>
    <col min="15606" max="15606" width="14.140625" style="69" customWidth="1"/>
    <col min="15607" max="15607" width="14.28515625" style="69" customWidth="1"/>
    <col min="15608" max="15608" width="16" style="69" customWidth="1"/>
    <col min="15609" max="15609" width="20.7109375" style="69" customWidth="1"/>
    <col min="15610" max="15610" width="27.140625" style="69" bestFit="1" customWidth="1"/>
    <col min="15611" max="15611" width="30.85546875" style="69" bestFit="1" customWidth="1"/>
    <col min="15612" max="15612" width="30.5703125" style="69" bestFit="1" customWidth="1"/>
    <col min="15613" max="15613" width="25.140625" style="69" customWidth="1"/>
    <col min="15614" max="15614" width="24.5703125" style="69" customWidth="1"/>
    <col min="15615" max="15615" width="9.140625" style="69"/>
    <col min="15616" max="15616" width="14.140625" style="69" bestFit="1" customWidth="1"/>
    <col min="15617" max="15847" width="9.140625" style="69"/>
    <col min="15848" max="15848" width="10.85546875" style="69" customWidth="1"/>
    <col min="15849" max="15849" width="10.5703125" style="69" bestFit="1" customWidth="1"/>
    <col min="15850" max="15850" width="73.28515625" style="69" customWidth="1"/>
    <col min="15851" max="15851" width="6.42578125" style="69" bestFit="1" customWidth="1"/>
    <col min="15852" max="15852" width="11.85546875" style="69" bestFit="1" customWidth="1"/>
    <col min="15853" max="15853" width="12" style="69" bestFit="1" customWidth="1"/>
    <col min="15854" max="15854" width="19.140625" style="69" customWidth="1"/>
    <col min="15855" max="15855" width="0" style="69" hidden="1" customWidth="1"/>
    <col min="15856" max="15856" width="14.140625" style="69" bestFit="1" customWidth="1"/>
    <col min="15857" max="15857" width="19.85546875" style="69" bestFit="1" customWidth="1"/>
    <col min="15858" max="15858" width="14.42578125" style="69" bestFit="1" customWidth="1"/>
    <col min="15859" max="15859" width="18.28515625" style="69" bestFit="1" customWidth="1"/>
    <col min="15860" max="15860" width="12.7109375" style="69" bestFit="1" customWidth="1"/>
    <col min="15861" max="15861" width="20.85546875" style="69" bestFit="1" customWidth="1"/>
    <col min="15862" max="15862" width="14.140625" style="69" customWidth="1"/>
    <col min="15863" max="15863" width="14.28515625" style="69" customWidth="1"/>
    <col min="15864" max="15864" width="16" style="69" customWidth="1"/>
    <col min="15865" max="15865" width="20.7109375" style="69" customWidth="1"/>
    <col min="15866" max="15866" width="27.140625" style="69" bestFit="1" customWidth="1"/>
    <col min="15867" max="15867" width="30.85546875" style="69" bestFit="1" customWidth="1"/>
    <col min="15868" max="15868" width="30.5703125" style="69" bestFit="1" customWidth="1"/>
    <col min="15869" max="15869" width="25.140625" style="69" customWidth="1"/>
    <col min="15870" max="15870" width="24.5703125" style="69" customWidth="1"/>
    <col min="15871" max="15871" width="9.140625" style="69"/>
    <col min="15872" max="15872" width="14.140625" style="69" bestFit="1" customWidth="1"/>
    <col min="15873" max="16103" width="9.140625" style="69"/>
    <col min="16104" max="16104" width="10.85546875" style="69" customWidth="1"/>
    <col min="16105" max="16105" width="10.5703125" style="69" bestFit="1" customWidth="1"/>
    <col min="16106" max="16106" width="73.28515625" style="69" customWidth="1"/>
    <col min="16107" max="16107" width="6.42578125" style="69" bestFit="1" customWidth="1"/>
    <col min="16108" max="16108" width="11.85546875" style="69" bestFit="1" customWidth="1"/>
    <col min="16109" max="16109" width="12" style="69" bestFit="1" customWidth="1"/>
    <col min="16110" max="16110" width="19.140625" style="69" customWidth="1"/>
    <col min="16111" max="16111" width="0" style="69" hidden="1" customWidth="1"/>
    <col min="16112" max="16112" width="14.140625" style="69" bestFit="1" customWidth="1"/>
    <col min="16113" max="16113" width="19.85546875" style="69" bestFit="1" customWidth="1"/>
    <col min="16114" max="16114" width="14.42578125" style="69" bestFit="1" customWidth="1"/>
    <col min="16115" max="16115" width="18.28515625" style="69" bestFit="1" customWidth="1"/>
    <col min="16116" max="16116" width="12.7109375" style="69" bestFit="1" customWidth="1"/>
    <col min="16117" max="16117" width="20.85546875" style="69" bestFit="1" customWidth="1"/>
    <col min="16118" max="16118" width="14.140625" style="69" customWidth="1"/>
    <col min="16119" max="16119" width="14.28515625" style="69" customWidth="1"/>
    <col min="16120" max="16120" width="16" style="69" customWidth="1"/>
    <col min="16121" max="16121" width="20.7109375" style="69" customWidth="1"/>
    <col min="16122" max="16122" width="27.140625" style="69" bestFit="1" customWidth="1"/>
    <col min="16123" max="16123" width="30.85546875" style="69" bestFit="1" customWidth="1"/>
    <col min="16124" max="16124" width="30.5703125" style="69" bestFit="1" customWidth="1"/>
    <col min="16125" max="16125" width="25.140625" style="69" customWidth="1"/>
    <col min="16126" max="16126" width="24.5703125" style="69" customWidth="1"/>
    <col min="16127" max="16127" width="9.140625" style="69"/>
    <col min="16128" max="16128" width="14.140625" style="69" bestFit="1" customWidth="1"/>
    <col min="16129" max="16384" width="9.140625" style="69"/>
  </cols>
  <sheetData>
    <row r="1" spans="1:82" ht="12" customHeight="1" thickBot="1" x14ac:dyDescent="0.25">
      <c r="A1" s="67"/>
      <c r="B1" s="453"/>
      <c r="C1" s="120"/>
      <c r="D1" s="121"/>
      <c r="E1" s="121"/>
      <c r="F1" s="121"/>
      <c r="G1" s="328"/>
      <c r="H1" s="121"/>
    </row>
    <row r="2" spans="1:82" ht="51" customHeight="1" x14ac:dyDescent="0.2">
      <c r="A2" s="241"/>
      <c r="B2" s="454"/>
      <c r="C2" s="525" t="s">
        <v>175</v>
      </c>
      <c r="D2" s="525"/>
      <c r="E2" s="525"/>
      <c r="F2" s="525"/>
      <c r="G2" s="525"/>
      <c r="H2" s="526"/>
    </row>
    <row r="3" spans="1:82" s="70" customFormat="1" ht="47.25" customHeight="1" x14ac:dyDescent="0.25">
      <c r="A3" s="527" t="s">
        <v>534</v>
      </c>
      <c r="B3" s="528"/>
      <c r="C3" s="528"/>
      <c r="D3" s="529"/>
      <c r="E3" s="530" t="s">
        <v>202</v>
      </c>
      <c r="F3" s="531"/>
      <c r="G3" s="491" t="s">
        <v>203</v>
      </c>
      <c r="H3" s="494">
        <v>0.309</v>
      </c>
      <c r="I3" s="128"/>
    </row>
    <row r="4" spans="1:82" s="70" customFormat="1" ht="23.25" customHeight="1" x14ac:dyDescent="0.25">
      <c r="A4" s="532" t="s">
        <v>535</v>
      </c>
      <c r="B4" s="533"/>
      <c r="C4" s="533"/>
      <c r="D4" s="534"/>
      <c r="E4" s="535">
        <v>43647</v>
      </c>
      <c r="F4" s="536"/>
      <c r="G4" s="492" t="s">
        <v>204</v>
      </c>
      <c r="H4" s="493">
        <v>1.2833000000000001</v>
      </c>
    </row>
    <row r="5" spans="1:82" s="70" customFormat="1" ht="23.25" customHeight="1" x14ac:dyDescent="0.25">
      <c r="A5" s="498" t="s">
        <v>533</v>
      </c>
      <c r="B5" s="499"/>
      <c r="C5" s="499"/>
      <c r="D5" s="499"/>
      <c r="E5" s="499"/>
      <c r="F5" s="499"/>
      <c r="G5" s="499"/>
      <c r="H5" s="500"/>
    </row>
    <row r="6" spans="1:82" s="71" customFormat="1" ht="23.25" customHeight="1" x14ac:dyDescent="0.25">
      <c r="A6" s="510" t="s">
        <v>222</v>
      </c>
      <c r="B6" s="513" t="s">
        <v>176</v>
      </c>
      <c r="C6" s="516" t="s">
        <v>0</v>
      </c>
      <c r="D6" s="519" t="s">
        <v>1</v>
      </c>
      <c r="E6" s="522" t="s">
        <v>177</v>
      </c>
      <c r="F6" s="507" t="s">
        <v>2</v>
      </c>
      <c r="G6" s="501" t="s">
        <v>178</v>
      </c>
      <c r="H6" s="504" t="s">
        <v>179</v>
      </c>
    </row>
    <row r="7" spans="1:82" s="71" customFormat="1" ht="21.75" customHeight="1" x14ac:dyDescent="0.25">
      <c r="A7" s="511"/>
      <c r="B7" s="514"/>
      <c r="C7" s="517"/>
      <c r="D7" s="520"/>
      <c r="E7" s="523"/>
      <c r="F7" s="508"/>
      <c r="G7" s="502"/>
      <c r="H7" s="505"/>
    </row>
    <row r="8" spans="1:82" s="71" customFormat="1" ht="11.25" customHeight="1" x14ac:dyDescent="0.25">
      <c r="A8" s="512"/>
      <c r="B8" s="515"/>
      <c r="C8" s="518"/>
      <c r="D8" s="521"/>
      <c r="E8" s="524"/>
      <c r="F8" s="509"/>
      <c r="G8" s="503"/>
      <c r="H8" s="506"/>
    </row>
    <row r="9" spans="1:82" s="74" customFormat="1" x14ac:dyDescent="0.25">
      <c r="A9" s="242"/>
      <c r="B9" s="455" t="s">
        <v>10</v>
      </c>
      <c r="C9" s="170">
        <v>1</v>
      </c>
      <c r="D9" s="159" t="s">
        <v>11</v>
      </c>
      <c r="E9" s="160"/>
      <c r="F9" s="161"/>
      <c r="G9" s="329"/>
      <c r="H9" s="478">
        <f>SUM(H10:H12)</f>
        <v>180.85000000000002</v>
      </c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73"/>
      <c r="AR9" s="73"/>
      <c r="AS9" s="73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  <c r="BH9" s="73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  <c r="BT9" s="73"/>
      <c r="BU9" s="73"/>
      <c r="BV9" s="73"/>
      <c r="BW9" s="73"/>
      <c r="BX9" s="73"/>
      <c r="BY9" s="73"/>
      <c r="BZ9" s="73"/>
      <c r="CA9" s="73"/>
      <c r="CB9" s="73"/>
      <c r="CC9" s="73"/>
      <c r="CD9" s="73"/>
    </row>
    <row r="10" spans="1:82" s="74" customFormat="1" x14ac:dyDescent="0.25">
      <c r="A10" s="632" t="s">
        <v>153</v>
      </c>
      <c r="B10" s="131">
        <v>10209</v>
      </c>
      <c r="C10" s="75" t="s">
        <v>189</v>
      </c>
      <c r="D10" s="63" t="s">
        <v>529</v>
      </c>
      <c r="E10" s="62" t="s">
        <v>154</v>
      </c>
      <c r="F10" s="118">
        <f>'2-MEMORIA DE CALCULO PNE'!J10</f>
        <v>1.65</v>
      </c>
      <c r="G10" s="330">
        <v>50.32</v>
      </c>
      <c r="H10" s="476">
        <f>TRUNC(ROUND(G10*F10,2),2)</f>
        <v>83.03</v>
      </c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3"/>
      <c r="AO10" s="73"/>
      <c r="AP10" s="73"/>
      <c r="AQ10" s="73"/>
      <c r="AR10" s="73"/>
      <c r="AS10" s="73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  <c r="BH10" s="73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  <c r="BT10" s="73"/>
      <c r="BU10" s="73"/>
      <c r="BV10" s="73"/>
      <c r="BW10" s="73"/>
      <c r="BX10" s="73"/>
      <c r="BY10" s="73"/>
      <c r="BZ10" s="73"/>
      <c r="CA10" s="73"/>
      <c r="CB10" s="73"/>
      <c r="CC10" s="73"/>
      <c r="CD10" s="73"/>
    </row>
    <row r="11" spans="1:82" s="74" customFormat="1" x14ac:dyDescent="0.25">
      <c r="A11" s="632" t="s">
        <v>153</v>
      </c>
      <c r="B11" s="131">
        <v>10201</v>
      </c>
      <c r="C11" s="75" t="s">
        <v>215</v>
      </c>
      <c r="D11" s="73" t="s">
        <v>472</v>
      </c>
      <c r="E11" s="62" t="s">
        <v>60</v>
      </c>
      <c r="F11" s="118">
        <f>'2-MEMORIA DE CALCULO PNE'!J15</f>
        <v>0.99</v>
      </c>
      <c r="G11" s="330">
        <v>21.81</v>
      </c>
      <c r="H11" s="476">
        <f>TRUNC(ROUND(G11*F11,2),2)</f>
        <v>21.59</v>
      </c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3"/>
      <c r="AO11" s="73"/>
      <c r="AP11" s="73"/>
      <c r="AQ11" s="73"/>
      <c r="AR11" s="73"/>
      <c r="AS11" s="73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</row>
    <row r="12" spans="1:82" s="74" customFormat="1" x14ac:dyDescent="0.25">
      <c r="A12" s="632" t="s">
        <v>153</v>
      </c>
      <c r="B12" s="131">
        <v>10501</v>
      </c>
      <c r="C12" s="75" t="s">
        <v>216</v>
      </c>
      <c r="D12" s="64" t="s">
        <v>13</v>
      </c>
      <c r="E12" s="62" t="s">
        <v>60</v>
      </c>
      <c r="F12" s="118">
        <f>'2-MEMORIA DE CALCULO PNE'!J27</f>
        <v>10.07</v>
      </c>
      <c r="G12" s="330">
        <v>7.57</v>
      </c>
      <c r="H12" s="476">
        <f t="shared" ref="H12" si="0">TRUNC(ROUND(G12*F12,2),2)</f>
        <v>76.23</v>
      </c>
      <c r="I12" s="73"/>
      <c r="J12" s="73"/>
      <c r="K12" s="73"/>
      <c r="L12" s="352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3"/>
      <c r="AO12" s="73"/>
      <c r="AP12" s="73"/>
      <c r="AQ12" s="73"/>
      <c r="AR12" s="73"/>
      <c r="AS12" s="73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  <c r="BH12" s="73"/>
      <c r="BI12" s="73"/>
      <c r="BJ12" s="73"/>
      <c r="BK12" s="73"/>
      <c r="BL12" s="73"/>
      <c r="BM12" s="73"/>
      <c r="BN12" s="73"/>
      <c r="BO12" s="73"/>
      <c r="BP12" s="73"/>
      <c r="BQ12" s="73"/>
      <c r="BR12" s="73"/>
      <c r="BS12" s="73"/>
      <c r="BT12" s="73"/>
      <c r="BU12" s="73"/>
      <c r="BV12" s="73"/>
      <c r="BW12" s="73"/>
      <c r="BX12" s="73"/>
      <c r="BY12" s="73"/>
      <c r="BZ12" s="73"/>
      <c r="CA12" s="73"/>
      <c r="CB12" s="73"/>
      <c r="CC12" s="73"/>
      <c r="CD12" s="73"/>
    </row>
    <row r="13" spans="1:82" s="74" customFormat="1" x14ac:dyDescent="0.25">
      <c r="A13" s="633"/>
      <c r="B13" s="131"/>
      <c r="C13" s="61"/>
      <c r="D13" s="64"/>
      <c r="E13" s="138"/>
      <c r="F13" s="139"/>
      <c r="G13" s="331"/>
      <c r="H13" s="479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3"/>
      <c r="AO13" s="73"/>
      <c r="AP13" s="73"/>
      <c r="AQ13" s="73"/>
      <c r="AR13" s="73"/>
      <c r="AS13" s="73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  <c r="BH13" s="73"/>
      <c r="BI13" s="73"/>
      <c r="BJ13" s="73"/>
      <c r="BK13" s="73"/>
      <c r="BL13" s="73"/>
      <c r="BM13" s="73"/>
      <c r="BN13" s="73"/>
      <c r="BO13" s="73"/>
      <c r="BP13" s="73"/>
      <c r="BQ13" s="73"/>
      <c r="BR13" s="73"/>
      <c r="BS13" s="73"/>
      <c r="BT13" s="73"/>
      <c r="BU13" s="73"/>
      <c r="BV13" s="73"/>
      <c r="BW13" s="73"/>
      <c r="BX13" s="73"/>
      <c r="BY13" s="73"/>
      <c r="BZ13" s="73"/>
      <c r="CA13" s="73"/>
      <c r="CB13" s="73"/>
      <c r="CC13" s="73"/>
      <c r="CD13" s="73"/>
    </row>
    <row r="14" spans="1:82" s="74" customFormat="1" x14ac:dyDescent="0.25">
      <c r="A14" s="634"/>
      <c r="B14" s="455" t="s">
        <v>217</v>
      </c>
      <c r="C14" s="157" t="s">
        <v>212</v>
      </c>
      <c r="D14" s="159" t="s">
        <v>219</v>
      </c>
      <c r="E14" s="160"/>
      <c r="F14" s="161"/>
      <c r="G14" s="329"/>
      <c r="H14" s="480">
        <f>SUM(H15:H17)</f>
        <v>4425.7</v>
      </c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3"/>
      <c r="AO14" s="73"/>
      <c r="AP14" s="73"/>
      <c r="AQ14" s="73"/>
      <c r="AR14" s="73"/>
      <c r="AS14" s="73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  <c r="BH14" s="73"/>
      <c r="BI14" s="73"/>
      <c r="BJ14" s="73"/>
      <c r="BK14" s="73"/>
      <c r="BL14" s="73"/>
      <c r="BM14" s="73"/>
      <c r="BN14" s="73"/>
      <c r="BO14" s="73"/>
      <c r="BP14" s="73"/>
      <c r="BQ14" s="73"/>
      <c r="BR14" s="73"/>
      <c r="BS14" s="73"/>
      <c r="BT14" s="73"/>
      <c r="BU14" s="73"/>
      <c r="BV14" s="73"/>
      <c r="BW14" s="73"/>
      <c r="BX14" s="73"/>
      <c r="BY14" s="73"/>
      <c r="BZ14" s="73"/>
      <c r="CA14" s="73"/>
      <c r="CB14" s="73"/>
      <c r="CC14" s="73"/>
      <c r="CD14" s="73"/>
    </row>
    <row r="15" spans="1:82" s="74" customFormat="1" x14ac:dyDescent="0.25">
      <c r="A15" s="632" t="s">
        <v>153</v>
      </c>
      <c r="B15" s="131" t="s">
        <v>221</v>
      </c>
      <c r="C15" s="75" t="s">
        <v>190</v>
      </c>
      <c r="D15" s="63" t="s">
        <v>311</v>
      </c>
      <c r="E15" s="62" t="s">
        <v>60</v>
      </c>
      <c r="F15" s="119">
        <f>'2-MEMORIA DE CALCULO PNE'!J32</f>
        <v>8</v>
      </c>
      <c r="G15" s="332">
        <v>227.53</v>
      </c>
      <c r="H15" s="476">
        <f t="shared" ref="H15:H16" si="1">TRUNC(ROUND(G15*F15,2),2)</f>
        <v>1820.24</v>
      </c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3"/>
      <c r="AO15" s="73"/>
      <c r="AP15" s="73"/>
      <c r="AQ15" s="73"/>
      <c r="AR15" s="73"/>
      <c r="AS15" s="73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  <c r="BH15" s="73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  <c r="BT15" s="73"/>
      <c r="BU15" s="73"/>
      <c r="BV15" s="73"/>
      <c r="BW15" s="73"/>
      <c r="BX15" s="73"/>
      <c r="BY15" s="73"/>
      <c r="BZ15" s="73"/>
      <c r="CA15" s="73"/>
      <c r="CB15" s="73"/>
      <c r="CC15" s="73"/>
      <c r="CD15" s="73"/>
    </row>
    <row r="16" spans="1:82" s="74" customFormat="1" ht="61.5" customHeight="1" x14ac:dyDescent="0.25">
      <c r="A16" s="632" t="s">
        <v>153</v>
      </c>
      <c r="B16" s="131" t="s">
        <v>218</v>
      </c>
      <c r="C16" s="75" t="s">
        <v>313</v>
      </c>
      <c r="D16" s="63" t="s">
        <v>220</v>
      </c>
      <c r="E16" s="62" t="s">
        <v>161</v>
      </c>
      <c r="F16" s="177">
        <f>'2-MEMORIA DE CALCULO PNE'!J53</f>
        <v>13.85</v>
      </c>
      <c r="G16" s="332">
        <v>188.12</v>
      </c>
      <c r="H16" s="481">
        <f t="shared" si="1"/>
        <v>2605.46</v>
      </c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3"/>
      <c r="AO16" s="73"/>
      <c r="AP16" s="73"/>
      <c r="AQ16" s="73"/>
      <c r="AR16" s="73"/>
      <c r="AS16" s="73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  <c r="BH16" s="73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  <c r="BT16" s="73"/>
      <c r="BU16" s="73"/>
      <c r="BV16" s="73"/>
      <c r="BW16" s="73"/>
      <c r="BX16" s="73"/>
      <c r="BY16" s="73"/>
      <c r="BZ16" s="73"/>
      <c r="CA16" s="73"/>
      <c r="CB16" s="73"/>
      <c r="CC16" s="73"/>
      <c r="CD16" s="73"/>
    </row>
    <row r="17" spans="1:82" s="74" customFormat="1" x14ac:dyDescent="0.25">
      <c r="A17" s="635"/>
      <c r="B17" s="131"/>
      <c r="C17" s="75"/>
      <c r="D17" s="63"/>
      <c r="E17" s="138"/>
      <c r="F17" s="139"/>
      <c r="G17" s="331"/>
      <c r="H17" s="482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3"/>
      <c r="AO17" s="73"/>
      <c r="AP17" s="73"/>
      <c r="AQ17" s="73"/>
      <c r="AR17" s="73"/>
      <c r="AS17" s="73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  <c r="BH17" s="73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  <c r="BT17" s="73"/>
      <c r="BU17" s="73"/>
      <c r="BV17" s="73"/>
      <c r="BW17" s="73"/>
      <c r="BX17" s="73"/>
      <c r="BY17" s="73"/>
      <c r="BZ17" s="73"/>
      <c r="CA17" s="73"/>
      <c r="CB17" s="73"/>
      <c r="CC17" s="73"/>
      <c r="CD17" s="73"/>
    </row>
    <row r="18" spans="1:82" s="74" customFormat="1" x14ac:dyDescent="0.25">
      <c r="A18" s="634"/>
      <c r="B18" s="455" t="s">
        <v>14</v>
      </c>
      <c r="C18" s="170">
        <v>3</v>
      </c>
      <c r="D18" s="162" t="s">
        <v>15</v>
      </c>
      <c r="E18" s="160"/>
      <c r="F18" s="163"/>
      <c r="G18" s="333"/>
      <c r="H18" s="480">
        <f>SUM(H20:H23)</f>
        <v>1222.3400000000001</v>
      </c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3"/>
      <c r="AO18" s="73"/>
      <c r="AP18" s="73"/>
      <c r="AQ18" s="73"/>
      <c r="AR18" s="73"/>
      <c r="AS18" s="73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  <c r="BH18" s="73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  <c r="BT18" s="73"/>
      <c r="BU18" s="73"/>
      <c r="BV18" s="73"/>
      <c r="BW18" s="73"/>
      <c r="BX18" s="73"/>
      <c r="BY18" s="73"/>
      <c r="BZ18" s="73"/>
      <c r="CA18" s="73"/>
      <c r="CB18" s="73"/>
      <c r="CC18" s="73"/>
      <c r="CD18" s="73"/>
    </row>
    <row r="19" spans="1:82" s="74" customFormat="1" x14ac:dyDescent="0.25">
      <c r="A19" s="635"/>
      <c r="B19" s="456">
        <v>301</v>
      </c>
      <c r="C19" s="75" t="s">
        <v>314</v>
      </c>
      <c r="D19" s="65" t="s">
        <v>16</v>
      </c>
      <c r="E19" s="62"/>
      <c r="F19" s="119"/>
      <c r="G19" s="334"/>
      <c r="H19" s="476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  <c r="AO19" s="73"/>
      <c r="AP19" s="73"/>
      <c r="AQ19" s="73"/>
      <c r="AR19" s="73"/>
      <c r="AS19" s="73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  <c r="BH19" s="73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  <c r="BT19" s="73"/>
      <c r="BU19" s="73"/>
      <c r="BV19" s="73"/>
      <c r="BW19" s="73"/>
      <c r="BX19" s="73"/>
      <c r="BY19" s="73"/>
      <c r="BZ19" s="73"/>
      <c r="CA19" s="73"/>
      <c r="CB19" s="73"/>
      <c r="CC19" s="73"/>
      <c r="CD19" s="73"/>
    </row>
    <row r="20" spans="1:82" s="74" customFormat="1" x14ac:dyDescent="0.25">
      <c r="A20" s="632" t="s">
        <v>153</v>
      </c>
      <c r="B20" s="131">
        <v>30101</v>
      </c>
      <c r="C20" s="75" t="s">
        <v>315</v>
      </c>
      <c r="D20" s="63" t="s">
        <v>155</v>
      </c>
      <c r="E20" s="62" t="s">
        <v>154</v>
      </c>
      <c r="F20" s="119">
        <f>'2-MEMORIA DE CALCULO PNE'!J62</f>
        <v>7</v>
      </c>
      <c r="G20" s="330">
        <v>47.99</v>
      </c>
      <c r="H20" s="481">
        <f t="shared" ref="H20:H23" si="2">TRUNC(ROUND(G20*F20,2),2)</f>
        <v>335.93</v>
      </c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  <c r="BH20" s="73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  <c r="BT20" s="73"/>
      <c r="BU20" s="73"/>
      <c r="BV20" s="73"/>
      <c r="BW20" s="73"/>
      <c r="BX20" s="73"/>
      <c r="BY20" s="73"/>
      <c r="BZ20" s="73"/>
      <c r="CA20" s="73"/>
      <c r="CB20" s="73"/>
      <c r="CC20" s="73"/>
      <c r="CD20" s="73"/>
    </row>
    <row r="21" spans="1:82" s="74" customFormat="1" x14ac:dyDescent="0.25">
      <c r="A21" s="632" t="s">
        <v>153</v>
      </c>
      <c r="B21" s="131">
        <v>30201</v>
      </c>
      <c r="C21" s="75" t="s">
        <v>316</v>
      </c>
      <c r="D21" s="66" t="s">
        <v>18</v>
      </c>
      <c r="E21" s="62" t="s">
        <v>154</v>
      </c>
      <c r="F21" s="119">
        <f>'2-MEMORIA DE CALCULO PNE'!J71</f>
        <v>5.99</v>
      </c>
      <c r="G21" s="330">
        <v>51.68</v>
      </c>
      <c r="H21" s="481">
        <f t="shared" si="2"/>
        <v>309.56</v>
      </c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3"/>
      <c r="AO21" s="73"/>
      <c r="AP21" s="73"/>
      <c r="AQ21" s="73"/>
      <c r="AR21" s="73"/>
      <c r="AS21" s="73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  <c r="BH21" s="73"/>
      <c r="BI21" s="73"/>
      <c r="BJ21" s="73"/>
      <c r="BK21" s="73"/>
      <c r="BL21" s="73"/>
      <c r="BM21" s="73"/>
      <c r="BN21" s="73"/>
      <c r="BO21" s="73"/>
      <c r="BP21" s="73"/>
      <c r="BQ21" s="73"/>
      <c r="BR21" s="73"/>
      <c r="BS21" s="73"/>
      <c r="BT21" s="73"/>
      <c r="BU21" s="73"/>
      <c r="BV21" s="73"/>
      <c r="BW21" s="73"/>
      <c r="BX21" s="73"/>
      <c r="BY21" s="73"/>
      <c r="BZ21" s="73"/>
      <c r="CA21" s="73"/>
      <c r="CB21" s="73"/>
      <c r="CC21" s="73"/>
      <c r="CD21" s="73"/>
    </row>
    <row r="22" spans="1:82" s="74" customFormat="1" ht="31.5" x14ac:dyDescent="0.25">
      <c r="A22" s="632" t="s">
        <v>153</v>
      </c>
      <c r="B22" s="171">
        <v>30208</v>
      </c>
      <c r="C22" s="75" t="s">
        <v>317</v>
      </c>
      <c r="D22" s="133" t="s">
        <v>156</v>
      </c>
      <c r="E22" s="134" t="s">
        <v>154</v>
      </c>
      <c r="F22" s="135">
        <f>'2-MEMORIA DE CALCULO PNE'!J76</f>
        <v>3.02</v>
      </c>
      <c r="G22" s="335">
        <v>118.78</v>
      </c>
      <c r="H22" s="481">
        <f t="shared" si="2"/>
        <v>358.72</v>
      </c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</row>
    <row r="23" spans="1:82" s="74" customFormat="1" ht="47.25" x14ac:dyDescent="0.25">
      <c r="A23" s="636" t="s">
        <v>153</v>
      </c>
      <c r="B23" s="171">
        <v>30304</v>
      </c>
      <c r="C23" s="75" t="s">
        <v>318</v>
      </c>
      <c r="D23" s="136" t="s">
        <v>157</v>
      </c>
      <c r="E23" s="134" t="s">
        <v>154</v>
      </c>
      <c r="F23" s="135">
        <f>'2-MEMORIA DE CALCULO PNE'!J85</f>
        <v>3.44</v>
      </c>
      <c r="G23" s="335">
        <v>63.41</v>
      </c>
      <c r="H23" s="481">
        <f t="shared" si="2"/>
        <v>218.13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3"/>
      <c r="AO23" s="73"/>
      <c r="AP23" s="73"/>
      <c r="AQ23" s="73"/>
      <c r="AR23" s="73"/>
      <c r="AS23" s="73"/>
      <c r="AT23" s="73"/>
      <c r="AU23" s="73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73"/>
      <c r="BG23" s="73"/>
      <c r="BH23" s="73"/>
      <c r="BI23" s="73"/>
      <c r="BJ23" s="73"/>
      <c r="BK23" s="73"/>
      <c r="BL23" s="73"/>
      <c r="BM23" s="73"/>
      <c r="BN23" s="73"/>
      <c r="BO23" s="73"/>
      <c r="BP23" s="73"/>
      <c r="BQ23" s="73"/>
      <c r="BR23" s="73"/>
      <c r="BS23" s="73"/>
      <c r="BT23" s="73"/>
      <c r="BU23" s="73"/>
      <c r="BV23" s="73"/>
      <c r="BW23" s="73"/>
      <c r="BX23" s="73"/>
      <c r="BY23" s="73"/>
      <c r="BZ23" s="73"/>
      <c r="CA23" s="73"/>
      <c r="CB23" s="73"/>
      <c r="CC23" s="73"/>
      <c r="CD23" s="73"/>
    </row>
    <row r="24" spans="1:82" s="74" customFormat="1" x14ac:dyDescent="0.25">
      <c r="A24" s="637"/>
      <c r="B24" s="171"/>
      <c r="C24" s="132"/>
      <c r="D24" s="137"/>
      <c r="E24" s="138"/>
      <c r="F24" s="139"/>
      <c r="G24" s="331"/>
      <c r="H24" s="48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3"/>
      <c r="AO24" s="73"/>
      <c r="AP24" s="73"/>
      <c r="AQ24" s="73"/>
      <c r="AR24" s="73"/>
      <c r="AS24" s="73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  <c r="BH24" s="73"/>
      <c r="BI24" s="73"/>
      <c r="BJ24" s="73"/>
      <c r="BK24" s="73"/>
      <c r="BL24" s="73"/>
      <c r="BM24" s="73"/>
      <c r="BN24" s="73"/>
      <c r="BO24" s="73"/>
      <c r="BP24" s="73"/>
      <c r="BQ24" s="73"/>
      <c r="BR24" s="73"/>
      <c r="BS24" s="73"/>
      <c r="BT24" s="73"/>
      <c r="BU24" s="73"/>
      <c r="BV24" s="73"/>
      <c r="BW24" s="73"/>
      <c r="BX24" s="73"/>
      <c r="BY24" s="73"/>
      <c r="BZ24" s="73"/>
      <c r="CA24" s="73"/>
      <c r="CB24" s="73"/>
      <c r="CC24" s="73"/>
      <c r="CD24" s="73"/>
    </row>
    <row r="25" spans="1:82" s="74" customFormat="1" x14ac:dyDescent="0.25">
      <c r="A25" s="634"/>
      <c r="B25" s="455" t="s">
        <v>223</v>
      </c>
      <c r="C25" s="170">
        <v>4</v>
      </c>
      <c r="D25" s="164" t="s">
        <v>22</v>
      </c>
      <c r="E25" s="165"/>
      <c r="F25" s="166"/>
      <c r="G25" s="336"/>
      <c r="H25" s="480">
        <f>SUM(H27:H30)</f>
        <v>2932.2200000000003</v>
      </c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  <c r="AO25" s="73"/>
      <c r="AP25" s="73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  <c r="BM25" s="73"/>
      <c r="BN25" s="73"/>
      <c r="BO25" s="73"/>
      <c r="BP25" s="73"/>
      <c r="BQ25" s="73"/>
      <c r="BR25" s="73"/>
      <c r="BS25" s="73"/>
      <c r="BT25" s="73"/>
      <c r="BU25" s="73"/>
      <c r="BV25" s="73"/>
      <c r="BW25" s="73"/>
      <c r="BX25" s="73"/>
      <c r="BY25" s="73"/>
      <c r="BZ25" s="73"/>
      <c r="CA25" s="73"/>
      <c r="CB25" s="73"/>
      <c r="CC25" s="73"/>
      <c r="CD25" s="73"/>
    </row>
    <row r="26" spans="1:82" s="74" customFormat="1" x14ac:dyDescent="0.25">
      <c r="A26" s="637"/>
      <c r="B26" s="457">
        <v>402</v>
      </c>
      <c r="C26" s="132" t="s">
        <v>229</v>
      </c>
      <c r="D26" s="140" t="s">
        <v>23</v>
      </c>
      <c r="E26" s="138"/>
      <c r="F26" s="139"/>
      <c r="G26" s="331"/>
      <c r="H26" s="48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3"/>
      <c r="AO26" s="73"/>
      <c r="AP26" s="73"/>
      <c r="AQ26" s="73"/>
      <c r="AR26" s="73"/>
      <c r="AS26" s="73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  <c r="BH26" s="73"/>
      <c r="BI26" s="73"/>
      <c r="BJ26" s="73"/>
      <c r="BK26" s="73"/>
      <c r="BL26" s="73"/>
      <c r="BM26" s="73"/>
      <c r="BN26" s="73"/>
      <c r="BO26" s="73"/>
      <c r="BP26" s="73"/>
      <c r="BQ26" s="73"/>
      <c r="BR26" s="73"/>
      <c r="BS26" s="73"/>
      <c r="BT26" s="73"/>
      <c r="BU26" s="73"/>
      <c r="BV26" s="73"/>
      <c r="BW26" s="73"/>
      <c r="BX26" s="73"/>
      <c r="BY26" s="73"/>
      <c r="BZ26" s="73"/>
      <c r="CA26" s="73"/>
      <c r="CB26" s="73"/>
      <c r="CC26" s="73"/>
      <c r="CD26" s="73"/>
    </row>
    <row r="27" spans="1:82" s="74" customFormat="1" ht="47.25" x14ac:dyDescent="0.25">
      <c r="A27" s="636" t="s">
        <v>153</v>
      </c>
      <c r="B27" s="171">
        <v>40206</v>
      </c>
      <c r="C27" s="132" t="s">
        <v>191</v>
      </c>
      <c r="D27" s="141" t="s">
        <v>24</v>
      </c>
      <c r="E27" s="134" t="s">
        <v>60</v>
      </c>
      <c r="F27" s="135">
        <f>'2-MEMORIA DE CALCULO PNE'!J96</f>
        <v>14.85</v>
      </c>
      <c r="G27" s="335">
        <v>68.7</v>
      </c>
      <c r="H27" s="481">
        <f t="shared" ref="H27:H34" si="3">TRUNC(ROUND(G27*F27,2),2)</f>
        <v>1020.2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  <c r="BQ27" s="73"/>
      <c r="BR27" s="73"/>
      <c r="BS27" s="73"/>
      <c r="BT27" s="73"/>
      <c r="BU27" s="73"/>
      <c r="BV27" s="73"/>
      <c r="BW27" s="73"/>
      <c r="BX27" s="73"/>
      <c r="BY27" s="73"/>
      <c r="BZ27" s="73"/>
      <c r="CA27" s="73"/>
      <c r="CB27" s="73"/>
      <c r="CC27" s="73"/>
      <c r="CD27" s="73"/>
    </row>
    <row r="28" spans="1:82" s="74" customFormat="1" ht="31.5" x14ac:dyDescent="0.25">
      <c r="A28" s="636" t="s">
        <v>153</v>
      </c>
      <c r="B28" s="171">
        <v>40231</v>
      </c>
      <c r="C28" s="132" t="s">
        <v>224</v>
      </c>
      <c r="D28" s="142" t="s">
        <v>28</v>
      </c>
      <c r="E28" s="134" t="s">
        <v>154</v>
      </c>
      <c r="F28" s="139">
        <f>'2-MEMORIA DE CALCULO PNE'!J104</f>
        <v>0.2</v>
      </c>
      <c r="G28" s="335">
        <v>508.69</v>
      </c>
      <c r="H28" s="481">
        <f t="shared" si="3"/>
        <v>101.74</v>
      </c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73"/>
    </row>
    <row r="29" spans="1:82" s="74" customFormat="1" ht="31.5" x14ac:dyDescent="0.25">
      <c r="A29" s="636" t="s">
        <v>153</v>
      </c>
      <c r="B29" s="171">
        <v>40237</v>
      </c>
      <c r="C29" s="132" t="s">
        <v>225</v>
      </c>
      <c r="D29" s="141" t="s">
        <v>31</v>
      </c>
      <c r="E29" s="134" t="s">
        <v>154</v>
      </c>
      <c r="F29" s="139">
        <f>'2-MEMORIA DE CALCULO PNE'!J115</f>
        <v>2.08</v>
      </c>
      <c r="G29" s="335">
        <v>563.01</v>
      </c>
      <c r="H29" s="481">
        <f t="shared" si="3"/>
        <v>1171.06</v>
      </c>
      <c r="I29" s="73"/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3"/>
      <c r="AO29" s="73"/>
      <c r="AP29" s="73"/>
      <c r="AQ29" s="73"/>
      <c r="AR29" s="73"/>
      <c r="AS29" s="73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  <c r="BH29" s="73"/>
      <c r="BI29" s="73"/>
      <c r="BJ29" s="73"/>
      <c r="BK29" s="73"/>
      <c r="BL29" s="73"/>
      <c r="BM29" s="73"/>
      <c r="BN29" s="73"/>
      <c r="BO29" s="73"/>
      <c r="BP29" s="73"/>
      <c r="BQ29" s="73"/>
      <c r="BR29" s="73"/>
      <c r="BS29" s="73"/>
      <c r="BT29" s="73"/>
      <c r="BU29" s="73"/>
      <c r="BV29" s="73"/>
      <c r="BW29" s="73"/>
      <c r="BX29" s="73"/>
      <c r="BY29" s="73"/>
      <c r="BZ29" s="73"/>
      <c r="CA29" s="73"/>
      <c r="CB29" s="73"/>
      <c r="CC29" s="73"/>
      <c r="CD29" s="73"/>
    </row>
    <row r="30" spans="1:82" s="74" customFormat="1" ht="31.5" x14ac:dyDescent="0.25">
      <c r="A30" s="636" t="s">
        <v>153</v>
      </c>
      <c r="B30" s="171">
        <v>40243</v>
      </c>
      <c r="C30" s="132" t="s">
        <v>226</v>
      </c>
      <c r="D30" s="142" t="s">
        <v>158</v>
      </c>
      <c r="E30" s="138" t="s">
        <v>159</v>
      </c>
      <c r="F30" s="135">
        <f>'2-MEMORIA DE CALCULO PNE'!J128</f>
        <v>72.97</v>
      </c>
      <c r="G30" s="335">
        <v>8.76</v>
      </c>
      <c r="H30" s="481">
        <f t="shared" si="3"/>
        <v>639.22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3"/>
      <c r="AO30" s="73"/>
      <c r="AP30" s="73"/>
      <c r="AQ30" s="73"/>
      <c r="AR30" s="73"/>
      <c r="AS30" s="73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73"/>
      <c r="BQ30" s="73"/>
      <c r="BR30" s="73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</row>
    <row r="31" spans="1:82" s="74" customFormat="1" x14ac:dyDescent="0.25">
      <c r="A31" s="634"/>
      <c r="B31" s="455" t="s">
        <v>32</v>
      </c>
      <c r="C31" s="170">
        <v>5</v>
      </c>
      <c r="D31" s="167" t="s">
        <v>33</v>
      </c>
      <c r="E31" s="165"/>
      <c r="F31" s="166"/>
      <c r="G31" s="336"/>
      <c r="H31" s="480">
        <f>SUM(H32:H34)</f>
        <v>4887.91</v>
      </c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3"/>
      <c r="AO31" s="73"/>
      <c r="AP31" s="73"/>
      <c r="AQ31" s="73"/>
      <c r="AR31" s="73"/>
      <c r="AS31" s="73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73"/>
      <c r="BQ31" s="73"/>
      <c r="BR31" s="73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</row>
    <row r="32" spans="1:82" s="74" customFormat="1" ht="31.5" x14ac:dyDescent="0.25">
      <c r="A32" s="636" t="s">
        <v>153</v>
      </c>
      <c r="B32" s="171" t="s">
        <v>34</v>
      </c>
      <c r="C32" s="132" t="s">
        <v>192</v>
      </c>
      <c r="D32" s="141" t="s">
        <v>31</v>
      </c>
      <c r="E32" s="134" t="s">
        <v>154</v>
      </c>
      <c r="F32" s="139">
        <f>'2-MEMORIA DE CALCULO PNE'!J139</f>
        <v>1.92</v>
      </c>
      <c r="G32" s="335">
        <v>657.28</v>
      </c>
      <c r="H32" s="481">
        <f t="shared" si="3"/>
        <v>1261.98</v>
      </c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3"/>
      <c r="AO32" s="73"/>
      <c r="AP32" s="73"/>
      <c r="AQ32" s="73"/>
      <c r="AR32" s="73"/>
      <c r="AS32" s="73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73"/>
      <c r="BQ32" s="73"/>
      <c r="BR32" s="73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</row>
    <row r="33" spans="1:82" s="74" customFormat="1" ht="31.5" x14ac:dyDescent="0.25">
      <c r="A33" s="636" t="s">
        <v>153</v>
      </c>
      <c r="B33" s="458" t="s">
        <v>35</v>
      </c>
      <c r="C33" s="132" t="s">
        <v>227</v>
      </c>
      <c r="D33" s="142" t="s">
        <v>158</v>
      </c>
      <c r="E33" s="138" t="s">
        <v>159</v>
      </c>
      <c r="F33" s="139">
        <f>'2-MEMORIA DE CALCULO PNE'!J157</f>
        <v>149.16</v>
      </c>
      <c r="G33" s="335">
        <v>8.76</v>
      </c>
      <c r="H33" s="481">
        <f t="shared" si="3"/>
        <v>1306.6400000000001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3"/>
      <c r="AO33" s="73"/>
      <c r="AP33" s="73"/>
      <c r="AQ33" s="73"/>
      <c r="AR33" s="73"/>
      <c r="AS33" s="73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</row>
    <row r="34" spans="1:82" s="74" customFormat="1" ht="47.25" x14ac:dyDescent="0.25">
      <c r="A34" s="636" t="s">
        <v>153</v>
      </c>
      <c r="B34" s="458" t="s">
        <v>36</v>
      </c>
      <c r="C34" s="132" t="s">
        <v>228</v>
      </c>
      <c r="D34" s="142" t="s">
        <v>160</v>
      </c>
      <c r="E34" s="134" t="s">
        <v>60</v>
      </c>
      <c r="F34" s="201">
        <f>'2-MEMORIA DE CALCULO PNE'!J166</f>
        <v>27.949999999999996</v>
      </c>
      <c r="G34" s="335">
        <v>82.98</v>
      </c>
      <c r="H34" s="481">
        <f t="shared" si="3"/>
        <v>2319.29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3"/>
      <c r="AO34" s="73"/>
      <c r="AP34" s="73"/>
      <c r="AQ34" s="73"/>
      <c r="AR34" s="73"/>
      <c r="AS34" s="73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</row>
    <row r="35" spans="1:82" s="74" customFormat="1" x14ac:dyDescent="0.25">
      <c r="A35" s="634"/>
      <c r="B35" s="455" t="s">
        <v>47</v>
      </c>
      <c r="C35" s="170">
        <v>6</v>
      </c>
      <c r="D35" s="168" t="s">
        <v>38</v>
      </c>
      <c r="E35" s="165"/>
      <c r="F35" s="166"/>
      <c r="G35" s="336"/>
      <c r="H35" s="480">
        <f>SUM(H37:H39)</f>
        <v>1824.9199999999998</v>
      </c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3"/>
      <c r="AO35" s="73"/>
      <c r="AP35" s="73"/>
      <c r="AQ35" s="73"/>
      <c r="AR35" s="73"/>
      <c r="AS35" s="73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</row>
    <row r="36" spans="1:82" s="74" customFormat="1" x14ac:dyDescent="0.25">
      <c r="A36" s="637"/>
      <c r="B36" s="457" t="s">
        <v>39</v>
      </c>
      <c r="C36" s="132" t="s">
        <v>193</v>
      </c>
      <c r="D36" s="143" t="s">
        <v>40</v>
      </c>
      <c r="E36" s="138"/>
      <c r="F36" s="139"/>
      <c r="G36" s="331"/>
      <c r="H36" s="483"/>
      <c r="I36" s="73"/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  <c r="BH36" s="73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  <c r="BT36" s="73"/>
      <c r="BU36" s="73"/>
      <c r="BV36" s="73"/>
      <c r="BW36" s="73"/>
      <c r="BX36" s="73"/>
      <c r="BY36" s="73"/>
      <c r="BZ36" s="73"/>
      <c r="CA36" s="73"/>
      <c r="CB36" s="73"/>
      <c r="CC36" s="73"/>
      <c r="CD36" s="73"/>
    </row>
    <row r="37" spans="1:82" s="74" customFormat="1" ht="31.5" x14ac:dyDescent="0.25">
      <c r="A37" s="636" t="s">
        <v>153</v>
      </c>
      <c r="B37" s="459" t="s">
        <v>41</v>
      </c>
      <c r="C37" s="132" t="s">
        <v>450</v>
      </c>
      <c r="D37" s="142" t="s">
        <v>42</v>
      </c>
      <c r="E37" s="144" t="s">
        <v>161</v>
      </c>
      <c r="F37" s="139">
        <f>'2-MEMORIA DE CALCULO PNE'!J172</f>
        <v>4</v>
      </c>
      <c r="G37" s="335">
        <v>7.28</v>
      </c>
      <c r="H37" s="481">
        <f t="shared" ref="H37:H39" si="4">TRUNC(ROUND(G37*F37,2),2)</f>
        <v>29.12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  <c r="BH37" s="73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  <c r="BT37" s="73"/>
      <c r="BU37" s="73"/>
      <c r="BV37" s="73"/>
      <c r="BW37" s="73"/>
      <c r="BX37" s="73"/>
      <c r="BY37" s="73"/>
      <c r="BZ37" s="73"/>
      <c r="CA37" s="73"/>
      <c r="CB37" s="73"/>
      <c r="CC37" s="73"/>
      <c r="CD37" s="73"/>
    </row>
    <row r="38" spans="1:82" s="74" customFormat="1" ht="31.5" x14ac:dyDescent="0.25">
      <c r="A38" s="637"/>
      <c r="B38" s="457" t="s">
        <v>43</v>
      </c>
      <c r="C38" s="132" t="s">
        <v>194</v>
      </c>
      <c r="D38" s="145" t="s">
        <v>44</v>
      </c>
      <c r="E38" s="138"/>
      <c r="F38" s="139"/>
      <c r="G38" s="331"/>
      <c r="H38" s="481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</row>
    <row r="39" spans="1:82" s="74" customFormat="1" ht="47.25" x14ac:dyDescent="0.25">
      <c r="A39" s="636" t="s">
        <v>153</v>
      </c>
      <c r="B39" s="171" t="s">
        <v>45</v>
      </c>
      <c r="C39" s="132" t="s">
        <v>451</v>
      </c>
      <c r="D39" s="206" t="s">
        <v>46</v>
      </c>
      <c r="E39" s="134" t="s">
        <v>60</v>
      </c>
      <c r="F39" s="139">
        <f>'2-MEMORIA DE CALCULO PNE'!J188</f>
        <v>33.96</v>
      </c>
      <c r="G39" s="335">
        <v>52.88</v>
      </c>
      <c r="H39" s="481">
        <f t="shared" si="4"/>
        <v>1795.8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</row>
    <row r="40" spans="1:82" s="74" customFormat="1" x14ac:dyDescent="0.25">
      <c r="A40" s="634"/>
      <c r="B40" s="455" t="s">
        <v>47</v>
      </c>
      <c r="C40" s="170">
        <v>7</v>
      </c>
      <c r="D40" s="159" t="s">
        <v>162</v>
      </c>
      <c r="E40" s="165"/>
      <c r="F40" s="166"/>
      <c r="G40" s="336"/>
      <c r="H40" s="480">
        <f>SUM(H42:H43)</f>
        <v>2133.6400000000003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</row>
    <row r="41" spans="1:82" s="74" customFormat="1" x14ac:dyDescent="0.25">
      <c r="A41" s="637"/>
      <c r="B41" s="457" t="s">
        <v>49</v>
      </c>
      <c r="C41" s="132" t="s">
        <v>230</v>
      </c>
      <c r="D41" s="137" t="s">
        <v>50</v>
      </c>
      <c r="E41" s="138"/>
      <c r="F41" s="139"/>
      <c r="G41" s="331"/>
      <c r="H41" s="48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</row>
    <row r="42" spans="1:82" s="74" customFormat="1" ht="31.5" x14ac:dyDescent="0.25">
      <c r="A42" s="636" t="s">
        <v>153</v>
      </c>
      <c r="B42" s="171" t="s">
        <v>51</v>
      </c>
      <c r="C42" s="132" t="s">
        <v>195</v>
      </c>
      <c r="D42" s="147" t="s">
        <v>52</v>
      </c>
      <c r="E42" s="138" t="s">
        <v>150</v>
      </c>
      <c r="F42" s="139">
        <f>'2-MEMORIA DE CALCULO PNE'!J193</f>
        <v>2</v>
      </c>
      <c r="G42" s="335">
        <v>274.97000000000003</v>
      </c>
      <c r="H42" s="481">
        <f t="shared" ref="H42:H43" si="5">TRUNC(ROUND(G42*F42,2),2)</f>
        <v>549.94000000000005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</row>
    <row r="43" spans="1:82" s="74" customFormat="1" ht="63" x14ac:dyDescent="0.25">
      <c r="A43" s="636" t="s">
        <v>153</v>
      </c>
      <c r="B43" s="171" t="s">
        <v>53</v>
      </c>
      <c r="C43" s="132" t="s">
        <v>373</v>
      </c>
      <c r="D43" s="147" t="s">
        <v>164</v>
      </c>
      <c r="E43" s="138" t="s">
        <v>150</v>
      </c>
      <c r="F43" s="139">
        <f>'2-MEMORIA DE CALCULO PNE'!J193</f>
        <v>2</v>
      </c>
      <c r="G43" s="335">
        <v>791.85</v>
      </c>
      <c r="H43" s="481">
        <f t="shared" si="5"/>
        <v>1583.7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</row>
    <row r="44" spans="1:82" s="74" customFormat="1" x14ac:dyDescent="0.25">
      <c r="A44" s="634"/>
      <c r="B44" s="455" t="s">
        <v>54</v>
      </c>
      <c r="C44" s="170">
        <v>8</v>
      </c>
      <c r="D44" s="169" t="s">
        <v>165</v>
      </c>
      <c r="E44" s="165"/>
      <c r="F44" s="166"/>
      <c r="G44" s="336"/>
      <c r="H44" s="480">
        <f>SUM(H46:H53)</f>
        <v>5356.09</v>
      </c>
      <c r="I44" s="73"/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</row>
    <row r="45" spans="1:82" s="74" customFormat="1" x14ac:dyDescent="0.25">
      <c r="A45" s="637"/>
      <c r="B45" s="457" t="s">
        <v>56</v>
      </c>
      <c r="C45" s="132" t="s">
        <v>196</v>
      </c>
      <c r="D45" s="145" t="s">
        <v>166</v>
      </c>
      <c r="E45" s="138"/>
      <c r="F45" s="139"/>
      <c r="G45" s="331"/>
      <c r="H45" s="483"/>
      <c r="I45" s="73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/>
      <c r="BV45" s="73"/>
      <c r="BW45" s="73"/>
      <c r="BX45" s="73"/>
      <c r="BY45" s="73"/>
      <c r="BZ45" s="73"/>
      <c r="CA45" s="73"/>
      <c r="CB45" s="73"/>
      <c r="CC45" s="73"/>
      <c r="CD45" s="73"/>
    </row>
    <row r="46" spans="1:82" s="74" customFormat="1" x14ac:dyDescent="0.25">
      <c r="A46" s="636" t="s">
        <v>153</v>
      </c>
      <c r="B46" s="171" t="s">
        <v>209</v>
      </c>
      <c r="C46" s="132" t="s">
        <v>231</v>
      </c>
      <c r="D46" s="146" t="s">
        <v>59</v>
      </c>
      <c r="E46" s="134" t="s">
        <v>60</v>
      </c>
      <c r="F46" s="139">
        <f>'2-MEMORIA DE CALCULO PNE'!J204</f>
        <v>7.48</v>
      </c>
      <c r="G46" s="335">
        <v>531.87</v>
      </c>
      <c r="H46" s="484">
        <f t="shared" ref="H46:H53" si="6">TRUNC(ROUND(G46*F46,2),2)</f>
        <v>3978.39</v>
      </c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  <c r="BH46" s="73"/>
      <c r="BI46" s="73"/>
      <c r="BJ46" s="73"/>
      <c r="BK46" s="73"/>
      <c r="BL46" s="73"/>
      <c r="BM46" s="73"/>
      <c r="BN46" s="73"/>
      <c r="BO46" s="73"/>
      <c r="BP46" s="73"/>
      <c r="BQ46" s="73"/>
      <c r="BR46" s="73"/>
      <c r="BS46" s="73"/>
      <c r="BT46" s="73"/>
      <c r="BU46" s="73"/>
      <c r="BV46" s="73"/>
      <c r="BW46" s="73"/>
      <c r="BX46" s="73"/>
      <c r="BY46" s="73"/>
      <c r="BZ46" s="73"/>
      <c r="CA46" s="73"/>
      <c r="CB46" s="73"/>
      <c r="CC46" s="73"/>
      <c r="CD46" s="73"/>
    </row>
    <row r="47" spans="1:82" s="74" customFormat="1" x14ac:dyDescent="0.25">
      <c r="A47" s="636" t="s">
        <v>153</v>
      </c>
      <c r="B47" s="171" t="s">
        <v>58</v>
      </c>
      <c r="C47" s="132" t="s">
        <v>232</v>
      </c>
      <c r="D47" s="146" t="s">
        <v>167</v>
      </c>
      <c r="E47" s="134" t="s">
        <v>60</v>
      </c>
      <c r="F47" s="139">
        <f>'2-MEMORIA DE CALCULO PNE'!J207</f>
        <v>1.6</v>
      </c>
      <c r="G47" s="335">
        <v>274.10000000000002</v>
      </c>
      <c r="H47" s="481">
        <f t="shared" si="6"/>
        <v>438.56</v>
      </c>
      <c r="I47" s="73"/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73"/>
      <c r="BN47" s="73"/>
      <c r="BO47" s="73"/>
      <c r="BP47" s="73"/>
      <c r="BQ47" s="73"/>
      <c r="BR47" s="73"/>
      <c r="BS47" s="73"/>
      <c r="BT47" s="73"/>
      <c r="BU47" s="73"/>
      <c r="BV47" s="73"/>
      <c r="BW47" s="73"/>
      <c r="BX47" s="73"/>
      <c r="BY47" s="73"/>
      <c r="BZ47" s="73"/>
      <c r="CA47" s="73"/>
      <c r="CB47" s="73"/>
      <c r="CC47" s="73"/>
      <c r="CD47" s="73"/>
    </row>
    <row r="48" spans="1:82" s="74" customFormat="1" x14ac:dyDescent="0.25">
      <c r="A48" s="637"/>
      <c r="B48" s="457" t="s">
        <v>61</v>
      </c>
      <c r="C48" s="132" t="s">
        <v>233</v>
      </c>
      <c r="D48" s="145" t="s">
        <v>62</v>
      </c>
      <c r="E48" s="138"/>
      <c r="F48" s="139"/>
      <c r="G48" s="335"/>
      <c r="H48" s="481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3"/>
      <c r="AO48" s="73"/>
      <c r="AP48" s="73"/>
      <c r="AQ48" s="73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73"/>
      <c r="CC48" s="73"/>
      <c r="CD48" s="73"/>
    </row>
    <row r="49" spans="1:82" s="74" customFormat="1" ht="31.5" x14ac:dyDescent="0.25">
      <c r="A49" s="636" t="s">
        <v>153</v>
      </c>
      <c r="B49" s="171" t="s">
        <v>63</v>
      </c>
      <c r="C49" s="132" t="s">
        <v>234</v>
      </c>
      <c r="D49" s="146" t="s">
        <v>64</v>
      </c>
      <c r="E49" s="134" t="s">
        <v>60</v>
      </c>
      <c r="F49" s="139">
        <f>'2-MEMORIA DE CALCULO PNE'!J211</f>
        <v>0.96</v>
      </c>
      <c r="G49" s="335">
        <v>467.38</v>
      </c>
      <c r="H49" s="481">
        <f t="shared" si="6"/>
        <v>448.68</v>
      </c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73"/>
      <c r="CC49" s="73"/>
      <c r="CD49" s="73"/>
    </row>
    <row r="50" spans="1:82" s="74" customFormat="1" x14ac:dyDescent="0.25">
      <c r="A50" s="637"/>
      <c r="B50" s="457" t="s">
        <v>65</v>
      </c>
      <c r="C50" s="132" t="s">
        <v>235</v>
      </c>
      <c r="D50" s="145" t="s">
        <v>66</v>
      </c>
      <c r="E50" s="138"/>
      <c r="F50" s="139"/>
      <c r="G50" s="335"/>
      <c r="H50" s="481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/>
      <c r="CC50" s="73"/>
      <c r="CD50" s="73"/>
    </row>
    <row r="51" spans="1:82" s="74" customFormat="1" x14ac:dyDescent="0.25">
      <c r="A51" s="636" t="s">
        <v>153</v>
      </c>
      <c r="B51" s="171" t="s">
        <v>67</v>
      </c>
      <c r="C51" s="132" t="s">
        <v>236</v>
      </c>
      <c r="D51" s="146" t="s">
        <v>68</v>
      </c>
      <c r="E51" s="134" t="s">
        <v>60</v>
      </c>
      <c r="F51" s="139">
        <f>'2-MEMORIA DE CALCULO PNE'!J215</f>
        <v>0.96</v>
      </c>
      <c r="G51" s="335">
        <v>132.88999999999999</v>
      </c>
      <c r="H51" s="481">
        <f t="shared" si="6"/>
        <v>127.57</v>
      </c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  <c r="BH51" s="73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  <c r="BT51" s="73"/>
      <c r="BU51" s="73"/>
      <c r="BV51" s="73"/>
      <c r="BW51" s="73"/>
      <c r="BX51" s="73"/>
      <c r="BY51" s="73"/>
      <c r="BZ51" s="73"/>
      <c r="CA51" s="73"/>
      <c r="CB51" s="73"/>
      <c r="CC51" s="73"/>
      <c r="CD51" s="73"/>
    </row>
    <row r="52" spans="1:82" s="74" customFormat="1" x14ac:dyDescent="0.25">
      <c r="A52" s="637"/>
      <c r="B52" s="148">
        <v>802</v>
      </c>
      <c r="C52" s="132" t="s">
        <v>237</v>
      </c>
      <c r="D52" s="145" t="s">
        <v>69</v>
      </c>
      <c r="E52" s="134"/>
      <c r="F52" s="139"/>
      <c r="G52" s="335"/>
      <c r="H52" s="481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  <c r="BH52" s="73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  <c r="BT52" s="73"/>
      <c r="BU52" s="73"/>
      <c r="BV52" s="73"/>
      <c r="BW52" s="73"/>
      <c r="BX52" s="73"/>
      <c r="BY52" s="73"/>
      <c r="BZ52" s="73"/>
      <c r="CA52" s="73"/>
      <c r="CB52" s="73"/>
      <c r="CC52" s="73"/>
      <c r="CD52" s="73"/>
    </row>
    <row r="53" spans="1:82" s="74" customFormat="1" ht="48.75" customHeight="1" x14ac:dyDescent="0.25">
      <c r="A53" s="636" t="s">
        <v>153</v>
      </c>
      <c r="B53" s="149">
        <v>80201</v>
      </c>
      <c r="C53" s="132" t="s">
        <v>238</v>
      </c>
      <c r="D53" s="324" t="s">
        <v>70</v>
      </c>
      <c r="E53" s="134" t="s">
        <v>60</v>
      </c>
      <c r="F53" s="139">
        <f>'2-MEMORIA DE CALCULO PNE'!J219</f>
        <v>0.72</v>
      </c>
      <c r="G53" s="335">
        <v>504.02</v>
      </c>
      <c r="H53" s="481">
        <f t="shared" si="6"/>
        <v>362.89</v>
      </c>
      <c r="I53" s="73"/>
      <c r="J53" s="73"/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  <c r="BH53" s="73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  <c r="BT53" s="73"/>
      <c r="BU53" s="73"/>
      <c r="BV53" s="73"/>
      <c r="BW53" s="73"/>
      <c r="BX53" s="73"/>
      <c r="BY53" s="73"/>
      <c r="BZ53" s="73"/>
      <c r="CA53" s="73"/>
      <c r="CB53" s="73"/>
      <c r="CC53" s="73"/>
      <c r="CD53" s="73"/>
    </row>
    <row r="54" spans="1:82" s="74" customFormat="1" x14ac:dyDescent="0.25">
      <c r="A54" s="634"/>
      <c r="B54" s="455" t="s">
        <v>71</v>
      </c>
      <c r="C54" s="170">
        <v>9</v>
      </c>
      <c r="D54" s="169" t="s">
        <v>239</v>
      </c>
      <c r="E54" s="165"/>
      <c r="F54" s="172"/>
      <c r="G54" s="336"/>
      <c r="H54" s="480">
        <f>SUM(H56:H61)</f>
        <v>1833.7</v>
      </c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  <c r="AC54" s="73"/>
      <c r="AD54" s="73"/>
      <c r="AE54" s="73"/>
      <c r="AF54" s="73"/>
      <c r="AG54" s="73"/>
      <c r="AH54" s="73"/>
      <c r="AI54" s="73"/>
      <c r="AJ54" s="73"/>
      <c r="AK54" s="73"/>
      <c r="AL54" s="73"/>
      <c r="AM54" s="73"/>
      <c r="AN54" s="73"/>
      <c r="AO54" s="73"/>
      <c r="AP54" s="73"/>
      <c r="AQ54" s="73"/>
      <c r="AR54" s="73"/>
      <c r="AS54" s="73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  <c r="BH54" s="73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  <c r="BT54" s="73"/>
      <c r="BU54" s="73"/>
      <c r="BV54" s="73"/>
      <c r="BW54" s="73"/>
      <c r="BX54" s="73"/>
      <c r="BY54" s="73"/>
      <c r="BZ54" s="73"/>
      <c r="CA54" s="73"/>
      <c r="CB54" s="73"/>
      <c r="CC54" s="73"/>
      <c r="CD54" s="73"/>
    </row>
    <row r="55" spans="1:82" s="74" customFormat="1" x14ac:dyDescent="0.25">
      <c r="A55" s="637"/>
      <c r="B55" s="457"/>
      <c r="C55" s="173" t="s">
        <v>301</v>
      </c>
      <c r="D55" s="145" t="s">
        <v>300</v>
      </c>
      <c r="E55" s="138"/>
      <c r="F55" s="179"/>
      <c r="G55" s="331"/>
      <c r="H55" s="483"/>
      <c r="I55" s="73"/>
      <c r="J55" s="73"/>
      <c r="K55" s="73"/>
      <c r="L55" s="73"/>
      <c r="M55" s="73"/>
      <c r="N55" s="73"/>
      <c r="O55" s="73"/>
      <c r="P55" s="73"/>
      <c r="Q55" s="73"/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/>
      <c r="AO55" s="73"/>
      <c r="AP55" s="73"/>
      <c r="AQ55" s="73"/>
      <c r="AR55" s="73"/>
      <c r="AS55" s="73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  <c r="BH55" s="73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</row>
    <row r="56" spans="1:82" s="74" customFormat="1" ht="47.25" x14ac:dyDescent="0.25">
      <c r="A56" s="636" t="s">
        <v>153</v>
      </c>
      <c r="B56" s="458" t="s">
        <v>240</v>
      </c>
      <c r="C56" s="132" t="s">
        <v>302</v>
      </c>
      <c r="D56" s="146" t="s">
        <v>459</v>
      </c>
      <c r="E56" s="134" t="s">
        <v>60</v>
      </c>
      <c r="F56" s="139">
        <f>'2-MEMORIA DE CALCULO PNE'!J224</f>
        <v>7.5</v>
      </c>
      <c r="G56" s="335">
        <v>98.63</v>
      </c>
      <c r="H56" s="481">
        <f t="shared" ref="H56:H61" si="7">TRUNC(ROUND(G56*F56,2),2)</f>
        <v>739.73</v>
      </c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</row>
    <row r="57" spans="1:82" s="74" customFormat="1" x14ac:dyDescent="0.25">
      <c r="A57" s="636"/>
      <c r="B57" s="171"/>
      <c r="C57" s="173" t="s">
        <v>304</v>
      </c>
      <c r="D57" s="145" t="s">
        <v>303</v>
      </c>
      <c r="E57" s="134"/>
      <c r="F57" s="139"/>
      <c r="G57" s="335"/>
      <c r="H57" s="481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  <c r="BJ57" s="73"/>
      <c r="BK57" s="73"/>
      <c r="BL57" s="73"/>
      <c r="BM57" s="73"/>
      <c r="BN57" s="73"/>
      <c r="BO57" s="73"/>
      <c r="BP57" s="73"/>
      <c r="BQ57" s="73"/>
      <c r="BR57" s="73"/>
      <c r="BS57" s="73"/>
      <c r="BT57" s="73"/>
      <c r="BU57" s="73"/>
      <c r="BV57" s="73"/>
      <c r="BW57" s="73"/>
      <c r="BX57" s="73"/>
      <c r="BY57" s="73"/>
      <c r="BZ57" s="73"/>
      <c r="CA57" s="73"/>
      <c r="CB57" s="73"/>
      <c r="CC57" s="73"/>
      <c r="CD57" s="73"/>
    </row>
    <row r="58" spans="1:82" s="74" customFormat="1" ht="31.5" x14ac:dyDescent="0.25">
      <c r="A58" s="636" t="s">
        <v>153</v>
      </c>
      <c r="B58" s="171" t="s">
        <v>242</v>
      </c>
      <c r="C58" s="132" t="s">
        <v>305</v>
      </c>
      <c r="D58" s="206" t="s">
        <v>241</v>
      </c>
      <c r="E58" s="134" t="str">
        <f>E56</f>
        <v>m²</v>
      </c>
      <c r="F58" s="139">
        <f>'2-MEMORIA DE CALCULO PNE'!J229</f>
        <v>7.5</v>
      </c>
      <c r="G58" s="335">
        <v>46.74</v>
      </c>
      <c r="H58" s="481">
        <f t="shared" si="7"/>
        <v>350.55</v>
      </c>
      <c r="I58" s="73"/>
      <c r="J58" s="73"/>
      <c r="K58" s="73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  <c r="BH58" s="73"/>
      <c r="BI58" s="73"/>
      <c r="BJ58" s="73"/>
      <c r="BK58" s="73"/>
      <c r="BL58" s="73"/>
      <c r="BM58" s="73"/>
      <c r="BN58" s="73"/>
      <c r="BO58" s="73"/>
      <c r="BP58" s="73"/>
      <c r="BQ58" s="73"/>
      <c r="BR58" s="73"/>
      <c r="BS58" s="73"/>
      <c r="BT58" s="73"/>
      <c r="BU58" s="73"/>
      <c r="BV58" s="73"/>
      <c r="BW58" s="73"/>
      <c r="BX58" s="73"/>
      <c r="BY58" s="73"/>
      <c r="BZ58" s="73"/>
      <c r="CA58" s="73"/>
      <c r="CB58" s="73"/>
      <c r="CC58" s="73"/>
      <c r="CD58" s="73"/>
    </row>
    <row r="59" spans="1:82" s="74" customFormat="1" x14ac:dyDescent="0.25">
      <c r="A59" s="636"/>
      <c r="B59" s="457" t="s">
        <v>306</v>
      </c>
      <c r="C59" s="173" t="s">
        <v>375</v>
      </c>
      <c r="D59" s="145" t="s">
        <v>299</v>
      </c>
      <c r="E59" s="134"/>
      <c r="F59" s="139"/>
      <c r="G59" s="335"/>
      <c r="H59" s="481"/>
      <c r="I59" s="73"/>
      <c r="J59" s="73"/>
      <c r="K59" s="73"/>
      <c r="L59" s="73"/>
      <c r="M59" s="73"/>
      <c r="N59" s="73"/>
      <c r="O59" s="73"/>
      <c r="P59" s="73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  <c r="BH59" s="73"/>
      <c r="BI59" s="73"/>
      <c r="BJ59" s="73"/>
      <c r="BK59" s="73"/>
      <c r="BL59" s="73"/>
      <c r="BM59" s="73"/>
      <c r="BN59" s="73"/>
      <c r="BO59" s="73"/>
      <c r="BP59" s="73"/>
      <c r="BQ59" s="73"/>
      <c r="BR59" s="73"/>
      <c r="BS59" s="73"/>
      <c r="BT59" s="73"/>
      <c r="BU59" s="73"/>
      <c r="BV59" s="73"/>
      <c r="BW59" s="73"/>
      <c r="BX59" s="73"/>
      <c r="BY59" s="73"/>
      <c r="BZ59" s="73"/>
      <c r="CA59" s="73"/>
      <c r="CB59" s="73"/>
      <c r="CC59" s="73"/>
      <c r="CD59" s="73"/>
    </row>
    <row r="60" spans="1:82" s="74" customFormat="1" x14ac:dyDescent="0.25">
      <c r="A60" s="636" t="s">
        <v>153</v>
      </c>
      <c r="B60" s="171" t="s">
        <v>310</v>
      </c>
      <c r="C60" s="132" t="s">
        <v>376</v>
      </c>
      <c r="D60" s="146" t="s">
        <v>309</v>
      </c>
      <c r="E60" s="134" t="s">
        <v>161</v>
      </c>
      <c r="F60" s="139">
        <f>'2-MEMORIA DE CALCULO PNE'!$J$235</f>
        <v>8</v>
      </c>
      <c r="G60" s="335">
        <v>36.64</v>
      </c>
      <c r="H60" s="481">
        <f t="shared" si="7"/>
        <v>293.12</v>
      </c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  <c r="X60" s="73"/>
      <c r="Y60" s="73"/>
      <c r="Z60" s="73"/>
      <c r="AA60" s="73"/>
      <c r="AB60" s="73"/>
      <c r="AC60" s="73"/>
      <c r="AD60" s="73"/>
      <c r="AE60" s="73"/>
      <c r="AF60" s="73"/>
      <c r="AG60" s="73"/>
      <c r="AH60" s="73"/>
      <c r="AI60" s="73"/>
      <c r="AJ60" s="73"/>
      <c r="AK60" s="73"/>
      <c r="AL60" s="73"/>
      <c r="AM60" s="73"/>
      <c r="AN60" s="73"/>
      <c r="AO60" s="73"/>
      <c r="AP60" s="73"/>
      <c r="AQ60" s="73"/>
      <c r="AR60" s="73"/>
      <c r="AS60" s="73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  <c r="BH60" s="73"/>
      <c r="BI60" s="73"/>
      <c r="BJ60" s="73"/>
      <c r="BK60" s="73"/>
      <c r="BL60" s="73"/>
      <c r="BM60" s="73"/>
      <c r="BN60" s="73"/>
      <c r="BO60" s="73"/>
      <c r="BP60" s="73"/>
      <c r="BQ60" s="73"/>
      <c r="BR60" s="73"/>
      <c r="BS60" s="73"/>
      <c r="BT60" s="73"/>
      <c r="BU60" s="73"/>
      <c r="BV60" s="73"/>
      <c r="BW60" s="73"/>
      <c r="BX60" s="73"/>
      <c r="BY60" s="73"/>
      <c r="BZ60" s="73"/>
      <c r="CA60" s="73"/>
      <c r="CB60" s="73"/>
      <c r="CC60" s="73"/>
      <c r="CD60" s="73"/>
    </row>
    <row r="61" spans="1:82" s="74" customFormat="1" x14ac:dyDescent="0.25">
      <c r="A61" s="636" t="s">
        <v>153</v>
      </c>
      <c r="B61" s="171" t="s">
        <v>307</v>
      </c>
      <c r="C61" s="132" t="s">
        <v>377</v>
      </c>
      <c r="D61" s="146" t="s">
        <v>308</v>
      </c>
      <c r="E61" s="134" t="s">
        <v>161</v>
      </c>
      <c r="F61" s="139">
        <f>'2-MEMORIA DE CALCULO PNE'!$J$238</f>
        <v>3</v>
      </c>
      <c r="G61" s="335">
        <v>150.1</v>
      </c>
      <c r="H61" s="481">
        <f t="shared" si="7"/>
        <v>450.3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3"/>
      <c r="AN61" s="73"/>
      <c r="AO61" s="73"/>
      <c r="AP61" s="73"/>
      <c r="AQ61" s="73"/>
      <c r="AR61" s="73"/>
      <c r="AS61" s="73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  <c r="BH61" s="73"/>
      <c r="BI61" s="73"/>
      <c r="BJ61" s="73"/>
      <c r="BK61" s="73"/>
      <c r="BL61" s="73"/>
      <c r="BM61" s="73"/>
      <c r="BN61" s="73"/>
      <c r="BO61" s="73"/>
      <c r="BP61" s="73"/>
      <c r="BQ61" s="73"/>
      <c r="BR61" s="73"/>
      <c r="BS61" s="73"/>
      <c r="BT61" s="73"/>
      <c r="BU61" s="73"/>
      <c r="BV61" s="73"/>
      <c r="BW61" s="73"/>
      <c r="BX61" s="73"/>
      <c r="BY61" s="73"/>
      <c r="BZ61" s="73"/>
      <c r="CA61" s="73"/>
      <c r="CB61" s="73"/>
      <c r="CC61" s="73"/>
      <c r="CD61" s="73"/>
    </row>
    <row r="62" spans="1:82" s="74" customFormat="1" x14ac:dyDescent="0.25">
      <c r="A62" s="636"/>
      <c r="B62" s="171"/>
      <c r="C62" s="132"/>
      <c r="D62" s="146"/>
      <c r="E62" s="134"/>
      <c r="F62" s="139"/>
      <c r="G62" s="335"/>
      <c r="H62" s="48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73"/>
      <c r="T62" s="73"/>
      <c r="U62" s="73"/>
      <c r="V62" s="73"/>
      <c r="W62" s="73"/>
      <c r="X62" s="73"/>
      <c r="Y62" s="73"/>
      <c r="Z62" s="73"/>
      <c r="AA62" s="73"/>
      <c r="AB62" s="73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3"/>
      <c r="AN62" s="73"/>
      <c r="AO62" s="73"/>
      <c r="AP62" s="73"/>
      <c r="AQ62" s="73"/>
      <c r="AR62" s="73"/>
      <c r="AS62" s="73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  <c r="BH62" s="73"/>
      <c r="BI62" s="73"/>
      <c r="BJ62" s="73"/>
      <c r="BK62" s="73"/>
      <c r="BL62" s="73"/>
      <c r="BM62" s="73"/>
      <c r="BN62" s="73"/>
      <c r="BO62" s="73"/>
      <c r="BP62" s="73"/>
      <c r="BQ62" s="73"/>
      <c r="BR62" s="73"/>
      <c r="BS62" s="73"/>
      <c r="BT62" s="73"/>
      <c r="BU62" s="73"/>
      <c r="BV62" s="73"/>
      <c r="BW62" s="73"/>
      <c r="BX62" s="73"/>
      <c r="BY62" s="73"/>
      <c r="BZ62" s="73"/>
      <c r="CA62" s="73"/>
      <c r="CB62" s="73"/>
      <c r="CC62" s="73"/>
      <c r="CD62" s="73"/>
    </row>
    <row r="63" spans="1:82" s="74" customFormat="1" x14ac:dyDescent="0.25">
      <c r="A63" s="634"/>
      <c r="B63" s="455" t="s">
        <v>72</v>
      </c>
      <c r="C63" s="170">
        <v>10</v>
      </c>
      <c r="D63" s="169" t="s">
        <v>73</v>
      </c>
      <c r="E63" s="175"/>
      <c r="F63" s="166"/>
      <c r="G63" s="337"/>
      <c r="H63" s="480">
        <f>SUM(H65:H75)</f>
        <v>5801.53</v>
      </c>
      <c r="I63" s="73"/>
      <c r="J63" s="73"/>
      <c r="K63" s="73"/>
      <c r="L63" s="73"/>
      <c r="M63" s="73"/>
      <c r="N63" s="73"/>
      <c r="O63" s="73"/>
      <c r="P63" s="73"/>
      <c r="Q63" s="73"/>
      <c r="R63" s="73"/>
      <c r="S63" s="73"/>
      <c r="T63" s="73"/>
      <c r="U63" s="73"/>
      <c r="V63" s="73"/>
      <c r="W63" s="73"/>
      <c r="X63" s="73"/>
      <c r="Y63" s="73"/>
      <c r="Z63" s="73"/>
      <c r="AA63" s="73"/>
      <c r="AB63" s="73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3"/>
      <c r="AN63" s="73"/>
      <c r="AO63" s="73"/>
      <c r="AP63" s="73"/>
      <c r="AQ63" s="73"/>
      <c r="AR63" s="73"/>
      <c r="AS63" s="73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  <c r="BH63" s="73"/>
      <c r="BI63" s="73"/>
      <c r="BJ63" s="73"/>
      <c r="BK63" s="73"/>
      <c r="BL63" s="73"/>
      <c r="BM63" s="73"/>
      <c r="BN63" s="73"/>
      <c r="BO63" s="73"/>
      <c r="BP63" s="73"/>
      <c r="BQ63" s="73"/>
      <c r="BR63" s="73"/>
      <c r="BS63" s="73"/>
      <c r="BT63" s="73"/>
      <c r="BU63" s="73"/>
      <c r="BV63" s="73"/>
      <c r="BW63" s="73"/>
      <c r="BX63" s="73"/>
      <c r="BY63" s="73"/>
      <c r="BZ63" s="73"/>
      <c r="CA63" s="73"/>
      <c r="CB63" s="73"/>
      <c r="CC63" s="73"/>
      <c r="CD63" s="73"/>
    </row>
    <row r="64" spans="1:82" s="74" customFormat="1" x14ac:dyDescent="0.25">
      <c r="A64" s="637"/>
      <c r="B64" s="457" t="s">
        <v>74</v>
      </c>
      <c r="C64" s="132" t="s">
        <v>197</v>
      </c>
      <c r="D64" s="145" t="s">
        <v>75</v>
      </c>
      <c r="E64" s="138"/>
      <c r="F64" s="139"/>
      <c r="G64" s="331"/>
      <c r="H64" s="483"/>
      <c r="I64" s="73"/>
      <c r="J64" s="73"/>
      <c r="K64" s="73"/>
      <c r="L64" s="73"/>
      <c r="M64" s="73"/>
      <c r="N64" s="73"/>
      <c r="O64" s="73"/>
      <c r="P64" s="73"/>
      <c r="Q64" s="73"/>
      <c r="R64" s="73"/>
      <c r="S64" s="73"/>
      <c r="T64" s="73"/>
      <c r="U64" s="73"/>
      <c r="V64" s="73"/>
      <c r="W64" s="73"/>
      <c r="X64" s="73"/>
      <c r="Y64" s="73"/>
      <c r="Z64" s="73"/>
      <c r="AA64" s="73"/>
      <c r="AB64" s="73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3"/>
      <c r="AN64" s="73"/>
      <c r="AO64" s="73"/>
      <c r="AP64" s="73"/>
      <c r="AQ64" s="73"/>
      <c r="AR64" s="73"/>
      <c r="AS64" s="73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  <c r="BH64" s="73"/>
      <c r="BI64" s="73"/>
      <c r="BJ64" s="73"/>
      <c r="BK64" s="73"/>
      <c r="BL64" s="73"/>
      <c r="BM64" s="73"/>
      <c r="BN64" s="73"/>
      <c r="BO64" s="73"/>
      <c r="BP64" s="73"/>
      <c r="BQ64" s="73"/>
      <c r="BR64" s="73"/>
      <c r="BS64" s="73"/>
      <c r="BT64" s="73"/>
      <c r="BU64" s="73"/>
      <c r="BV64" s="73"/>
      <c r="BW64" s="73"/>
      <c r="BX64" s="73"/>
      <c r="BY64" s="73"/>
      <c r="BZ64" s="73"/>
      <c r="CA64" s="73"/>
      <c r="CB64" s="73"/>
      <c r="CC64" s="73"/>
      <c r="CD64" s="73"/>
    </row>
    <row r="65" spans="1:82" s="74" customFormat="1" ht="31.5" x14ac:dyDescent="0.25">
      <c r="A65" s="636" t="s">
        <v>153</v>
      </c>
      <c r="B65" s="171" t="s">
        <v>76</v>
      </c>
      <c r="C65" s="132" t="s">
        <v>243</v>
      </c>
      <c r="D65" s="146" t="s">
        <v>77</v>
      </c>
      <c r="E65" s="134" t="s">
        <v>60</v>
      </c>
      <c r="F65" s="139">
        <f>'2-MEMORIA DE CALCULO PNE'!$J$244</f>
        <v>8.35</v>
      </c>
      <c r="G65" s="335">
        <v>11.52</v>
      </c>
      <c r="H65" s="481">
        <f t="shared" ref="H65:H75" si="8">TRUNC(ROUND(G65*F65,2),2)</f>
        <v>96.19</v>
      </c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</row>
    <row r="66" spans="1:82" s="74" customFormat="1" x14ac:dyDescent="0.25">
      <c r="A66" s="637"/>
      <c r="B66" s="457" t="s">
        <v>78</v>
      </c>
      <c r="C66" s="132" t="s">
        <v>244</v>
      </c>
      <c r="D66" s="145" t="s">
        <v>79</v>
      </c>
      <c r="E66" s="138"/>
      <c r="F66" s="139"/>
      <c r="G66" s="335"/>
      <c r="H66" s="481">
        <f t="shared" si="8"/>
        <v>0</v>
      </c>
      <c r="I66" s="73"/>
      <c r="J66" s="73"/>
      <c r="K66" s="73"/>
      <c r="L66" s="73"/>
      <c r="M66" s="73"/>
      <c r="N66" s="73"/>
      <c r="O66" s="73"/>
      <c r="P66" s="73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</row>
    <row r="67" spans="1:82" s="74" customFormat="1" ht="31.5" x14ac:dyDescent="0.25">
      <c r="A67" s="636" t="s">
        <v>153</v>
      </c>
      <c r="B67" s="171" t="s">
        <v>80</v>
      </c>
      <c r="C67" s="132" t="s">
        <v>245</v>
      </c>
      <c r="D67" s="146" t="s">
        <v>81</v>
      </c>
      <c r="E67" s="134" t="s">
        <v>60</v>
      </c>
      <c r="F67" s="139">
        <f>'2-MEMORIA DE CALCULO PNE'!$J$250</f>
        <v>8.35</v>
      </c>
      <c r="G67" s="335">
        <v>55.97</v>
      </c>
      <c r="H67" s="481">
        <f t="shared" si="8"/>
        <v>467.35</v>
      </c>
      <c r="I67" s="73"/>
      <c r="J67" s="73"/>
      <c r="K67" s="73"/>
      <c r="L67" s="73"/>
      <c r="M67" s="73"/>
      <c r="N67" s="73"/>
      <c r="O67" s="73"/>
      <c r="P67" s="73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</row>
    <row r="68" spans="1:82" s="74" customFormat="1" x14ac:dyDescent="0.25">
      <c r="A68" s="637"/>
      <c r="B68" s="457" t="s">
        <v>82</v>
      </c>
      <c r="C68" s="132" t="s">
        <v>246</v>
      </c>
      <c r="D68" s="145" t="s">
        <v>168</v>
      </c>
      <c r="E68" s="138"/>
      <c r="F68" s="139"/>
      <c r="G68" s="331"/>
      <c r="H68" s="481">
        <f t="shared" si="8"/>
        <v>0</v>
      </c>
      <c r="I68" s="73"/>
      <c r="J68" s="73"/>
      <c r="K68" s="73"/>
      <c r="L68" s="73"/>
      <c r="M68" s="73"/>
      <c r="N68" s="73"/>
      <c r="O68" s="73"/>
      <c r="P68" s="73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</row>
    <row r="69" spans="1:82" s="74" customFormat="1" x14ac:dyDescent="0.25">
      <c r="A69" s="637"/>
      <c r="B69" s="457" t="s">
        <v>83</v>
      </c>
      <c r="C69" s="132" t="s">
        <v>248</v>
      </c>
      <c r="D69" s="145" t="s">
        <v>75</v>
      </c>
      <c r="E69" s="138"/>
      <c r="F69" s="139"/>
      <c r="G69" s="335"/>
      <c r="H69" s="481">
        <f t="shared" si="8"/>
        <v>0</v>
      </c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</row>
    <row r="70" spans="1:82" s="74" customFormat="1" ht="31.5" x14ac:dyDescent="0.25">
      <c r="A70" s="636" t="s">
        <v>153</v>
      </c>
      <c r="B70" s="171" t="s">
        <v>84</v>
      </c>
      <c r="C70" s="132" t="s">
        <v>247</v>
      </c>
      <c r="D70" s="146" t="s">
        <v>169</v>
      </c>
      <c r="E70" s="134" t="s">
        <v>60</v>
      </c>
      <c r="F70" s="139">
        <f>'2-MEMORIA DE CALCULO PNE'!$J$262</f>
        <v>67.92</v>
      </c>
      <c r="G70" s="335">
        <v>5.84</v>
      </c>
      <c r="H70" s="481">
        <f t="shared" si="8"/>
        <v>396.65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</row>
    <row r="71" spans="1:82" s="74" customFormat="1" x14ac:dyDescent="0.25">
      <c r="A71" s="637"/>
      <c r="B71" s="460">
        <v>1202</v>
      </c>
      <c r="C71" s="132" t="s">
        <v>249</v>
      </c>
      <c r="D71" s="137" t="s">
        <v>86</v>
      </c>
      <c r="E71" s="138"/>
      <c r="F71" s="139"/>
      <c r="G71" s="335"/>
      <c r="H71" s="481">
        <f t="shared" si="8"/>
        <v>0</v>
      </c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</row>
    <row r="72" spans="1:82" s="74" customFormat="1" ht="31.5" x14ac:dyDescent="0.25">
      <c r="A72" s="636" t="s">
        <v>153</v>
      </c>
      <c r="B72" s="171" t="s">
        <v>473</v>
      </c>
      <c r="C72" s="132" t="s">
        <v>250</v>
      </c>
      <c r="D72" s="351" t="s">
        <v>474</v>
      </c>
      <c r="E72" s="134" t="s">
        <v>60</v>
      </c>
      <c r="F72" s="139">
        <f>'2-MEMORIA DE CALCULO PNE'!$J$271</f>
        <v>28.96</v>
      </c>
      <c r="G72" s="335">
        <v>71.62</v>
      </c>
      <c r="H72" s="481">
        <f t="shared" si="8"/>
        <v>2074.12</v>
      </c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</row>
    <row r="73" spans="1:82" s="74" customFormat="1" x14ac:dyDescent="0.25">
      <c r="A73" s="637"/>
      <c r="B73" s="457" t="s">
        <v>87</v>
      </c>
      <c r="C73" s="132" t="s">
        <v>251</v>
      </c>
      <c r="D73" s="145" t="s">
        <v>170</v>
      </c>
      <c r="E73" s="134"/>
      <c r="F73" s="139"/>
      <c r="G73" s="335"/>
      <c r="H73" s="481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</row>
    <row r="74" spans="1:82" s="74" customFormat="1" ht="31.5" x14ac:dyDescent="0.25">
      <c r="A74" s="636" t="s">
        <v>153</v>
      </c>
      <c r="B74" s="171" t="s">
        <v>88</v>
      </c>
      <c r="C74" s="132" t="s">
        <v>252</v>
      </c>
      <c r="D74" s="146" t="s">
        <v>89</v>
      </c>
      <c r="E74" s="134" t="s">
        <v>60</v>
      </c>
      <c r="F74" s="139">
        <f>'2-MEMORIA DE CALCULO PNE'!$J$277</f>
        <v>28.96</v>
      </c>
      <c r="G74" s="335">
        <v>28.88</v>
      </c>
      <c r="H74" s="481">
        <f t="shared" si="8"/>
        <v>836.36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</row>
    <row r="75" spans="1:82" s="74" customFormat="1" ht="31.5" x14ac:dyDescent="0.25">
      <c r="A75" s="636" t="s">
        <v>153</v>
      </c>
      <c r="B75" s="138">
        <v>120303</v>
      </c>
      <c r="C75" s="132" t="s">
        <v>253</v>
      </c>
      <c r="D75" s="142" t="s">
        <v>90</v>
      </c>
      <c r="E75" s="134" t="s">
        <v>60</v>
      </c>
      <c r="F75" s="139">
        <f>'2-MEMORIA DE CALCULO PNE'!$J$284</f>
        <v>38.96</v>
      </c>
      <c r="G75" s="335">
        <v>49.56</v>
      </c>
      <c r="H75" s="481">
        <f t="shared" si="8"/>
        <v>1930.86</v>
      </c>
      <c r="I75" s="73"/>
      <c r="J75" s="73"/>
      <c r="K75" s="73"/>
      <c r="L75" s="73"/>
      <c r="M75" s="73"/>
      <c r="N75" s="73"/>
      <c r="O75" s="73"/>
      <c r="P75" s="73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</row>
    <row r="76" spans="1:82" s="74" customFormat="1" x14ac:dyDescent="0.25">
      <c r="A76" s="634"/>
      <c r="B76" s="175">
        <v>13</v>
      </c>
      <c r="C76" s="170">
        <v>11</v>
      </c>
      <c r="D76" s="174" t="s">
        <v>91</v>
      </c>
      <c r="E76" s="165"/>
      <c r="F76" s="166"/>
      <c r="G76" s="336"/>
      <c r="H76" s="480">
        <f>SUM(H78:H83)</f>
        <v>3061.77</v>
      </c>
      <c r="I76" s="73"/>
      <c r="J76" s="73"/>
      <c r="K76" s="73"/>
      <c r="L76" s="73"/>
      <c r="M76" s="73"/>
      <c r="N76" s="73"/>
      <c r="O76" s="73"/>
      <c r="P76" s="73"/>
      <c r="Q76" s="73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/>
      <c r="CB76" s="73"/>
      <c r="CC76" s="73"/>
      <c r="CD76" s="73"/>
    </row>
    <row r="77" spans="1:82" s="74" customFormat="1" x14ac:dyDescent="0.25">
      <c r="A77" s="637"/>
      <c r="B77" s="460">
        <v>1301</v>
      </c>
      <c r="C77" s="173" t="s">
        <v>254</v>
      </c>
      <c r="D77" s="150" t="s">
        <v>92</v>
      </c>
      <c r="E77" s="138"/>
      <c r="F77" s="139"/>
      <c r="G77" s="335"/>
      <c r="H77" s="483"/>
      <c r="I77" s="73"/>
      <c r="J77" s="73"/>
      <c r="K77" s="73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</row>
    <row r="78" spans="1:82" s="74" customFormat="1" x14ac:dyDescent="0.25">
      <c r="A78" s="636" t="s">
        <v>153</v>
      </c>
      <c r="B78" s="171" t="s">
        <v>93</v>
      </c>
      <c r="C78" s="132" t="s">
        <v>198</v>
      </c>
      <c r="D78" s="146" t="s">
        <v>94</v>
      </c>
      <c r="E78" s="134" t="s">
        <v>60</v>
      </c>
      <c r="F78" s="139">
        <f>'2-MEMORIA DE CALCULO PNE'!$J$293</f>
        <v>14.28</v>
      </c>
      <c r="G78" s="335">
        <v>39.869999999999997</v>
      </c>
      <c r="H78" s="481">
        <f t="shared" ref="H78:H83" si="9">TRUNC(ROUND(G78*F78,2),2)</f>
        <v>569.34</v>
      </c>
      <c r="I78" s="73"/>
      <c r="J78" s="73"/>
      <c r="K78" s="73"/>
      <c r="L78" s="73"/>
      <c r="M78" s="73"/>
      <c r="N78" s="73"/>
      <c r="O78" s="73"/>
      <c r="P78" s="73"/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</row>
    <row r="79" spans="1:82" s="74" customFormat="1" ht="31.5" x14ac:dyDescent="0.25">
      <c r="A79" s="636" t="s">
        <v>153</v>
      </c>
      <c r="B79" s="171" t="s">
        <v>96</v>
      </c>
      <c r="C79" s="132" t="s">
        <v>207</v>
      </c>
      <c r="D79" s="146" t="s">
        <v>97</v>
      </c>
      <c r="E79" s="134" t="s">
        <v>60</v>
      </c>
      <c r="F79" s="139">
        <f>'2-MEMORIA DE CALCULO PNE'!$J$299</f>
        <v>8.41</v>
      </c>
      <c r="G79" s="335">
        <v>20.22</v>
      </c>
      <c r="H79" s="481">
        <f t="shared" si="9"/>
        <v>170.05</v>
      </c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/>
      <c r="CD79" s="73"/>
    </row>
    <row r="80" spans="1:82" s="74" customFormat="1" x14ac:dyDescent="0.25">
      <c r="A80" s="637"/>
      <c r="B80" s="460">
        <v>1302</v>
      </c>
      <c r="C80" s="173" t="s">
        <v>255</v>
      </c>
      <c r="D80" s="150" t="s">
        <v>86</v>
      </c>
      <c r="E80" s="138"/>
      <c r="F80" s="139"/>
      <c r="G80" s="335"/>
      <c r="H80" s="481">
        <f t="shared" si="9"/>
        <v>0</v>
      </c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</row>
    <row r="81" spans="1:82" s="74" customFormat="1" ht="47.25" x14ac:dyDescent="0.25">
      <c r="A81" s="636" t="s">
        <v>153</v>
      </c>
      <c r="B81" s="171" t="s">
        <v>98</v>
      </c>
      <c r="C81" s="132" t="s">
        <v>256</v>
      </c>
      <c r="D81" s="206" t="s">
        <v>206</v>
      </c>
      <c r="E81" s="134" t="s">
        <v>60</v>
      </c>
      <c r="F81" s="139">
        <f>'2-MEMORIA DE CALCULO PNE'!$J$307</f>
        <v>8.41</v>
      </c>
      <c r="G81" s="335">
        <v>76.2</v>
      </c>
      <c r="H81" s="481">
        <f t="shared" si="9"/>
        <v>640.84</v>
      </c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</row>
    <row r="82" spans="1:82" s="74" customFormat="1" x14ac:dyDescent="0.25">
      <c r="A82" s="637"/>
      <c r="B82" s="461" t="s">
        <v>99</v>
      </c>
      <c r="C82" s="173" t="s">
        <v>257</v>
      </c>
      <c r="D82" s="151" t="s">
        <v>100</v>
      </c>
      <c r="E82" s="138"/>
      <c r="F82" s="139"/>
      <c r="G82" s="335"/>
      <c r="H82" s="481">
        <f t="shared" si="9"/>
        <v>0</v>
      </c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</row>
    <row r="83" spans="1:82" s="74" customFormat="1" x14ac:dyDescent="0.25">
      <c r="A83" s="636" t="s">
        <v>153</v>
      </c>
      <c r="B83" s="459">
        <v>130308</v>
      </c>
      <c r="C83" s="132" t="s">
        <v>258</v>
      </c>
      <c r="D83" s="152" t="s">
        <v>101</v>
      </c>
      <c r="E83" s="138" t="s">
        <v>161</v>
      </c>
      <c r="F83" s="139">
        <f>'2-MEMORIA DE CALCULO PNE'!J316</f>
        <v>32.299999999999997</v>
      </c>
      <c r="G83" s="335">
        <v>52.06</v>
      </c>
      <c r="H83" s="481">
        <f t="shared" si="9"/>
        <v>1681.54</v>
      </c>
      <c r="I83" s="73"/>
      <c r="J83" s="73"/>
      <c r="K83" s="73"/>
      <c r="L83" s="73"/>
      <c r="M83" s="73"/>
      <c r="N83" s="73"/>
      <c r="O83" s="73"/>
      <c r="P83" s="73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</row>
    <row r="84" spans="1:82" s="74" customFormat="1" x14ac:dyDescent="0.25">
      <c r="A84" s="634"/>
      <c r="B84" s="175">
        <v>14</v>
      </c>
      <c r="C84" s="170">
        <v>12</v>
      </c>
      <c r="D84" s="174" t="s">
        <v>102</v>
      </c>
      <c r="E84" s="165"/>
      <c r="F84" s="166"/>
      <c r="G84" s="336"/>
      <c r="H84" s="480">
        <f>SUM(H85:H92)</f>
        <v>2266.42</v>
      </c>
      <c r="I84" s="73"/>
      <c r="J84" s="73"/>
      <c r="K84" s="73"/>
      <c r="L84" s="73"/>
      <c r="M84" s="73"/>
      <c r="N84" s="73"/>
      <c r="O84" s="73"/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</row>
    <row r="85" spans="1:82" s="74" customFormat="1" x14ac:dyDescent="0.25">
      <c r="A85" s="637"/>
      <c r="B85" s="460">
        <v>1407</v>
      </c>
      <c r="C85" s="132" t="s">
        <v>259</v>
      </c>
      <c r="D85" s="150" t="s">
        <v>103</v>
      </c>
      <c r="E85" s="138"/>
      <c r="F85" s="139"/>
      <c r="G85" s="331"/>
      <c r="H85" s="483"/>
      <c r="I85" s="73"/>
      <c r="J85" s="73"/>
      <c r="K85" s="73"/>
      <c r="L85" s="73"/>
      <c r="M85" s="73"/>
      <c r="N85" s="73"/>
      <c r="O85" s="73"/>
      <c r="P85" s="73"/>
      <c r="Q85" s="73"/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  <c r="BT85" s="73"/>
      <c r="BU85" s="73"/>
      <c r="BV85" s="73"/>
      <c r="BW85" s="73"/>
      <c r="BX85" s="73"/>
      <c r="BY85" s="73"/>
      <c r="BZ85" s="73"/>
      <c r="CA85" s="73"/>
      <c r="CB85" s="73"/>
      <c r="CC85" s="73"/>
      <c r="CD85" s="73"/>
    </row>
    <row r="86" spans="1:82" s="74" customFormat="1" x14ac:dyDescent="0.25">
      <c r="A86" s="636" t="s">
        <v>153</v>
      </c>
      <c r="B86" s="138">
        <v>140701</v>
      </c>
      <c r="C86" s="132" t="s">
        <v>260</v>
      </c>
      <c r="D86" s="141" t="s">
        <v>104</v>
      </c>
      <c r="E86" s="138" t="s">
        <v>171</v>
      </c>
      <c r="F86" s="135">
        <f>'2-MEMORIA DE CALCULO PNE'!J321</f>
        <v>4</v>
      </c>
      <c r="G86" s="335">
        <v>85.91</v>
      </c>
      <c r="H86" s="481">
        <f t="shared" ref="H86:H92" si="10">TRUNC(ROUND(G86*F86,2),2)</f>
        <v>343.64</v>
      </c>
      <c r="I86" s="73"/>
      <c r="J86" s="73"/>
      <c r="K86" s="73"/>
      <c r="L86" s="73"/>
      <c r="M86" s="73"/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</row>
    <row r="87" spans="1:82" s="74" customFormat="1" x14ac:dyDescent="0.25">
      <c r="A87" s="636" t="s">
        <v>153</v>
      </c>
      <c r="B87" s="138">
        <v>140702</v>
      </c>
      <c r="C87" s="132" t="s">
        <v>261</v>
      </c>
      <c r="D87" s="141" t="s">
        <v>105</v>
      </c>
      <c r="E87" s="138" t="s">
        <v>171</v>
      </c>
      <c r="F87" s="135">
        <f>'2-MEMORIA DE CALCULO PNE'!J324</f>
        <v>2</v>
      </c>
      <c r="G87" s="335">
        <v>169.28</v>
      </c>
      <c r="H87" s="481">
        <f t="shared" si="10"/>
        <v>338.56</v>
      </c>
      <c r="I87" s="73"/>
      <c r="J87" s="73"/>
      <c r="K87" s="73"/>
      <c r="L87" s="73"/>
      <c r="M87" s="73"/>
      <c r="N87" s="73"/>
      <c r="O87" s="73"/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</row>
    <row r="88" spans="1:82" s="74" customFormat="1" x14ac:dyDescent="0.25">
      <c r="A88" s="636" t="s">
        <v>153</v>
      </c>
      <c r="B88" s="138">
        <v>140705</v>
      </c>
      <c r="C88" s="132" t="s">
        <v>262</v>
      </c>
      <c r="D88" s="141" t="s">
        <v>106</v>
      </c>
      <c r="E88" s="138" t="s">
        <v>171</v>
      </c>
      <c r="F88" s="135">
        <f>'2-MEMORIA DE CALCULO PNE'!J327</f>
        <v>2</v>
      </c>
      <c r="G88" s="335">
        <v>101.71</v>
      </c>
      <c r="H88" s="481">
        <f t="shared" si="10"/>
        <v>203.42</v>
      </c>
      <c r="I88" s="73"/>
      <c r="J88" s="73"/>
      <c r="K88" s="73"/>
      <c r="L88" s="73"/>
      <c r="M88" s="73"/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</row>
    <row r="89" spans="1:82" s="74" customFormat="1" x14ac:dyDescent="0.25">
      <c r="A89" s="636" t="s">
        <v>153</v>
      </c>
      <c r="B89" s="138">
        <v>140706</v>
      </c>
      <c r="C89" s="132" t="s">
        <v>263</v>
      </c>
      <c r="D89" s="141" t="s">
        <v>107</v>
      </c>
      <c r="E89" s="138" t="s">
        <v>171</v>
      </c>
      <c r="F89" s="135">
        <f>'2-MEMORIA DE CALCULO PNE'!J330</f>
        <v>2</v>
      </c>
      <c r="G89" s="335">
        <v>79.31</v>
      </c>
      <c r="H89" s="481">
        <f t="shared" si="10"/>
        <v>158.62</v>
      </c>
      <c r="I89" s="73"/>
      <c r="J89" s="73"/>
      <c r="K89" s="73"/>
      <c r="L89" s="73"/>
      <c r="M89" s="73"/>
      <c r="N89" s="73"/>
      <c r="O89" s="73"/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</row>
    <row r="90" spans="1:82" s="74" customFormat="1" ht="31.5" x14ac:dyDescent="0.25">
      <c r="A90" s="636" t="s">
        <v>153</v>
      </c>
      <c r="B90" s="138">
        <v>140707</v>
      </c>
      <c r="C90" s="132" t="s">
        <v>264</v>
      </c>
      <c r="D90" s="141" t="s">
        <v>108</v>
      </c>
      <c r="E90" s="138" t="s">
        <v>171</v>
      </c>
      <c r="F90" s="135">
        <f>'2-MEMORIA DE CALCULO PNE'!J333</f>
        <v>2</v>
      </c>
      <c r="G90" s="335">
        <v>139.6</v>
      </c>
      <c r="H90" s="481">
        <f t="shared" si="10"/>
        <v>279.2</v>
      </c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/>
    </row>
    <row r="91" spans="1:82" s="74" customFormat="1" x14ac:dyDescent="0.25">
      <c r="A91" s="637"/>
      <c r="B91" s="460">
        <v>1411</v>
      </c>
      <c r="C91" s="132" t="s">
        <v>265</v>
      </c>
      <c r="D91" s="150" t="s">
        <v>109</v>
      </c>
      <c r="E91" s="138"/>
      <c r="F91" s="139"/>
      <c r="G91" s="335"/>
      <c r="H91" s="481">
        <f t="shared" si="10"/>
        <v>0</v>
      </c>
      <c r="I91" s="73"/>
      <c r="J91" s="73"/>
      <c r="K91" s="73"/>
      <c r="L91" s="73"/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</row>
    <row r="92" spans="1:82" s="74" customFormat="1" ht="47.25" x14ac:dyDescent="0.25">
      <c r="A92" s="636" t="s">
        <v>153</v>
      </c>
      <c r="B92" s="138">
        <v>141101</v>
      </c>
      <c r="C92" s="132" t="s">
        <v>266</v>
      </c>
      <c r="D92" s="141" t="s">
        <v>110</v>
      </c>
      <c r="E92" s="138" t="s">
        <v>163</v>
      </c>
      <c r="F92" s="139">
        <f>'2-MEMORIA DE CALCULO PNE'!J338</f>
        <v>2</v>
      </c>
      <c r="G92" s="335">
        <v>471.49</v>
      </c>
      <c r="H92" s="481">
        <f t="shared" si="10"/>
        <v>942.98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73"/>
      <c r="AQ92" s="73"/>
      <c r="AR92" s="73"/>
      <c r="AS92" s="73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  <c r="BH92" s="73"/>
      <c r="BI92" s="73"/>
      <c r="BJ92" s="73"/>
      <c r="BK92" s="73"/>
      <c r="BL92" s="73"/>
      <c r="BM92" s="73"/>
      <c r="BN92" s="73"/>
      <c r="BO92" s="73"/>
      <c r="BP92" s="73"/>
      <c r="BQ92" s="73"/>
      <c r="BR92" s="73"/>
      <c r="BS92" s="73"/>
      <c r="BT92" s="73"/>
      <c r="BU92" s="73"/>
      <c r="BV92" s="73"/>
      <c r="BW92" s="73"/>
      <c r="BX92" s="73"/>
      <c r="BY92" s="73"/>
      <c r="BZ92" s="73"/>
      <c r="CA92" s="73"/>
      <c r="CB92" s="73"/>
      <c r="CC92" s="73"/>
      <c r="CD92" s="73"/>
    </row>
    <row r="93" spans="1:82" s="74" customFormat="1" x14ac:dyDescent="0.25">
      <c r="A93" s="634"/>
      <c r="B93" s="175">
        <v>15</v>
      </c>
      <c r="C93" s="170">
        <v>13</v>
      </c>
      <c r="D93" s="174" t="s">
        <v>111</v>
      </c>
      <c r="E93" s="165"/>
      <c r="F93" s="166"/>
      <c r="G93" s="336"/>
      <c r="H93" s="480">
        <f>SUM(H95:H104)</f>
        <v>3081.1</v>
      </c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73"/>
      <c r="BL93" s="73"/>
      <c r="BM93" s="73"/>
      <c r="BN93" s="73"/>
      <c r="BO93" s="73"/>
      <c r="BP93" s="73"/>
      <c r="BQ93" s="73"/>
      <c r="BR93" s="73"/>
      <c r="BS93" s="73"/>
      <c r="BT93" s="73"/>
      <c r="BU93" s="73"/>
      <c r="BV93" s="73"/>
      <c r="BW93" s="73"/>
      <c r="BX93" s="73"/>
      <c r="BY93" s="73"/>
      <c r="BZ93" s="73"/>
      <c r="CA93" s="73"/>
      <c r="CB93" s="73"/>
      <c r="CC93" s="73"/>
      <c r="CD93" s="73"/>
    </row>
    <row r="94" spans="1:82" s="74" customFormat="1" x14ac:dyDescent="0.25">
      <c r="A94" s="637"/>
      <c r="B94" s="460">
        <v>1506</v>
      </c>
      <c r="C94" s="132" t="s">
        <v>267</v>
      </c>
      <c r="D94" s="150" t="s">
        <v>112</v>
      </c>
      <c r="E94" s="138"/>
      <c r="F94" s="139"/>
      <c r="G94" s="331"/>
      <c r="H94" s="483"/>
      <c r="I94" s="73"/>
      <c r="J94" s="73"/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  <c r="BH94" s="73"/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3"/>
      <c r="CB94" s="73"/>
      <c r="CC94" s="73"/>
      <c r="CD94" s="73"/>
    </row>
    <row r="95" spans="1:82" s="74" customFormat="1" x14ac:dyDescent="0.25">
      <c r="A95" s="636" t="s">
        <v>153</v>
      </c>
      <c r="B95" s="171" t="s">
        <v>113</v>
      </c>
      <c r="C95" s="132" t="s">
        <v>199</v>
      </c>
      <c r="D95" s="146" t="s">
        <v>114</v>
      </c>
      <c r="E95" s="138" t="s">
        <v>163</v>
      </c>
      <c r="F95" s="139">
        <f>'2-MEMORIA DE CALCULO PNE'!J343</f>
        <v>1</v>
      </c>
      <c r="G95" s="335">
        <v>13.04</v>
      </c>
      <c r="H95" s="481">
        <f t="shared" ref="H95:H115" si="11">TRUNC(ROUND(G95*F95,2),2)</f>
        <v>13.04</v>
      </c>
      <c r="I95" s="73"/>
      <c r="J95" s="73"/>
      <c r="K95" s="73"/>
      <c r="L95" s="73"/>
      <c r="M95" s="73"/>
      <c r="N95" s="73"/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3"/>
      <c r="BG95" s="73"/>
      <c r="BH95" s="73"/>
      <c r="BI95" s="73"/>
      <c r="BJ95" s="73"/>
      <c r="BK95" s="73"/>
      <c r="BL95" s="73"/>
      <c r="BM95" s="73"/>
      <c r="BN95" s="73"/>
      <c r="BO95" s="73"/>
      <c r="BP95" s="73"/>
      <c r="BQ95" s="73"/>
      <c r="BR95" s="73"/>
      <c r="BS95" s="73"/>
      <c r="BT95" s="73"/>
      <c r="BU95" s="73"/>
      <c r="BV95" s="73"/>
      <c r="BW95" s="73"/>
      <c r="BX95" s="73"/>
      <c r="BY95" s="73"/>
      <c r="BZ95" s="73"/>
      <c r="CA95" s="73"/>
      <c r="CB95" s="73"/>
      <c r="CC95" s="73"/>
      <c r="CD95" s="73"/>
    </row>
    <row r="96" spans="1:82" s="74" customFormat="1" x14ac:dyDescent="0.25">
      <c r="A96" s="636" t="s">
        <v>153</v>
      </c>
      <c r="B96" s="171" t="s">
        <v>115</v>
      </c>
      <c r="C96" s="132" t="s">
        <v>268</v>
      </c>
      <c r="D96" s="150" t="s">
        <v>116</v>
      </c>
      <c r="E96" s="138"/>
      <c r="F96" s="139"/>
      <c r="G96" s="331"/>
      <c r="H96" s="481">
        <f t="shared" si="11"/>
        <v>0</v>
      </c>
      <c r="I96" s="73"/>
      <c r="J96" s="73"/>
      <c r="K96" s="73"/>
      <c r="L96" s="73"/>
      <c r="M96" s="73"/>
      <c r="N96" s="73"/>
      <c r="O96" s="73"/>
      <c r="P96" s="73"/>
      <c r="Q96" s="73"/>
      <c r="R96" s="73"/>
      <c r="S96" s="73"/>
      <c r="T96" s="73"/>
      <c r="U96" s="73"/>
      <c r="V96" s="73"/>
      <c r="W96" s="73"/>
      <c r="X96" s="73"/>
      <c r="Y96" s="73"/>
      <c r="Z96" s="73"/>
      <c r="AA96" s="73"/>
      <c r="AB96" s="73"/>
      <c r="AC96" s="73"/>
      <c r="AD96" s="73"/>
      <c r="AE96" s="73"/>
      <c r="AF96" s="73"/>
      <c r="AG96" s="73"/>
      <c r="AH96" s="73"/>
      <c r="AI96" s="73"/>
      <c r="AJ96" s="73"/>
      <c r="AK96" s="73"/>
      <c r="AL96" s="73"/>
      <c r="AM96" s="73"/>
      <c r="AN96" s="73"/>
      <c r="AO96" s="73"/>
      <c r="AP96" s="73"/>
      <c r="AQ96" s="73"/>
      <c r="AR96" s="73"/>
      <c r="AS96" s="73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  <c r="BH96" s="73"/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  <c r="BT96" s="73"/>
      <c r="BU96" s="73"/>
      <c r="BV96" s="73"/>
      <c r="BW96" s="73"/>
      <c r="BX96" s="73"/>
      <c r="BY96" s="73"/>
      <c r="BZ96" s="73"/>
      <c r="CA96" s="73"/>
      <c r="CB96" s="73"/>
      <c r="CC96" s="73"/>
      <c r="CD96" s="73"/>
    </row>
    <row r="97" spans="1:82" s="74" customFormat="1" x14ac:dyDescent="0.25">
      <c r="A97" s="636" t="s">
        <v>153</v>
      </c>
      <c r="B97" s="138">
        <v>151126</v>
      </c>
      <c r="C97" s="132" t="s">
        <v>269</v>
      </c>
      <c r="D97" s="141" t="s">
        <v>528</v>
      </c>
      <c r="E97" s="138" t="s">
        <v>161</v>
      </c>
      <c r="F97" s="139">
        <f>'2-MEMORIA DE CALCULO PNE'!J348</f>
        <v>60</v>
      </c>
      <c r="G97" s="335">
        <v>14.79</v>
      </c>
      <c r="H97" s="481">
        <f t="shared" si="11"/>
        <v>887.4</v>
      </c>
      <c r="I97" s="73"/>
      <c r="J97" s="73"/>
      <c r="K97" s="73"/>
      <c r="L97" s="73"/>
      <c r="M97" s="73"/>
      <c r="N97" s="73"/>
      <c r="O97" s="73"/>
      <c r="P97" s="73"/>
      <c r="Q97" s="73"/>
      <c r="R97" s="73"/>
      <c r="S97" s="73"/>
      <c r="T97" s="73"/>
      <c r="U97" s="73"/>
      <c r="V97" s="73"/>
      <c r="W97" s="73"/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73"/>
      <c r="AO97" s="73"/>
      <c r="AP97" s="73"/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  <c r="BI97" s="73"/>
      <c r="BJ97" s="73"/>
      <c r="BK97" s="73"/>
      <c r="BL97" s="73"/>
      <c r="BM97" s="73"/>
      <c r="BN97" s="73"/>
      <c r="BO97" s="73"/>
      <c r="BP97" s="73"/>
      <c r="BQ97" s="73"/>
      <c r="BR97" s="73"/>
      <c r="BS97" s="73"/>
      <c r="BT97" s="73"/>
      <c r="BU97" s="73"/>
      <c r="BV97" s="73"/>
      <c r="BW97" s="73"/>
      <c r="BX97" s="73"/>
      <c r="BY97" s="73"/>
      <c r="BZ97" s="73"/>
      <c r="CA97" s="73"/>
      <c r="CB97" s="73"/>
      <c r="CC97" s="73"/>
      <c r="CD97" s="73"/>
    </row>
    <row r="98" spans="1:82" s="74" customFormat="1" x14ac:dyDescent="0.25">
      <c r="A98" s="637"/>
      <c r="B98" s="460">
        <v>1513</v>
      </c>
      <c r="C98" s="132" t="s">
        <v>270</v>
      </c>
      <c r="D98" s="150" t="s">
        <v>117</v>
      </c>
      <c r="E98" s="138"/>
      <c r="F98" s="139"/>
      <c r="G98" s="331"/>
      <c r="H98" s="481">
        <f t="shared" si="11"/>
        <v>0</v>
      </c>
      <c r="I98" s="73"/>
      <c r="J98" s="73"/>
      <c r="K98" s="73"/>
      <c r="L98" s="73"/>
      <c r="M98" s="73"/>
      <c r="N98" s="73"/>
      <c r="O98" s="73"/>
      <c r="P98" s="73"/>
      <c r="Q98" s="73"/>
      <c r="R98" s="73"/>
      <c r="S98" s="73"/>
      <c r="T98" s="73"/>
      <c r="U98" s="73"/>
      <c r="V98" s="73"/>
      <c r="W98" s="73"/>
      <c r="X98" s="73"/>
      <c r="Y98" s="73"/>
      <c r="Z98" s="73"/>
      <c r="AA98" s="73"/>
      <c r="AB98" s="73"/>
      <c r="AC98" s="73"/>
      <c r="AD98" s="73"/>
      <c r="AE98" s="73"/>
      <c r="AF98" s="73"/>
      <c r="AG98" s="73"/>
      <c r="AH98" s="73"/>
      <c r="AI98" s="73"/>
      <c r="AJ98" s="73"/>
      <c r="AK98" s="73"/>
      <c r="AL98" s="73"/>
      <c r="AM98" s="73"/>
      <c r="AN98" s="73"/>
      <c r="AO98" s="73"/>
      <c r="AP98" s="73"/>
      <c r="AQ98" s="73"/>
      <c r="AR98" s="73"/>
      <c r="AS98" s="73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3"/>
      <c r="BG98" s="73"/>
      <c r="BH98" s="73"/>
      <c r="BI98" s="73"/>
      <c r="BJ98" s="73"/>
      <c r="BK98" s="73"/>
      <c r="BL98" s="73"/>
      <c r="BM98" s="73"/>
      <c r="BN98" s="73"/>
      <c r="BO98" s="73"/>
      <c r="BP98" s="73"/>
      <c r="BQ98" s="73"/>
      <c r="BR98" s="73"/>
      <c r="BS98" s="73"/>
      <c r="BT98" s="73"/>
      <c r="BU98" s="73"/>
      <c r="BV98" s="73"/>
      <c r="BW98" s="73"/>
      <c r="BX98" s="73"/>
      <c r="BY98" s="73"/>
      <c r="BZ98" s="73"/>
      <c r="CA98" s="73"/>
      <c r="CB98" s="73"/>
      <c r="CC98" s="73"/>
      <c r="CD98" s="73"/>
    </row>
    <row r="99" spans="1:82" s="74" customFormat="1" ht="31.5" x14ac:dyDescent="0.25">
      <c r="A99" s="636" t="s">
        <v>153</v>
      </c>
      <c r="B99" s="138">
        <v>151301</v>
      </c>
      <c r="C99" s="132" t="s">
        <v>271</v>
      </c>
      <c r="D99" s="141" t="s">
        <v>118</v>
      </c>
      <c r="E99" s="138" t="s">
        <v>163</v>
      </c>
      <c r="F99" s="139">
        <f>'2-MEMORIA DE CALCULO PNE'!J352</f>
        <v>1</v>
      </c>
      <c r="G99" s="335">
        <v>19.82</v>
      </c>
      <c r="H99" s="481">
        <f t="shared" si="11"/>
        <v>19.82</v>
      </c>
      <c r="I99" s="73"/>
      <c r="J99" s="73"/>
      <c r="K99" s="73"/>
      <c r="L99" s="73"/>
      <c r="M99" s="73"/>
      <c r="N99" s="73"/>
      <c r="O99" s="73"/>
      <c r="P99" s="73"/>
      <c r="Q99" s="73"/>
      <c r="R99" s="73"/>
      <c r="S99" s="73"/>
      <c r="T99" s="73"/>
      <c r="U99" s="73"/>
      <c r="V99" s="73"/>
      <c r="W99" s="73"/>
      <c r="X99" s="73"/>
      <c r="Y99" s="73"/>
      <c r="Z99" s="73"/>
      <c r="AA99" s="73"/>
      <c r="AB99" s="73"/>
      <c r="AC99" s="73"/>
      <c r="AD99" s="73"/>
      <c r="AE99" s="73"/>
      <c r="AF99" s="73"/>
      <c r="AG99" s="73"/>
      <c r="AH99" s="73"/>
      <c r="AI99" s="73"/>
      <c r="AJ99" s="73"/>
      <c r="AK99" s="73"/>
      <c r="AL99" s="73"/>
      <c r="AM99" s="73"/>
      <c r="AN99" s="73"/>
      <c r="AO99" s="73"/>
      <c r="AP99" s="73"/>
      <c r="AQ99" s="73"/>
      <c r="AR99" s="73"/>
      <c r="AS99" s="73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  <c r="BH99" s="73"/>
      <c r="BI99" s="73"/>
      <c r="BJ99" s="73"/>
      <c r="BK99" s="73"/>
      <c r="BL99" s="73"/>
      <c r="BM99" s="73"/>
      <c r="BN99" s="73"/>
      <c r="BO99" s="73"/>
      <c r="BP99" s="73"/>
      <c r="BQ99" s="73"/>
      <c r="BR99" s="73"/>
      <c r="BS99" s="73"/>
      <c r="BT99" s="73"/>
      <c r="BU99" s="73"/>
      <c r="BV99" s="73"/>
      <c r="BW99" s="73"/>
      <c r="BX99" s="73"/>
      <c r="BY99" s="73"/>
      <c r="BZ99" s="73"/>
      <c r="CA99" s="73"/>
      <c r="CB99" s="73"/>
      <c r="CC99" s="73"/>
      <c r="CD99" s="73"/>
    </row>
    <row r="100" spans="1:82" s="74" customFormat="1" x14ac:dyDescent="0.25">
      <c r="A100" s="637"/>
      <c r="B100" s="457" t="s">
        <v>119</v>
      </c>
      <c r="C100" s="132" t="s">
        <v>272</v>
      </c>
      <c r="D100" s="145" t="s">
        <v>120</v>
      </c>
      <c r="E100" s="138"/>
      <c r="F100" s="139"/>
      <c r="G100" s="331"/>
      <c r="H100" s="481">
        <f t="shared" si="11"/>
        <v>0</v>
      </c>
      <c r="I100" s="73"/>
      <c r="J100" s="73"/>
      <c r="K100" s="73"/>
      <c r="L100" s="73"/>
      <c r="M100" s="73"/>
      <c r="N100" s="73"/>
      <c r="O100" s="73"/>
      <c r="P100" s="73"/>
      <c r="Q100" s="73"/>
      <c r="R100" s="73"/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3"/>
      <c r="AL100" s="73"/>
      <c r="AM100" s="73"/>
      <c r="AN100" s="73"/>
      <c r="AO100" s="73"/>
      <c r="AP100" s="73"/>
      <c r="AQ100" s="73"/>
      <c r="AR100" s="73"/>
      <c r="AS100" s="73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  <c r="BG100" s="73"/>
      <c r="BH100" s="73"/>
      <c r="BI100" s="73"/>
      <c r="BJ100" s="73"/>
      <c r="BK100" s="73"/>
      <c r="BL100" s="73"/>
      <c r="BM100" s="73"/>
      <c r="BN100" s="73"/>
      <c r="BO100" s="73"/>
      <c r="BP100" s="73"/>
      <c r="BQ100" s="73"/>
      <c r="BR100" s="73"/>
      <c r="BS100" s="73"/>
      <c r="BT100" s="73"/>
      <c r="BU100" s="73"/>
      <c r="BV100" s="73"/>
      <c r="BW100" s="73"/>
      <c r="BX100" s="73"/>
      <c r="BY100" s="73"/>
      <c r="BZ100" s="73"/>
      <c r="CA100" s="73"/>
      <c r="CB100" s="73"/>
      <c r="CC100" s="73"/>
      <c r="CD100" s="73"/>
    </row>
    <row r="101" spans="1:82" s="74" customFormat="1" x14ac:dyDescent="0.25">
      <c r="A101" s="636" t="s">
        <v>153</v>
      </c>
      <c r="B101" s="171" t="s">
        <v>121</v>
      </c>
      <c r="C101" s="132" t="s">
        <v>273</v>
      </c>
      <c r="D101" s="146" t="s">
        <v>526</v>
      </c>
      <c r="E101" s="138" t="s">
        <v>161</v>
      </c>
      <c r="F101" s="139">
        <f>'2-MEMORIA DE CALCULO PNE'!J357</f>
        <v>180</v>
      </c>
      <c r="G101" s="335">
        <v>5.64</v>
      </c>
      <c r="H101" s="481">
        <f t="shared" si="11"/>
        <v>1015.2</v>
      </c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  <c r="AI101" s="73"/>
      <c r="AJ101" s="73"/>
      <c r="AK101" s="73"/>
      <c r="AL101" s="73"/>
      <c r="AM101" s="73"/>
      <c r="AN101" s="73"/>
      <c r="AO101" s="73"/>
      <c r="AP101" s="73"/>
      <c r="AQ101" s="73"/>
      <c r="AR101" s="73"/>
      <c r="AS101" s="73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  <c r="BH101" s="73"/>
      <c r="BI101" s="73"/>
      <c r="BJ101" s="73"/>
      <c r="BK101" s="73"/>
      <c r="BL101" s="73"/>
      <c r="BM101" s="73"/>
      <c r="BN101" s="73"/>
      <c r="BO101" s="73"/>
      <c r="BP101" s="73"/>
      <c r="BQ101" s="73"/>
      <c r="BR101" s="73"/>
      <c r="BS101" s="73"/>
      <c r="BT101" s="73"/>
      <c r="BU101" s="73"/>
      <c r="BV101" s="73"/>
      <c r="BW101" s="73"/>
      <c r="BX101" s="73"/>
      <c r="BY101" s="73"/>
      <c r="BZ101" s="73"/>
      <c r="CA101" s="73"/>
      <c r="CB101" s="73"/>
      <c r="CC101" s="73"/>
      <c r="CD101" s="73"/>
    </row>
    <row r="102" spans="1:82" s="74" customFormat="1" x14ac:dyDescent="0.25">
      <c r="A102" s="636" t="s">
        <v>153</v>
      </c>
      <c r="B102" s="171"/>
      <c r="C102" s="132" t="s">
        <v>274</v>
      </c>
      <c r="D102" s="150" t="s">
        <v>122</v>
      </c>
      <c r="E102" s="138"/>
      <c r="F102" s="139"/>
      <c r="G102" s="331"/>
      <c r="H102" s="481">
        <f t="shared" si="11"/>
        <v>0</v>
      </c>
      <c r="I102" s="73"/>
      <c r="J102" s="73"/>
      <c r="K102" s="73"/>
      <c r="L102" s="73"/>
      <c r="M102" s="73"/>
      <c r="N102" s="73"/>
      <c r="O102" s="73"/>
      <c r="P102" s="73"/>
      <c r="Q102" s="73"/>
      <c r="R102" s="73"/>
      <c r="S102" s="73"/>
      <c r="T102" s="73"/>
      <c r="U102" s="73"/>
      <c r="V102" s="73"/>
      <c r="W102" s="73"/>
      <c r="X102" s="73"/>
      <c r="Y102" s="73"/>
      <c r="Z102" s="73"/>
      <c r="AA102" s="73"/>
      <c r="AB102" s="73"/>
      <c r="AC102" s="73"/>
      <c r="AD102" s="73"/>
      <c r="AE102" s="73"/>
      <c r="AF102" s="73"/>
      <c r="AG102" s="73"/>
      <c r="AH102" s="73"/>
      <c r="AI102" s="73"/>
      <c r="AJ102" s="73"/>
      <c r="AK102" s="73"/>
      <c r="AL102" s="73"/>
      <c r="AM102" s="73"/>
      <c r="AN102" s="73"/>
      <c r="AO102" s="73"/>
      <c r="AP102" s="73"/>
      <c r="AQ102" s="73"/>
      <c r="AR102" s="73"/>
      <c r="AS102" s="73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  <c r="BG102" s="73"/>
      <c r="BH102" s="73"/>
      <c r="BI102" s="73"/>
      <c r="BJ102" s="73"/>
      <c r="BK102" s="73"/>
      <c r="BL102" s="73"/>
      <c r="BM102" s="73"/>
      <c r="BN102" s="73"/>
      <c r="BO102" s="73"/>
      <c r="BP102" s="73"/>
      <c r="BQ102" s="73"/>
      <c r="BR102" s="73"/>
      <c r="BS102" s="73"/>
      <c r="BT102" s="73"/>
      <c r="BU102" s="73"/>
      <c r="BV102" s="73"/>
      <c r="BW102" s="73"/>
      <c r="BX102" s="73"/>
      <c r="BY102" s="73"/>
      <c r="BZ102" s="73"/>
      <c r="CA102" s="73"/>
      <c r="CB102" s="73"/>
      <c r="CC102" s="73"/>
      <c r="CD102" s="73"/>
    </row>
    <row r="103" spans="1:82" s="74" customFormat="1" ht="47.25" x14ac:dyDescent="0.25">
      <c r="A103" s="636" t="s">
        <v>153</v>
      </c>
      <c r="B103" s="138">
        <v>151801</v>
      </c>
      <c r="C103" s="132" t="s">
        <v>275</v>
      </c>
      <c r="D103" s="141" t="s">
        <v>123</v>
      </c>
      <c r="E103" s="138" t="s">
        <v>163</v>
      </c>
      <c r="F103" s="139">
        <f>'2-MEMORIA DE CALCULO PNE'!J361</f>
        <v>3</v>
      </c>
      <c r="G103" s="335">
        <v>174.7</v>
      </c>
      <c r="H103" s="481">
        <f t="shared" si="11"/>
        <v>524.1</v>
      </c>
      <c r="I103" s="73"/>
      <c r="J103" s="73"/>
      <c r="K103" s="73"/>
      <c r="L103" s="73"/>
      <c r="M103" s="73"/>
      <c r="N103" s="73"/>
      <c r="O103" s="73"/>
      <c r="P103" s="73"/>
      <c r="Q103" s="73"/>
      <c r="R103" s="73"/>
      <c r="S103" s="73"/>
      <c r="T103" s="73"/>
      <c r="U103" s="73"/>
      <c r="V103" s="73"/>
      <c r="W103" s="73"/>
      <c r="X103" s="73"/>
      <c r="Y103" s="73"/>
      <c r="Z103" s="73"/>
      <c r="AA103" s="73"/>
      <c r="AB103" s="73"/>
      <c r="AC103" s="73"/>
      <c r="AD103" s="73"/>
      <c r="AE103" s="73"/>
      <c r="AF103" s="73"/>
      <c r="AG103" s="73"/>
      <c r="AH103" s="73"/>
      <c r="AI103" s="73"/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73"/>
      <c r="BN103" s="73"/>
      <c r="BO103" s="73"/>
      <c r="BP103" s="73"/>
      <c r="BQ103" s="73"/>
      <c r="BR103" s="73"/>
      <c r="BS103" s="73"/>
      <c r="BT103" s="73"/>
      <c r="BU103" s="73"/>
      <c r="BV103" s="73"/>
      <c r="BW103" s="73"/>
      <c r="BX103" s="73"/>
      <c r="BY103" s="73"/>
      <c r="BZ103" s="73"/>
      <c r="CA103" s="73"/>
      <c r="CB103" s="73"/>
      <c r="CC103" s="73"/>
      <c r="CD103" s="73"/>
    </row>
    <row r="104" spans="1:82" s="74" customFormat="1" ht="47.25" x14ac:dyDescent="0.25">
      <c r="A104" s="636" t="s">
        <v>153</v>
      </c>
      <c r="B104" s="138">
        <v>151812</v>
      </c>
      <c r="C104" s="132" t="s">
        <v>276</v>
      </c>
      <c r="D104" s="141" t="s">
        <v>124</v>
      </c>
      <c r="E104" s="138" t="s">
        <v>163</v>
      </c>
      <c r="F104" s="139">
        <f>'2-MEMORIA DE CALCULO PNE'!J363</f>
        <v>3</v>
      </c>
      <c r="G104" s="335">
        <v>207.18</v>
      </c>
      <c r="H104" s="481">
        <f t="shared" si="11"/>
        <v>621.54</v>
      </c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3"/>
      <c r="AL104" s="73"/>
      <c r="AM104" s="73"/>
      <c r="AN104" s="73"/>
      <c r="AO104" s="73"/>
      <c r="AP104" s="73"/>
      <c r="AQ104" s="73"/>
      <c r="AR104" s="73"/>
      <c r="AS104" s="73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  <c r="BH104" s="73"/>
      <c r="BI104" s="73"/>
      <c r="BJ104" s="73"/>
      <c r="BK104" s="73"/>
      <c r="BL104" s="73"/>
      <c r="BM104" s="73"/>
      <c r="BN104" s="73"/>
      <c r="BO104" s="73"/>
      <c r="BP104" s="73"/>
      <c r="BQ104" s="73"/>
      <c r="BR104" s="73"/>
      <c r="BS104" s="73"/>
      <c r="BT104" s="73"/>
      <c r="BU104" s="73"/>
      <c r="BV104" s="73"/>
      <c r="BW104" s="73"/>
      <c r="BX104" s="73"/>
      <c r="BY104" s="73"/>
      <c r="BZ104" s="73"/>
      <c r="CA104" s="73"/>
      <c r="CB104" s="73"/>
      <c r="CC104" s="73"/>
      <c r="CD104" s="73"/>
    </row>
    <row r="105" spans="1:82" s="74" customFormat="1" x14ac:dyDescent="0.25">
      <c r="A105" s="634"/>
      <c r="B105" s="455" t="s">
        <v>125</v>
      </c>
      <c r="C105" s="170">
        <v>14</v>
      </c>
      <c r="D105" s="169" t="s">
        <v>126</v>
      </c>
      <c r="E105" s="165"/>
      <c r="F105" s="166"/>
      <c r="G105" s="336"/>
      <c r="H105" s="480">
        <f>SUM(H107:H115)</f>
        <v>7121.8899999999994</v>
      </c>
      <c r="I105" s="73"/>
      <c r="J105" s="73"/>
      <c r="K105" s="73"/>
      <c r="L105" s="73"/>
      <c r="M105" s="73"/>
      <c r="N105" s="73"/>
      <c r="O105" s="73"/>
      <c r="P105" s="73"/>
      <c r="Q105" s="73"/>
      <c r="R105" s="73"/>
      <c r="S105" s="73"/>
      <c r="T105" s="73"/>
      <c r="U105" s="73"/>
      <c r="V105" s="73"/>
      <c r="W105" s="73"/>
      <c r="X105" s="73"/>
      <c r="Y105" s="73"/>
      <c r="Z105" s="73"/>
      <c r="AA105" s="73"/>
      <c r="AB105" s="73"/>
      <c r="AC105" s="73"/>
      <c r="AD105" s="73"/>
      <c r="AE105" s="73"/>
      <c r="AF105" s="73"/>
      <c r="AG105" s="73"/>
      <c r="AH105" s="73"/>
      <c r="AI105" s="73"/>
      <c r="AJ105" s="73"/>
      <c r="AK105" s="73"/>
      <c r="AL105" s="73"/>
      <c r="AM105" s="73"/>
      <c r="AN105" s="73"/>
      <c r="AO105" s="73"/>
      <c r="AP105" s="73"/>
      <c r="AQ105" s="73"/>
      <c r="AR105" s="73"/>
      <c r="AS105" s="73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  <c r="BH105" s="73"/>
      <c r="BI105" s="73"/>
      <c r="BJ105" s="73"/>
      <c r="BK105" s="73"/>
      <c r="BL105" s="73"/>
      <c r="BM105" s="73"/>
      <c r="BN105" s="73"/>
      <c r="BO105" s="73"/>
      <c r="BP105" s="73"/>
      <c r="BQ105" s="73"/>
      <c r="BR105" s="73"/>
      <c r="BS105" s="73"/>
      <c r="BT105" s="73"/>
      <c r="BU105" s="73"/>
      <c r="BV105" s="73"/>
      <c r="BW105" s="73"/>
      <c r="BX105" s="73"/>
      <c r="BY105" s="73"/>
      <c r="BZ105" s="73"/>
      <c r="CA105" s="73"/>
      <c r="CB105" s="73"/>
      <c r="CC105" s="73"/>
      <c r="CD105" s="73"/>
    </row>
    <row r="106" spans="1:82" s="74" customFormat="1" x14ac:dyDescent="0.25">
      <c r="A106" s="637"/>
      <c r="B106" s="457" t="s">
        <v>127</v>
      </c>
      <c r="C106" s="132" t="s">
        <v>277</v>
      </c>
      <c r="D106" s="145" t="s">
        <v>128</v>
      </c>
      <c r="E106" s="138"/>
      <c r="F106" s="139"/>
      <c r="G106" s="331"/>
      <c r="H106" s="481"/>
      <c r="I106" s="73"/>
      <c r="J106" s="73"/>
      <c r="K106" s="73"/>
      <c r="L106" s="73"/>
      <c r="M106" s="73"/>
      <c r="N106" s="73"/>
      <c r="O106" s="73"/>
      <c r="P106" s="73"/>
      <c r="Q106" s="73"/>
      <c r="R106" s="73"/>
      <c r="S106" s="73"/>
      <c r="T106" s="73"/>
      <c r="U106" s="73"/>
      <c r="V106" s="73"/>
      <c r="W106" s="73"/>
      <c r="X106" s="73"/>
      <c r="Y106" s="73"/>
      <c r="Z106" s="73"/>
      <c r="AA106" s="73"/>
      <c r="AB106" s="73"/>
      <c r="AC106" s="73"/>
      <c r="AD106" s="73"/>
      <c r="AE106" s="73"/>
      <c r="AF106" s="73"/>
      <c r="AG106" s="73"/>
      <c r="AH106" s="73"/>
      <c r="AI106" s="73"/>
      <c r="AJ106" s="73"/>
      <c r="AK106" s="73"/>
      <c r="AL106" s="73"/>
      <c r="AM106" s="73"/>
      <c r="AN106" s="73"/>
      <c r="AO106" s="73"/>
      <c r="AP106" s="73"/>
      <c r="AQ106" s="73"/>
      <c r="AR106" s="73"/>
      <c r="AS106" s="73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  <c r="BH106" s="73"/>
      <c r="BI106" s="73"/>
      <c r="BJ106" s="73"/>
      <c r="BK106" s="73"/>
      <c r="BL106" s="73"/>
      <c r="BM106" s="73"/>
      <c r="BN106" s="73"/>
      <c r="BO106" s="73"/>
      <c r="BP106" s="73"/>
      <c r="BQ106" s="73"/>
      <c r="BR106" s="73"/>
      <c r="BS106" s="73"/>
      <c r="BT106" s="73"/>
      <c r="BU106" s="73"/>
      <c r="BV106" s="73"/>
      <c r="BW106" s="73"/>
      <c r="BX106" s="73"/>
      <c r="BY106" s="73"/>
      <c r="BZ106" s="73"/>
      <c r="CA106" s="73"/>
      <c r="CB106" s="73"/>
      <c r="CC106" s="73"/>
      <c r="CD106" s="73"/>
    </row>
    <row r="107" spans="1:82" s="74" customFormat="1" ht="31.5" x14ac:dyDescent="0.25">
      <c r="A107" s="636" t="s">
        <v>153</v>
      </c>
      <c r="B107" s="138">
        <v>170108</v>
      </c>
      <c r="C107" s="132" t="s">
        <v>278</v>
      </c>
      <c r="D107" s="141" t="s">
        <v>129</v>
      </c>
      <c r="E107" s="138" t="s">
        <v>163</v>
      </c>
      <c r="F107" s="139">
        <f>'2-MEMORIA DE CALCULO PNE'!J368</f>
        <v>2</v>
      </c>
      <c r="G107" s="335">
        <v>75.97</v>
      </c>
      <c r="H107" s="481">
        <f t="shared" si="11"/>
        <v>151.94</v>
      </c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73"/>
      <c r="X107" s="73"/>
      <c r="Y107" s="73"/>
      <c r="Z107" s="73"/>
      <c r="AA107" s="73"/>
      <c r="AB107" s="73"/>
      <c r="AC107" s="73"/>
      <c r="AD107" s="73"/>
      <c r="AE107" s="73"/>
      <c r="AF107" s="73"/>
      <c r="AG107" s="73"/>
      <c r="AH107" s="73"/>
      <c r="AI107" s="73"/>
      <c r="AJ107" s="73"/>
      <c r="AK107" s="73"/>
      <c r="AL107" s="73"/>
      <c r="AM107" s="73"/>
      <c r="AN107" s="73"/>
      <c r="AO107" s="73"/>
      <c r="AP107" s="73"/>
      <c r="AQ107" s="73"/>
      <c r="AR107" s="73"/>
      <c r="AS107" s="73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  <c r="BH107" s="73"/>
      <c r="BI107" s="73"/>
      <c r="BJ107" s="73"/>
      <c r="BK107" s="73"/>
      <c r="BL107" s="73"/>
      <c r="BM107" s="73"/>
      <c r="BN107" s="73"/>
      <c r="BO107" s="73"/>
      <c r="BP107" s="73"/>
      <c r="BQ107" s="73"/>
      <c r="BR107" s="73"/>
      <c r="BS107" s="73"/>
      <c r="BT107" s="73"/>
      <c r="BU107" s="73"/>
      <c r="BV107" s="73"/>
      <c r="BW107" s="73"/>
      <c r="BX107" s="73"/>
      <c r="BY107" s="73"/>
      <c r="BZ107" s="73"/>
      <c r="CA107" s="73"/>
      <c r="CB107" s="73"/>
      <c r="CC107" s="73"/>
      <c r="CD107" s="73"/>
    </row>
    <row r="108" spans="1:82" s="74" customFormat="1" ht="31.5" x14ac:dyDescent="0.25">
      <c r="A108" s="636" t="s">
        <v>153</v>
      </c>
      <c r="B108" s="138">
        <v>170111</v>
      </c>
      <c r="C108" s="132" t="s">
        <v>279</v>
      </c>
      <c r="D108" s="141" t="s">
        <v>130</v>
      </c>
      <c r="E108" s="138" t="s">
        <v>163</v>
      </c>
      <c r="F108" s="139">
        <f>'2-MEMORIA DE CALCULO PNE'!J371</f>
        <v>2</v>
      </c>
      <c r="G108" s="335">
        <v>79.39</v>
      </c>
      <c r="H108" s="481">
        <f t="shared" si="11"/>
        <v>158.78</v>
      </c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  <c r="AI108" s="73"/>
      <c r="AJ108" s="73"/>
      <c r="AK108" s="73"/>
      <c r="AL108" s="73"/>
      <c r="AM108" s="73"/>
      <c r="AN108" s="73"/>
      <c r="AO108" s="73"/>
      <c r="AP108" s="73"/>
      <c r="AQ108" s="73"/>
      <c r="AR108" s="73"/>
      <c r="AS108" s="73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  <c r="BG108" s="73"/>
      <c r="BH108" s="73"/>
      <c r="BI108" s="73"/>
      <c r="BJ108" s="73"/>
      <c r="BK108" s="73"/>
      <c r="BL108" s="73"/>
      <c r="BM108" s="73"/>
      <c r="BN108" s="73"/>
      <c r="BO108" s="73"/>
      <c r="BP108" s="73"/>
      <c r="BQ108" s="73"/>
      <c r="BR108" s="73"/>
      <c r="BS108" s="73"/>
      <c r="BT108" s="73"/>
      <c r="BU108" s="73"/>
      <c r="BV108" s="73"/>
      <c r="BW108" s="73"/>
      <c r="BX108" s="73"/>
      <c r="BY108" s="73"/>
      <c r="BZ108" s="73"/>
      <c r="CA108" s="73"/>
      <c r="CB108" s="73"/>
      <c r="CC108" s="73"/>
      <c r="CD108" s="73"/>
    </row>
    <row r="109" spans="1:82" s="74" customFormat="1" ht="31.5" x14ac:dyDescent="0.25">
      <c r="A109" s="636" t="s">
        <v>153</v>
      </c>
      <c r="B109" s="138">
        <v>170132</v>
      </c>
      <c r="C109" s="132" t="s">
        <v>280</v>
      </c>
      <c r="D109" s="141" t="s">
        <v>416</v>
      </c>
      <c r="E109" s="138" t="s">
        <v>163</v>
      </c>
      <c r="F109" s="139">
        <f>'2-MEMORIA DE CALCULO PNE'!J371</f>
        <v>2</v>
      </c>
      <c r="G109" s="335">
        <v>1310.99</v>
      </c>
      <c r="H109" s="481">
        <f t="shared" si="11"/>
        <v>2621.98</v>
      </c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73"/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73"/>
      <c r="AO109" s="73"/>
      <c r="AP109" s="73"/>
      <c r="AQ109" s="73"/>
      <c r="AR109" s="73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  <c r="BH109" s="73"/>
      <c r="BI109" s="73"/>
      <c r="BJ109" s="73"/>
      <c r="BK109" s="73"/>
      <c r="BL109" s="73"/>
      <c r="BM109" s="73"/>
      <c r="BN109" s="73"/>
      <c r="BO109" s="73"/>
      <c r="BP109" s="73"/>
      <c r="BQ109" s="73"/>
      <c r="BR109" s="73"/>
      <c r="BS109" s="73"/>
      <c r="BT109" s="73"/>
      <c r="BU109" s="73"/>
      <c r="BV109" s="73"/>
      <c r="BW109" s="73"/>
      <c r="BX109" s="73"/>
      <c r="BY109" s="73"/>
      <c r="BZ109" s="73"/>
      <c r="CA109" s="73"/>
      <c r="CB109" s="73"/>
      <c r="CC109" s="73"/>
      <c r="CD109" s="73"/>
    </row>
    <row r="110" spans="1:82" s="74" customFormat="1" ht="47.25" x14ac:dyDescent="0.25">
      <c r="A110" s="636" t="s">
        <v>153</v>
      </c>
      <c r="B110" s="138">
        <v>170126</v>
      </c>
      <c r="C110" s="132" t="s">
        <v>281</v>
      </c>
      <c r="D110" s="141" t="s">
        <v>131</v>
      </c>
      <c r="E110" s="138" t="s">
        <v>163</v>
      </c>
      <c r="F110" s="139">
        <f>'2-MEMORIA DE CALCULO PNE'!J376</f>
        <v>2</v>
      </c>
      <c r="G110" s="335">
        <v>1766.67</v>
      </c>
      <c r="H110" s="481">
        <f t="shared" si="11"/>
        <v>3533.34</v>
      </c>
      <c r="I110" s="73"/>
      <c r="J110" s="73"/>
      <c r="K110" s="73"/>
      <c r="L110" s="73"/>
      <c r="M110" s="73"/>
      <c r="N110" s="73"/>
      <c r="O110" s="73"/>
      <c r="P110" s="73"/>
      <c r="Q110" s="73"/>
      <c r="R110" s="73"/>
      <c r="S110" s="73"/>
      <c r="T110" s="73"/>
      <c r="U110" s="73"/>
      <c r="V110" s="73"/>
      <c r="W110" s="73"/>
      <c r="X110" s="73"/>
      <c r="Y110" s="73"/>
      <c r="Z110" s="73"/>
      <c r="AA110" s="73"/>
      <c r="AB110" s="73"/>
      <c r="AC110" s="73"/>
      <c r="AD110" s="73"/>
      <c r="AE110" s="73"/>
      <c r="AF110" s="73"/>
      <c r="AG110" s="73"/>
      <c r="AH110" s="73"/>
      <c r="AI110" s="73"/>
      <c r="AJ110" s="73"/>
      <c r="AK110" s="73"/>
      <c r="AL110" s="73"/>
      <c r="AM110" s="73"/>
      <c r="AN110" s="73"/>
      <c r="AO110" s="73"/>
      <c r="AP110" s="73"/>
      <c r="AQ110" s="73"/>
      <c r="AR110" s="73"/>
      <c r="AS110" s="73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  <c r="BG110" s="73"/>
      <c r="BH110" s="73"/>
      <c r="BI110" s="73"/>
      <c r="BJ110" s="73"/>
      <c r="BK110" s="73"/>
      <c r="BL110" s="73"/>
      <c r="BM110" s="73"/>
      <c r="BN110" s="73"/>
      <c r="BO110" s="73"/>
      <c r="BP110" s="73"/>
      <c r="BQ110" s="73"/>
      <c r="BR110" s="73"/>
      <c r="BS110" s="73"/>
      <c r="BT110" s="73"/>
      <c r="BU110" s="73"/>
      <c r="BV110" s="73"/>
      <c r="BW110" s="73"/>
      <c r="BX110" s="73"/>
      <c r="BY110" s="73"/>
      <c r="BZ110" s="73"/>
      <c r="CA110" s="73"/>
      <c r="CB110" s="73"/>
      <c r="CC110" s="73"/>
      <c r="CD110" s="73"/>
    </row>
    <row r="111" spans="1:82" s="74" customFormat="1" x14ac:dyDescent="0.25">
      <c r="A111" s="637"/>
      <c r="B111" s="460">
        <v>1702</v>
      </c>
      <c r="C111" s="132" t="s">
        <v>282</v>
      </c>
      <c r="D111" s="150" t="s">
        <v>132</v>
      </c>
      <c r="E111" s="138"/>
      <c r="F111" s="139"/>
      <c r="G111" s="335"/>
      <c r="H111" s="481">
        <f t="shared" si="11"/>
        <v>0</v>
      </c>
      <c r="I111" s="73"/>
      <c r="J111" s="73"/>
      <c r="K111" s="73"/>
      <c r="L111" s="73"/>
      <c r="M111" s="73"/>
      <c r="N111" s="73"/>
      <c r="O111" s="73"/>
      <c r="P111" s="73"/>
      <c r="Q111" s="73"/>
      <c r="R111" s="73"/>
      <c r="S111" s="73"/>
      <c r="T111" s="73"/>
      <c r="U111" s="73"/>
      <c r="V111" s="73"/>
      <c r="W111" s="73"/>
      <c r="X111" s="73"/>
      <c r="Y111" s="73"/>
      <c r="Z111" s="73"/>
      <c r="AA111" s="73"/>
      <c r="AB111" s="73"/>
      <c r="AC111" s="73"/>
      <c r="AD111" s="73"/>
      <c r="AE111" s="73"/>
      <c r="AF111" s="73"/>
      <c r="AG111" s="73"/>
      <c r="AH111" s="73"/>
      <c r="AI111" s="73"/>
      <c r="AJ111" s="73"/>
      <c r="AK111" s="73"/>
      <c r="AL111" s="73"/>
      <c r="AM111" s="73"/>
      <c r="AN111" s="73"/>
      <c r="AO111" s="73"/>
      <c r="AP111" s="73"/>
      <c r="AQ111" s="73"/>
      <c r="AR111" s="73"/>
      <c r="AS111" s="73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  <c r="BG111" s="73"/>
      <c r="BH111" s="73"/>
      <c r="BI111" s="73"/>
      <c r="BJ111" s="73"/>
      <c r="BK111" s="73"/>
      <c r="BL111" s="73"/>
      <c r="BM111" s="73"/>
      <c r="BN111" s="73"/>
      <c r="BO111" s="73"/>
      <c r="BP111" s="73"/>
      <c r="BQ111" s="73"/>
      <c r="BR111" s="73"/>
      <c r="BS111" s="73"/>
      <c r="BT111" s="73"/>
      <c r="BU111" s="73"/>
      <c r="BV111" s="73"/>
      <c r="BW111" s="73"/>
      <c r="BX111" s="73"/>
      <c r="BY111" s="73"/>
      <c r="BZ111" s="73"/>
      <c r="CA111" s="73"/>
      <c r="CB111" s="73"/>
      <c r="CC111" s="73"/>
      <c r="CD111" s="73"/>
    </row>
    <row r="112" spans="1:82" s="74" customFormat="1" x14ac:dyDescent="0.25">
      <c r="A112" s="636" t="s">
        <v>153</v>
      </c>
      <c r="B112" s="138">
        <v>170220</v>
      </c>
      <c r="C112" s="132" t="s">
        <v>283</v>
      </c>
      <c r="D112" s="141" t="s">
        <v>133</v>
      </c>
      <c r="E112" s="134" t="s">
        <v>60</v>
      </c>
      <c r="F112" s="139">
        <f>'2-MEMORIA DE CALCULO PNE'!J382</f>
        <v>0.72</v>
      </c>
      <c r="G112" s="335">
        <v>361.32</v>
      </c>
      <c r="H112" s="481">
        <f t="shared" si="11"/>
        <v>260.14999999999998</v>
      </c>
      <c r="I112" s="73"/>
      <c r="J112" s="73"/>
      <c r="K112" s="73"/>
      <c r="L112" s="73"/>
      <c r="M112" s="73"/>
      <c r="N112" s="73"/>
      <c r="O112" s="73"/>
      <c r="P112" s="73"/>
      <c r="Q112" s="73"/>
      <c r="R112" s="73"/>
      <c r="S112" s="73"/>
      <c r="T112" s="73"/>
      <c r="U112" s="73"/>
      <c r="V112" s="73"/>
      <c r="W112" s="73"/>
      <c r="X112" s="73"/>
      <c r="Y112" s="73"/>
      <c r="Z112" s="73"/>
      <c r="AA112" s="73"/>
      <c r="AB112" s="73"/>
      <c r="AC112" s="73"/>
      <c r="AD112" s="73"/>
      <c r="AE112" s="73"/>
      <c r="AF112" s="73"/>
      <c r="AG112" s="73"/>
      <c r="AH112" s="73"/>
      <c r="AI112" s="73"/>
      <c r="AJ112" s="73"/>
      <c r="AK112" s="73"/>
      <c r="AL112" s="73"/>
      <c r="AM112" s="73"/>
      <c r="AN112" s="73"/>
      <c r="AO112" s="73"/>
      <c r="AP112" s="73"/>
      <c r="AQ112" s="73"/>
      <c r="AR112" s="73"/>
      <c r="AS112" s="73"/>
      <c r="AT112" s="73"/>
      <c r="AU112" s="73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  <c r="BG112" s="73"/>
      <c r="BH112" s="73"/>
      <c r="BI112" s="73"/>
      <c r="BJ112" s="73"/>
      <c r="BK112" s="73"/>
      <c r="BL112" s="73"/>
      <c r="BM112" s="73"/>
      <c r="BN112" s="73"/>
      <c r="BO112" s="73"/>
      <c r="BP112" s="73"/>
      <c r="BQ112" s="73"/>
      <c r="BR112" s="73"/>
      <c r="BS112" s="73"/>
      <c r="BT112" s="73"/>
      <c r="BU112" s="73"/>
      <c r="BV112" s="73"/>
      <c r="BW112" s="73"/>
      <c r="BX112" s="73"/>
      <c r="BY112" s="73"/>
      <c r="BZ112" s="73"/>
      <c r="CA112" s="73"/>
      <c r="CB112" s="73"/>
      <c r="CC112" s="73"/>
      <c r="CD112" s="73"/>
    </row>
    <row r="113" spans="1:82" s="74" customFormat="1" x14ac:dyDescent="0.25">
      <c r="A113" s="637"/>
      <c r="B113" s="460">
        <v>1703</v>
      </c>
      <c r="C113" s="132" t="s">
        <v>284</v>
      </c>
      <c r="D113" s="150" t="s">
        <v>134</v>
      </c>
      <c r="E113" s="138"/>
      <c r="F113" s="139"/>
      <c r="G113" s="335"/>
      <c r="H113" s="481">
        <f t="shared" si="11"/>
        <v>0</v>
      </c>
      <c r="I113" s="73"/>
      <c r="J113" s="73"/>
      <c r="K113" s="73"/>
      <c r="L113" s="73"/>
      <c r="M113" s="73"/>
      <c r="N113" s="73"/>
      <c r="O113" s="73"/>
      <c r="P113" s="73"/>
      <c r="Q113" s="73"/>
      <c r="R113" s="73"/>
      <c r="S113" s="73"/>
      <c r="T113" s="73"/>
      <c r="U113" s="73"/>
      <c r="V113" s="73"/>
      <c r="W113" s="73"/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/>
      <c r="AI113" s="73"/>
      <c r="AJ113" s="73"/>
      <c r="AK113" s="73"/>
      <c r="AL113" s="73"/>
      <c r="AM113" s="73"/>
      <c r="AN113" s="73"/>
      <c r="AO113" s="73"/>
      <c r="AP113" s="73"/>
      <c r="AQ113" s="73"/>
      <c r="AR113" s="73"/>
      <c r="AS113" s="73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  <c r="BG113" s="73"/>
      <c r="BH113" s="73"/>
      <c r="BI113" s="73"/>
      <c r="BJ113" s="73"/>
      <c r="BK113" s="73"/>
      <c r="BL113" s="73"/>
      <c r="BM113" s="73"/>
      <c r="BN113" s="73"/>
      <c r="BO113" s="73"/>
      <c r="BP113" s="73"/>
      <c r="BQ113" s="73"/>
      <c r="BR113" s="73"/>
      <c r="BS113" s="73"/>
      <c r="BT113" s="73"/>
      <c r="BU113" s="73"/>
      <c r="BV113" s="73"/>
      <c r="BW113" s="73"/>
      <c r="BX113" s="73"/>
      <c r="BY113" s="73"/>
      <c r="BZ113" s="73"/>
      <c r="CA113" s="73"/>
      <c r="CB113" s="73"/>
      <c r="CC113" s="73"/>
      <c r="CD113" s="73"/>
    </row>
    <row r="114" spans="1:82" s="74" customFormat="1" ht="31.5" x14ac:dyDescent="0.25">
      <c r="A114" s="636" t="s">
        <v>153</v>
      </c>
      <c r="B114" s="171" t="s">
        <v>135</v>
      </c>
      <c r="C114" s="132" t="s">
        <v>285</v>
      </c>
      <c r="D114" s="146" t="s">
        <v>136</v>
      </c>
      <c r="E114" s="138" t="s">
        <v>163</v>
      </c>
      <c r="F114" s="139">
        <f>'2-MEMORIA DE CALCULO PNE'!J385</f>
        <v>2</v>
      </c>
      <c r="G114" s="335">
        <v>125.66</v>
      </c>
      <c r="H114" s="481">
        <f t="shared" si="11"/>
        <v>251.32</v>
      </c>
      <c r="I114" s="73"/>
      <c r="J114" s="73"/>
      <c r="K114" s="73"/>
      <c r="L114" s="73"/>
      <c r="M114" s="73"/>
      <c r="N114" s="73"/>
      <c r="O114" s="73"/>
      <c r="P114" s="73"/>
      <c r="Q114" s="73"/>
      <c r="R114" s="73"/>
      <c r="S114" s="73"/>
      <c r="T114" s="73"/>
      <c r="U114" s="73"/>
      <c r="V114" s="73"/>
      <c r="W114" s="73"/>
      <c r="X114" s="73"/>
      <c r="Y114" s="73"/>
      <c r="Z114" s="73"/>
      <c r="AA114" s="73"/>
      <c r="AB114" s="73"/>
      <c r="AC114" s="73"/>
      <c r="AD114" s="73"/>
      <c r="AE114" s="73"/>
      <c r="AF114" s="73"/>
      <c r="AG114" s="73"/>
      <c r="AH114" s="73"/>
      <c r="AI114" s="73"/>
      <c r="AJ114" s="73"/>
      <c r="AK114" s="73"/>
      <c r="AL114" s="73"/>
      <c r="AM114" s="73"/>
      <c r="AN114" s="73"/>
      <c r="AO114" s="73"/>
      <c r="AP114" s="73"/>
      <c r="AQ114" s="73"/>
      <c r="AR114" s="73"/>
      <c r="AS114" s="73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  <c r="BG114" s="73"/>
      <c r="BH114" s="73"/>
      <c r="BI114" s="73"/>
      <c r="BJ114" s="73"/>
      <c r="BK114" s="73"/>
      <c r="BL114" s="73"/>
      <c r="BM114" s="73"/>
      <c r="BN114" s="73"/>
      <c r="BO114" s="73"/>
      <c r="BP114" s="73"/>
      <c r="BQ114" s="73"/>
      <c r="BR114" s="73"/>
      <c r="BS114" s="73"/>
      <c r="BT114" s="73"/>
      <c r="BU114" s="73"/>
      <c r="BV114" s="73"/>
      <c r="BW114" s="73"/>
      <c r="BX114" s="73"/>
      <c r="BY114" s="73"/>
      <c r="BZ114" s="73"/>
      <c r="CA114" s="73"/>
      <c r="CB114" s="73"/>
      <c r="CC114" s="73"/>
      <c r="CD114" s="73"/>
    </row>
    <row r="115" spans="1:82" s="74" customFormat="1" ht="31.5" x14ac:dyDescent="0.25">
      <c r="A115" s="636" t="s">
        <v>153</v>
      </c>
      <c r="B115" s="138">
        <v>170316</v>
      </c>
      <c r="C115" s="132" t="s">
        <v>286</v>
      </c>
      <c r="D115" s="141" t="s">
        <v>137</v>
      </c>
      <c r="E115" s="138" t="s">
        <v>163</v>
      </c>
      <c r="F115" s="139">
        <f>'2-MEMORIA DE CALCULO PNE'!J388</f>
        <v>2</v>
      </c>
      <c r="G115" s="335">
        <v>72.19</v>
      </c>
      <c r="H115" s="481">
        <f t="shared" si="11"/>
        <v>144.38</v>
      </c>
      <c r="I115" s="73"/>
      <c r="J115" s="73"/>
      <c r="K115" s="73"/>
      <c r="L115" s="73"/>
      <c r="M115" s="73"/>
      <c r="N115" s="73"/>
      <c r="O115" s="73"/>
      <c r="P115" s="73"/>
      <c r="Q115" s="73"/>
      <c r="R115" s="73"/>
      <c r="S115" s="73"/>
      <c r="T115" s="73"/>
      <c r="U115" s="73"/>
      <c r="V115" s="73"/>
      <c r="W115" s="73"/>
      <c r="X115" s="73"/>
      <c r="Y115" s="73"/>
      <c r="Z115" s="73"/>
      <c r="AA115" s="73"/>
      <c r="AB115" s="73"/>
      <c r="AC115" s="73"/>
      <c r="AD115" s="73"/>
      <c r="AE115" s="73"/>
      <c r="AF115" s="73"/>
      <c r="AG115" s="73"/>
      <c r="AH115" s="73"/>
      <c r="AI115" s="73"/>
      <c r="AJ115" s="73"/>
      <c r="AK115" s="73"/>
      <c r="AL115" s="73"/>
      <c r="AM115" s="73"/>
      <c r="AN115" s="73"/>
      <c r="AO115" s="73"/>
      <c r="AP115" s="73"/>
      <c r="AQ115" s="73"/>
      <c r="AR115" s="73"/>
      <c r="AS115" s="73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  <c r="BH115" s="73"/>
      <c r="BI115" s="73"/>
      <c r="BJ115" s="73"/>
      <c r="BK115" s="73"/>
      <c r="BL115" s="73"/>
      <c r="BM115" s="73"/>
      <c r="BN115" s="73"/>
      <c r="BO115" s="73"/>
      <c r="BP115" s="73"/>
      <c r="BQ115" s="73"/>
      <c r="BR115" s="73"/>
      <c r="BS115" s="73"/>
      <c r="BT115" s="73"/>
      <c r="BU115" s="73"/>
      <c r="BV115" s="73"/>
      <c r="BW115" s="73"/>
      <c r="BX115" s="73"/>
      <c r="BY115" s="73"/>
      <c r="BZ115" s="73"/>
      <c r="CA115" s="73"/>
      <c r="CB115" s="73"/>
      <c r="CC115" s="73"/>
      <c r="CD115" s="73"/>
    </row>
    <row r="116" spans="1:82" s="74" customFormat="1" x14ac:dyDescent="0.25">
      <c r="A116" s="634"/>
      <c r="B116" s="175">
        <v>18</v>
      </c>
      <c r="C116" s="170">
        <v>15</v>
      </c>
      <c r="D116" s="174" t="s">
        <v>138</v>
      </c>
      <c r="E116" s="165"/>
      <c r="F116" s="166"/>
      <c r="G116" s="336"/>
      <c r="H116" s="480">
        <f>SUM(H118:H122)</f>
        <v>591.37</v>
      </c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  <c r="AI116" s="73"/>
      <c r="AJ116" s="73"/>
      <c r="AK116" s="73"/>
      <c r="AL116" s="73"/>
      <c r="AM116" s="73"/>
      <c r="AN116" s="73"/>
      <c r="AO116" s="73"/>
      <c r="AP116" s="73"/>
      <c r="AQ116" s="73"/>
      <c r="AR116" s="73"/>
      <c r="AS116" s="73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  <c r="BG116" s="73"/>
      <c r="BH116" s="73"/>
      <c r="BI116" s="73"/>
      <c r="BJ116" s="73"/>
      <c r="BK116" s="73"/>
      <c r="BL116" s="73"/>
      <c r="BM116" s="73"/>
      <c r="BN116" s="73"/>
      <c r="BO116" s="73"/>
      <c r="BP116" s="73"/>
      <c r="BQ116" s="73"/>
      <c r="BR116" s="73"/>
      <c r="BS116" s="73"/>
      <c r="BT116" s="73"/>
      <c r="BU116" s="73"/>
      <c r="BV116" s="73"/>
      <c r="BW116" s="73"/>
      <c r="BX116" s="73"/>
      <c r="BY116" s="73"/>
      <c r="BZ116" s="73"/>
      <c r="CA116" s="73"/>
      <c r="CB116" s="73"/>
      <c r="CC116" s="73"/>
      <c r="CD116" s="73"/>
    </row>
    <row r="117" spans="1:82" s="74" customFormat="1" x14ac:dyDescent="0.25">
      <c r="A117" s="637"/>
      <c r="B117" s="460">
        <v>1801</v>
      </c>
      <c r="C117" s="132" t="s">
        <v>287</v>
      </c>
      <c r="D117" s="150" t="s">
        <v>139</v>
      </c>
      <c r="E117" s="138"/>
      <c r="F117" s="139"/>
      <c r="G117" s="331"/>
      <c r="H117" s="483"/>
      <c r="I117" s="73"/>
      <c r="J117" s="73"/>
      <c r="K117" s="73"/>
      <c r="L117" s="73"/>
      <c r="M117" s="73"/>
      <c r="N117" s="73"/>
      <c r="O117" s="73"/>
      <c r="P117" s="73"/>
      <c r="Q117" s="73"/>
      <c r="R117" s="73"/>
      <c r="S117" s="73"/>
      <c r="T117" s="73"/>
      <c r="U117" s="73"/>
      <c r="V117" s="73"/>
      <c r="W117" s="73"/>
      <c r="X117" s="73"/>
      <c r="Y117" s="73"/>
      <c r="Z117" s="73"/>
      <c r="AA117" s="73"/>
      <c r="AB117" s="73"/>
      <c r="AC117" s="73"/>
      <c r="AD117" s="73"/>
      <c r="AE117" s="73"/>
      <c r="AF117" s="73"/>
      <c r="AG117" s="73"/>
      <c r="AH117" s="73"/>
      <c r="AI117" s="73"/>
      <c r="AJ117" s="73"/>
      <c r="AK117" s="73"/>
      <c r="AL117" s="73"/>
      <c r="AM117" s="73"/>
      <c r="AN117" s="73"/>
      <c r="AO117" s="73"/>
      <c r="AP117" s="73"/>
      <c r="AQ117" s="73"/>
      <c r="AR117" s="73"/>
      <c r="AS117" s="73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  <c r="BG117" s="73"/>
      <c r="BH117" s="73"/>
      <c r="BI117" s="73"/>
      <c r="BJ117" s="73"/>
      <c r="BK117" s="73"/>
      <c r="BL117" s="73"/>
      <c r="BM117" s="73"/>
      <c r="BN117" s="73"/>
      <c r="BO117" s="73"/>
      <c r="BP117" s="73"/>
      <c r="BQ117" s="73"/>
      <c r="BR117" s="73"/>
      <c r="BS117" s="73"/>
      <c r="BT117" s="73"/>
      <c r="BU117" s="73"/>
      <c r="BV117" s="73"/>
      <c r="BW117" s="73"/>
      <c r="BX117" s="73"/>
      <c r="BY117" s="73"/>
      <c r="BZ117" s="73"/>
      <c r="CA117" s="73"/>
      <c r="CB117" s="73"/>
      <c r="CC117" s="73"/>
      <c r="CD117" s="73"/>
    </row>
    <row r="118" spans="1:82" s="74" customFormat="1" ht="47.25" x14ac:dyDescent="0.25">
      <c r="A118" s="636" t="s">
        <v>153</v>
      </c>
      <c r="B118" s="138">
        <v>180101</v>
      </c>
      <c r="C118" s="132" t="s">
        <v>200</v>
      </c>
      <c r="D118" s="141" t="s">
        <v>140</v>
      </c>
      <c r="E118" s="138" t="s">
        <v>163</v>
      </c>
      <c r="F118" s="139">
        <f>'2-MEMORIA DE CALCULO PNE'!J393</f>
        <v>2</v>
      </c>
      <c r="G118" s="335">
        <v>120.36</v>
      </c>
      <c r="H118" s="481">
        <f t="shared" ref="H118:H122" si="12">TRUNC(ROUND(G118*F118,2),2)</f>
        <v>240.72</v>
      </c>
      <c r="I118" s="73"/>
      <c r="J118" s="73"/>
      <c r="K118" s="73"/>
      <c r="L118" s="73"/>
      <c r="M118" s="73"/>
      <c r="N118" s="73"/>
      <c r="O118" s="73"/>
      <c r="P118" s="73"/>
      <c r="Q118" s="73"/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G118" s="73"/>
      <c r="AH118" s="73"/>
      <c r="AI118" s="73"/>
      <c r="AJ118" s="73"/>
      <c r="AK118" s="73"/>
      <c r="AL118" s="73"/>
      <c r="AM118" s="73"/>
      <c r="AN118" s="73"/>
      <c r="AO118" s="73"/>
      <c r="AP118" s="73"/>
      <c r="AQ118" s="73"/>
      <c r="AR118" s="73"/>
      <c r="AS118" s="73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  <c r="BG118" s="73"/>
      <c r="BH118" s="73"/>
      <c r="BI118" s="73"/>
      <c r="BJ118" s="73"/>
      <c r="BK118" s="73"/>
      <c r="BL118" s="73"/>
      <c r="BM118" s="73"/>
      <c r="BN118" s="73"/>
      <c r="BO118" s="73"/>
      <c r="BP118" s="73"/>
      <c r="BQ118" s="73"/>
      <c r="BR118" s="73"/>
      <c r="BS118" s="73"/>
      <c r="BT118" s="73"/>
      <c r="BU118" s="73"/>
      <c r="BV118" s="73"/>
      <c r="BW118" s="73"/>
      <c r="BX118" s="73"/>
      <c r="BY118" s="73"/>
      <c r="BZ118" s="73"/>
      <c r="CA118" s="73"/>
      <c r="CB118" s="73"/>
      <c r="CC118" s="73"/>
      <c r="CD118" s="73"/>
    </row>
    <row r="119" spans="1:82" s="74" customFormat="1" ht="47.25" x14ac:dyDescent="0.25">
      <c r="A119" s="636" t="s">
        <v>153</v>
      </c>
      <c r="B119" s="138">
        <v>180102</v>
      </c>
      <c r="C119" s="132" t="s">
        <v>288</v>
      </c>
      <c r="D119" s="141" t="s">
        <v>141</v>
      </c>
      <c r="E119" s="138" t="s">
        <v>163</v>
      </c>
      <c r="F119" s="139">
        <f>'2-MEMORIA DE CALCULO PNE'!J397</f>
        <v>1</v>
      </c>
      <c r="G119" s="335">
        <v>146.08000000000001</v>
      </c>
      <c r="H119" s="481">
        <f t="shared" si="12"/>
        <v>146.08000000000001</v>
      </c>
      <c r="I119" s="73"/>
      <c r="J119" s="73"/>
      <c r="K119" s="73"/>
      <c r="L119" s="73"/>
      <c r="M119" s="73"/>
      <c r="N119" s="73"/>
      <c r="O119" s="73"/>
      <c r="P119" s="73"/>
      <c r="Q119" s="73"/>
      <c r="R119" s="73"/>
      <c r="S119" s="73"/>
      <c r="T119" s="73"/>
      <c r="U119" s="73"/>
      <c r="V119" s="73"/>
      <c r="W119" s="73"/>
      <c r="X119" s="73"/>
      <c r="Y119" s="73"/>
      <c r="Z119" s="73"/>
      <c r="AA119" s="73"/>
      <c r="AB119" s="73"/>
      <c r="AC119" s="73"/>
      <c r="AD119" s="73"/>
      <c r="AE119" s="73"/>
      <c r="AF119" s="73"/>
      <c r="AG119" s="73"/>
      <c r="AH119" s="73"/>
      <c r="AI119" s="73"/>
      <c r="AJ119" s="73"/>
      <c r="AK119" s="73"/>
      <c r="AL119" s="73"/>
      <c r="AM119" s="73"/>
      <c r="AN119" s="73"/>
      <c r="AO119" s="73"/>
      <c r="AP119" s="73"/>
      <c r="AQ119" s="73"/>
      <c r="AR119" s="73"/>
      <c r="AS119" s="73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  <c r="BG119" s="73"/>
      <c r="BH119" s="73"/>
      <c r="BI119" s="73"/>
      <c r="BJ119" s="73"/>
      <c r="BK119" s="73"/>
      <c r="BL119" s="73"/>
      <c r="BM119" s="73"/>
      <c r="BN119" s="73"/>
      <c r="BO119" s="73"/>
      <c r="BP119" s="73"/>
      <c r="BQ119" s="73"/>
      <c r="BR119" s="73"/>
      <c r="BS119" s="73"/>
      <c r="BT119" s="73"/>
      <c r="BU119" s="73"/>
      <c r="BV119" s="73"/>
      <c r="BW119" s="73"/>
      <c r="BX119" s="73"/>
      <c r="BY119" s="73"/>
      <c r="BZ119" s="73"/>
      <c r="CA119" s="73"/>
      <c r="CB119" s="73"/>
      <c r="CC119" s="73"/>
      <c r="CD119" s="73"/>
    </row>
    <row r="120" spans="1:82" s="74" customFormat="1" x14ac:dyDescent="0.25">
      <c r="A120" s="636"/>
      <c r="B120" s="460">
        <v>1802</v>
      </c>
      <c r="C120" s="132" t="s">
        <v>289</v>
      </c>
      <c r="D120" s="153" t="s">
        <v>172</v>
      </c>
      <c r="E120" s="138"/>
      <c r="F120" s="139"/>
      <c r="G120" s="331"/>
      <c r="H120" s="481">
        <f t="shared" si="12"/>
        <v>0</v>
      </c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73"/>
      <c r="AA120" s="73"/>
      <c r="AB120" s="73"/>
      <c r="AC120" s="73"/>
      <c r="AD120" s="73"/>
      <c r="AE120" s="73"/>
      <c r="AF120" s="73"/>
      <c r="AG120" s="73"/>
      <c r="AH120" s="73"/>
      <c r="AI120" s="73"/>
      <c r="AJ120" s="73"/>
      <c r="AK120" s="73"/>
      <c r="AL120" s="73"/>
      <c r="AM120" s="73"/>
      <c r="AN120" s="73"/>
      <c r="AO120" s="73"/>
      <c r="AP120" s="73"/>
      <c r="AQ120" s="73"/>
      <c r="AR120" s="73"/>
      <c r="AS120" s="73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  <c r="BH120" s="73"/>
      <c r="BI120" s="73"/>
      <c r="BJ120" s="73"/>
      <c r="BK120" s="73"/>
      <c r="BL120" s="73"/>
      <c r="BM120" s="73"/>
      <c r="BN120" s="73"/>
      <c r="BO120" s="73"/>
      <c r="BP120" s="73"/>
      <c r="BQ120" s="73"/>
      <c r="BR120" s="73"/>
      <c r="BS120" s="73"/>
      <c r="BT120" s="73"/>
      <c r="BU120" s="73"/>
      <c r="BV120" s="73"/>
      <c r="BW120" s="73"/>
      <c r="BX120" s="73"/>
      <c r="BY120" s="73"/>
      <c r="BZ120" s="73"/>
      <c r="CA120" s="73"/>
      <c r="CB120" s="73"/>
      <c r="CC120" s="73"/>
      <c r="CD120" s="73"/>
    </row>
    <row r="121" spans="1:82" s="74" customFormat="1" x14ac:dyDescent="0.25">
      <c r="A121" s="636" t="s">
        <v>153</v>
      </c>
      <c r="B121" s="176">
        <v>180218</v>
      </c>
      <c r="C121" s="132" t="s">
        <v>290</v>
      </c>
      <c r="D121" s="141" t="s">
        <v>173</v>
      </c>
      <c r="E121" s="138" t="s">
        <v>163</v>
      </c>
      <c r="F121" s="139">
        <f>'2-MEMORIA DE CALCULO PNE'!J400</f>
        <v>3</v>
      </c>
      <c r="G121" s="335">
        <v>15.11</v>
      </c>
      <c r="H121" s="481">
        <f t="shared" si="12"/>
        <v>45.33</v>
      </c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3"/>
      <c r="AL121" s="73"/>
      <c r="AM121" s="73"/>
      <c r="AN121" s="73"/>
      <c r="AO121" s="73"/>
      <c r="AP121" s="73"/>
      <c r="AQ121" s="73"/>
      <c r="AR121" s="73"/>
      <c r="AS121" s="73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  <c r="BH121" s="73"/>
      <c r="BI121" s="73"/>
      <c r="BJ121" s="73"/>
      <c r="BK121" s="73"/>
      <c r="BL121" s="73"/>
      <c r="BM121" s="73"/>
      <c r="BN121" s="73"/>
      <c r="BO121" s="73"/>
      <c r="BP121" s="73"/>
      <c r="BQ121" s="73"/>
      <c r="BR121" s="73"/>
      <c r="BS121" s="73"/>
      <c r="BT121" s="73"/>
      <c r="BU121" s="73"/>
      <c r="BV121" s="73"/>
      <c r="BW121" s="73"/>
      <c r="BX121" s="73"/>
      <c r="BY121" s="73"/>
      <c r="BZ121" s="73"/>
      <c r="CA121" s="73"/>
      <c r="CB121" s="73"/>
      <c r="CC121" s="73"/>
      <c r="CD121" s="73"/>
    </row>
    <row r="122" spans="1:82" s="74" customFormat="1" ht="31.5" x14ac:dyDescent="0.25">
      <c r="A122" s="636" t="s">
        <v>153</v>
      </c>
      <c r="B122" s="176">
        <v>180207</v>
      </c>
      <c r="C122" s="132" t="s">
        <v>383</v>
      </c>
      <c r="D122" s="141" t="s">
        <v>470</v>
      </c>
      <c r="E122" s="138" t="s">
        <v>163</v>
      </c>
      <c r="F122" s="139">
        <f>'2-MEMORIA DE CALCULO PNE'!J403</f>
        <v>3</v>
      </c>
      <c r="G122" s="335">
        <v>53.08</v>
      </c>
      <c r="H122" s="481">
        <f t="shared" si="12"/>
        <v>159.24</v>
      </c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  <c r="AI122" s="73"/>
      <c r="AJ122" s="73"/>
      <c r="AK122" s="73"/>
      <c r="AL122" s="73"/>
      <c r="AM122" s="73"/>
      <c r="AN122" s="73"/>
      <c r="AO122" s="73"/>
      <c r="AP122" s="73"/>
      <c r="AQ122" s="73"/>
      <c r="AR122" s="73"/>
      <c r="AS122" s="73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  <c r="BH122" s="73"/>
      <c r="BI122" s="73"/>
      <c r="BJ122" s="73"/>
      <c r="BK122" s="73"/>
      <c r="BL122" s="73"/>
      <c r="BM122" s="73"/>
      <c r="BN122" s="73"/>
      <c r="BO122" s="73"/>
      <c r="BP122" s="73"/>
      <c r="BQ122" s="73"/>
      <c r="BR122" s="73"/>
      <c r="BS122" s="73"/>
      <c r="BT122" s="73"/>
      <c r="BU122" s="73"/>
      <c r="BV122" s="73"/>
      <c r="BW122" s="73"/>
      <c r="BX122" s="73"/>
      <c r="BY122" s="73"/>
      <c r="BZ122" s="73"/>
      <c r="CA122" s="73"/>
      <c r="CB122" s="73"/>
      <c r="CC122" s="73"/>
      <c r="CD122" s="73"/>
    </row>
    <row r="123" spans="1:82" s="74" customFormat="1" x14ac:dyDescent="0.25">
      <c r="A123" s="634"/>
      <c r="B123" s="175">
        <v>19</v>
      </c>
      <c r="C123" s="170">
        <v>16</v>
      </c>
      <c r="D123" s="174" t="s">
        <v>142</v>
      </c>
      <c r="E123" s="165"/>
      <c r="F123" s="166"/>
      <c r="G123" s="336"/>
      <c r="H123" s="480">
        <f>SUM(H124:H131)</f>
        <v>3026.0299999999997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73"/>
      <c r="T123" s="73"/>
      <c r="U123" s="73"/>
      <c r="V123" s="73"/>
      <c r="W123" s="73"/>
      <c r="X123" s="73"/>
      <c r="Y123" s="73"/>
      <c r="Z123" s="73"/>
      <c r="AA123" s="73"/>
      <c r="AB123" s="73"/>
      <c r="AC123" s="73"/>
      <c r="AD123" s="73"/>
      <c r="AE123" s="73"/>
      <c r="AF123" s="73"/>
      <c r="AG123" s="73"/>
      <c r="AH123" s="73"/>
      <c r="AI123" s="73"/>
      <c r="AJ123" s="73"/>
      <c r="AK123" s="73"/>
      <c r="AL123" s="73"/>
      <c r="AM123" s="73"/>
      <c r="AN123" s="73"/>
      <c r="AO123" s="73"/>
      <c r="AP123" s="73"/>
      <c r="AQ123" s="73"/>
      <c r="AR123" s="73"/>
      <c r="AS123" s="73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  <c r="BH123" s="73"/>
      <c r="BI123" s="73"/>
      <c r="BJ123" s="73"/>
      <c r="BK123" s="73"/>
      <c r="BL123" s="73"/>
      <c r="BM123" s="73"/>
      <c r="BN123" s="73"/>
      <c r="BO123" s="73"/>
      <c r="BP123" s="73"/>
      <c r="BQ123" s="73"/>
      <c r="BR123" s="73"/>
      <c r="BS123" s="73"/>
      <c r="BT123" s="73"/>
      <c r="BU123" s="73"/>
      <c r="BV123" s="73"/>
      <c r="BW123" s="73"/>
      <c r="BX123" s="73"/>
      <c r="BY123" s="73"/>
      <c r="BZ123" s="73"/>
      <c r="CA123" s="73"/>
      <c r="CB123" s="73"/>
      <c r="CC123" s="73"/>
      <c r="CD123" s="73"/>
    </row>
    <row r="124" spans="1:82" s="74" customFormat="1" x14ac:dyDescent="0.25">
      <c r="A124" s="637"/>
      <c r="B124" s="460">
        <v>1901</v>
      </c>
      <c r="C124" s="132" t="s">
        <v>291</v>
      </c>
      <c r="D124" s="150" t="s">
        <v>143</v>
      </c>
      <c r="E124" s="138"/>
      <c r="F124" s="139"/>
      <c r="G124" s="331"/>
      <c r="H124" s="48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73"/>
      <c r="T124" s="73"/>
      <c r="U124" s="73"/>
      <c r="V124" s="73"/>
      <c r="W124" s="73"/>
      <c r="X124" s="73"/>
      <c r="Y124" s="73"/>
      <c r="Z124" s="73"/>
      <c r="AA124" s="73"/>
      <c r="AB124" s="73"/>
      <c r="AC124" s="73"/>
      <c r="AD124" s="73"/>
      <c r="AE124" s="73"/>
      <c r="AF124" s="73"/>
      <c r="AG124" s="73"/>
      <c r="AH124" s="73"/>
      <c r="AI124" s="73"/>
      <c r="AJ124" s="73"/>
      <c r="AK124" s="73"/>
      <c r="AL124" s="73"/>
      <c r="AM124" s="73"/>
      <c r="AN124" s="73"/>
      <c r="AO124" s="73"/>
      <c r="AP124" s="73"/>
      <c r="AQ124" s="73"/>
      <c r="AR124" s="73"/>
      <c r="AS124" s="73"/>
      <c r="AT124" s="73"/>
      <c r="AU124" s="73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  <c r="BG124" s="73"/>
      <c r="BH124" s="73"/>
      <c r="BI124" s="73"/>
      <c r="BJ124" s="73"/>
      <c r="BK124" s="73"/>
      <c r="BL124" s="73"/>
      <c r="BM124" s="73"/>
      <c r="BN124" s="73"/>
      <c r="BO124" s="73"/>
      <c r="BP124" s="73"/>
      <c r="BQ124" s="73"/>
      <c r="BR124" s="73"/>
      <c r="BS124" s="73"/>
      <c r="BT124" s="73"/>
      <c r="BU124" s="73"/>
      <c r="BV124" s="73"/>
      <c r="BW124" s="73"/>
      <c r="BX124" s="73"/>
      <c r="BY124" s="73"/>
      <c r="BZ124" s="73"/>
      <c r="CA124" s="73"/>
      <c r="CB124" s="73"/>
      <c r="CC124" s="73"/>
      <c r="CD124" s="73"/>
    </row>
    <row r="125" spans="1:82" s="74" customFormat="1" ht="31.5" x14ac:dyDescent="0.25">
      <c r="A125" s="636" t="s">
        <v>153</v>
      </c>
      <c r="B125" s="138">
        <v>190101</v>
      </c>
      <c r="C125" s="132" t="s">
        <v>201</v>
      </c>
      <c r="D125" s="141" t="s">
        <v>174</v>
      </c>
      <c r="E125" s="134" t="s">
        <v>60</v>
      </c>
      <c r="F125" s="139">
        <f>'2-MEMORIA DE CALCULO PNE'!J428</f>
        <v>21.9</v>
      </c>
      <c r="G125" s="335">
        <v>12.15</v>
      </c>
      <c r="H125" s="481">
        <f t="shared" ref="H125:H131" si="13">TRUNC(ROUND(G125*F125,2),2)</f>
        <v>266.08999999999997</v>
      </c>
      <c r="I125" s="73"/>
      <c r="J125" s="73"/>
      <c r="K125" s="73"/>
      <c r="L125" s="73"/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  <c r="X125" s="73"/>
      <c r="Y125" s="73"/>
      <c r="Z125" s="73"/>
      <c r="AA125" s="73"/>
      <c r="AB125" s="73"/>
      <c r="AC125" s="73"/>
      <c r="AD125" s="73"/>
      <c r="AE125" s="73"/>
      <c r="AF125" s="73"/>
      <c r="AG125" s="73"/>
      <c r="AH125" s="73"/>
      <c r="AI125" s="73"/>
      <c r="AJ125" s="73"/>
      <c r="AK125" s="73"/>
      <c r="AL125" s="73"/>
      <c r="AM125" s="73"/>
      <c r="AN125" s="73"/>
      <c r="AO125" s="73"/>
      <c r="AP125" s="73"/>
      <c r="AQ125" s="73"/>
      <c r="AR125" s="73"/>
      <c r="AS125" s="73"/>
      <c r="AT125" s="73"/>
      <c r="AU125" s="73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  <c r="BG125" s="73"/>
      <c r="BH125" s="73"/>
      <c r="BI125" s="73"/>
      <c r="BJ125" s="73"/>
      <c r="BK125" s="73"/>
      <c r="BL125" s="73"/>
      <c r="BM125" s="73"/>
      <c r="BN125" s="73"/>
      <c r="BO125" s="73"/>
      <c r="BP125" s="73"/>
      <c r="BQ125" s="73"/>
      <c r="BR125" s="73"/>
      <c r="BS125" s="73"/>
      <c r="BT125" s="73"/>
      <c r="BU125" s="73"/>
      <c r="BV125" s="73"/>
      <c r="BW125" s="73"/>
      <c r="BX125" s="73"/>
      <c r="BY125" s="73"/>
      <c r="BZ125" s="73"/>
      <c r="CA125" s="73"/>
      <c r="CB125" s="73"/>
      <c r="CC125" s="73"/>
      <c r="CD125" s="73"/>
    </row>
    <row r="126" spans="1:82" s="74" customFormat="1" ht="31.5" x14ac:dyDescent="0.25">
      <c r="A126" s="636" t="s">
        <v>153</v>
      </c>
      <c r="B126" s="138">
        <v>190106</v>
      </c>
      <c r="C126" s="132" t="s">
        <v>292</v>
      </c>
      <c r="D126" s="141" t="s">
        <v>144</v>
      </c>
      <c r="E126" s="134" t="s">
        <v>60</v>
      </c>
      <c r="F126" s="139">
        <f>'2-MEMORIA DE CALCULO PNE'!J452</f>
        <v>50.02</v>
      </c>
      <c r="G126" s="335">
        <v>23.21</v>
      </c>
      <c r="H126" s="481">
        <f t="shared" si="13"/>
        <v>1160.96</v>
      </c>
      <c r="I126" s="73"/>
      <c r="J126" s="73"/>
      <c r="K126" s="73"/>
      <c r="L126" s="73"/>
      <c r="M126" s="73"/>
      <c r="N126" s="73"/>
      <c r="O126" s="73"/>
      <c r="P126" s="73"/>
      <c r="Q126" s="73"/>
      <c r="R126" s="73"/>
      <c r="S126" s="73"/>
      <c r="T126" s="73"/>
      <c r="U126" s="73"/>
      <c r="V126" s="73"/>
      <c r="W126" s="73"/>
      <c r="X126" s="73"/>
      <c r="Y126" s="73"/>
      <c r="Z126" s="73"/>
      <c r="AA126" s="73"/>
      <c r="AB126" s="73"/>
      <c r="AC126" s="73"/>
      <c r="AD126" s="73"/>
      <c r="AE126" s="73"/>
      <c r="AF126" s="73"/>
      <c r="AG126" s="73"/>
      <c r="AH126" s="73"/>
      <c r="AI126" s="73"/>
      <c r="AJ126" s="73"/>
      <c r="AK126" s="73"/>
      <c r="AL126" s="73"/>
      <c r="AM126" s="73"/>
      <c r="AN126" s="73"/>
      <c r="AO126" s="73"/>
      <c r="AP126" s="73"/>
      <c r="AQ126" s="73"/>
      <c r="AR126" s="73"/>
      <c r="AS126" s="73"/>
      <c r="AT126" s="73"/>
      <c r="AU126" s="73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  <c r="BG126" s="73"/>
      <c r="BH126" s="73"/>
      <c r="BI126" s="73"/>
      <c r="BJ126" s="73"/>
      <c r="BK126" s="73"/>
      <c r="BL126" s="73"/>
      <c r="BM126" s="73"/>
      <c r="BN126" s="73"/>
      <c r="BO126" s="73"/>
      <c r="BP126" s="73"/>
      <c r="BQ126" s="73"/>
      <c r="BR126" s="73"/>
      <c r="BS126" s="73"/>
      <c r="BT126" s="73"/>
      <c r="BU126" s="73"/>
      <c r="BV126" s="73"/>
      <c r="BW126" s="73"/>
      <c r="BX126" s="73"/>
      <c r="BY126" s="73"/>
      <c r="BZ126" s="73"/>
      <c r="CA126" s="73"/>
      <c r="CB126" s="73"/>
      <c r="CC126" s="73"/>
      <c r="CD126" s="73"/>
    </row>
    <row r="127" spans="1:82" s="74" customFormat="1" ht="31.5" x14ac:dyDescent="0.25">
      <c r="A127" s="636" t="s">
        <v>153</v>
      </c>
      <c r="B127" s="138">
        <v>190301</v>
      </c>
      <c r="C127" s="132" t="s">
        <v>293</v>
      </c>
      <c r="D127" s="141" t="s">
        <v>145</v>
      </c>
      <c r="E127" s="134" t="s">
        <v>60</v>
      </c>
      <c r="F127" s="139">
        <f>'2-MEMORIA DE CALCULO PNE'!J455</f>
        <v>10.080000000000002</v>
      </c>
      <c r="G127" s="335">
        <v>19.73</v>
      </c>
      <c r="H127" s="481">
        <f t="shared" si="13"/>
        <v>198.88</v>
      </c>
      <c r="I127" s="73"/>
      <c r="J127" s="73"/>
      <c r="K127" s="73"/>
      <c r="L127" s="73"/>
      <c r="M127" s="73"/>
      <c r="N127" s="73"/>
      <c r="O127" s="73"/>
      <c r="P127" s="73"/>
      <c r="Q127" s="73"/>
      <c r="R127" s="73"/>
      <c r="S127" s="73"/>
      <c r="T127" s="73"/>
      <c r="U127" s="73"/>
      <c r="V127" s="73"/>
      <c r="W127" s="73"/>
      <c r="X127" s="73"/>
      <c r="Y127" s="73"/>
      <c r="Z127" s="73"/>
      <c r="AA127" s="73"/>
      <c r="AB127" s="73"/>
      <c r="AC127" s="73"/>
      <c r="AD127" s="73"/>
      <c r="AE127" s="73"/>
      <c r="AF127" s="73"/>
      <c r="AG127" s="73"/>
      <c r="AH127" s="73"/>
      <c r="AI127" s="73"/>
      <c r="AJ127" s="73"/>
      <c r="AK127" s="73"/>
      <c r="AL127" s="73"/>
      <c r="AM127" s="73"/>
      <c r="AN127" s="73"/>
      <c r="AO127" s="73"/>
      <c r="AP127" s="73"/>
      <c r="AQ127" s="73"/>
      <c r="AR127" s="73"/>
      <c r="AS127" s="73"/>
      <c r="AT127" s="73"/>
      <c r="AU127" s="73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  <c r="BG127" s="73"/>
      <c r="BH127" s="73"/>
      <c r="BI127" s="73"/>
      <c r="BJ127" s="73"/>
      <c r="BK127" s="73"/>
      <c r="BL127" s="73"/>
      <c r="BM127" s="73"/>
      <c r="BN127" s="73"/>
      <c r="BO127" s="73"/>
      <c r="BP127" s="73"/>
      <c r="BQ127" s="73"/>
      <c r="BR127" s="73"/>
      <c r="BS127" s="73"/>
      <c r="BT127" s="73"/>
      <c r="BU127" s="73"/>
      <c r="BV127" s="73"/>
      <c r="BW127" s="73"/>
      <c r="BX127" s="73"/>
      <c r="BY127" s="73"/>
      <c r="BZ127" s="73"/>
      <c r="CA127" s="73"/>
      <c r="CB127" s="73"/>
      <c r="CC127" s="73"/>
      <c r="CD127" s="73"/>
    </row>
    <row r="128" spans="1:82" s="74" customFormat="1" ht="31.5" x14ac:dyDescent="0.25">
      <c r="A128" s="636" t="s">
        <v>153</v>
      </c>
      <c r="B128" s="138">
        <v>190302</v>
      </c>
      <c r="C128" s="132" t="s">
        <v>294</v>
      </c>
      <c r="D128" s="141" t="s">
        <v>146</v>
      </c>
      <c r="E128" s="134" t="s">
        <v>60</v>
      </c>
      <c r="F128" s="139">
        <f>'2-MEMORIA DE CALCULO PNE'!J460</f>
        <v>10.080000000000002</v>
      </c>
      <c r="G128" s="335">
        <v>24.11</v>
      </c>
      <c r="H128" s="481">
        <f t="shared" si="13"/>
        <v>243.03</v>
      </c>
      <c r="I128" s="73"/>
      <c r="J128" s="73"/>
      <c r="K128" s="73"/>
      <c r="L128" s="73"/>
      <c r="M128" s="73"/>
      <c r="N128" s="73"/>
      <c r="O128" s="73"/>
      <c r="P128" s="73"/>
      <c r="Q128" s="73"/>
      <c r="R128" s="73"/>
      <c r="S128" s="73"/>
      <c r="T128" s="73"/>
      <c r="U128" s="73"/>
      <c r="V128" s="73"/>
      <c r="W128" s="73"/>
      <c r="X128" s="73"/>
      <c r="Y128" s="73"/>
      <c r="Z128" s="73"/>
      <c r="AA128" s="73"/>
      <c r="AB128" s="73"/>
      <c r="AC128" s="73"/>
      <c r="AD128" s="73"/>
      <c r="AE128" s="73"/>
      <c r="AF128" s="73"/>
      <c r="AG128" s="73"/>
      <c r="AH128" s="73"/>
      <c r="AI128" s="73"/>
      <c r="AJ128" s="73"/>
      <c r="AK128" s="73"/>
      <c r="AL128" s="73"/>
      <c r="AM128" s="73"/>
      <c r="AN128" s="73"/>
      <c r="AO128" s="73"/>
      <c r="AP128" s="73"/>
      <c r="AQ128" s="73"/>
      <c r="AR128" s="73"/>
      <c r="AS128" s="73"/>
      <c r="AT128" s="73"/>
      <c r="AU128" s="73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  <c r="BG128" s="73"/>
      <c r="BH128" s="73"/>
      <c r="BI128" s="73"/>
      <c r="BJ128" s="73"/>
      <c r="BK128" s="73"/>
      <c r="BL128" s="73"/>
      <c r="BM128" s="73"/>
      <c r="BN128" s="73"/>
      <c r="BO128" s="73"/>
      <c r="BP128" s="73"/>
      <c r="BQ128" s="73"/>
      <c r="BR128" s="73"/>
      <c r="BS128" s="73"/>
      <c r="BT128" s="73"/>
      <c r="BU128" s="73"/>
      <c r="BV128" s="73"/>
      <c r="BW128" s="73"/>
      <c r="BX128" s="73"/>
      <c r="BY128" s="73"/>
      <c r="BZ128" s="73"/>
      <c r="CA128" s="73"/>
      <c r="CB128" s="73"/>
      <c r="CC128" s="73"/>
      <c r="CD128" s="73"/>
    </row>
    <row r="129" spans="1:82" s="74" customFormat="1" ht="18.75" customHeight="1" x14ac:dyDescent="0.25">
      <c r="A129" s="637"/>
      <c r="B129" s="460">
        <v>1904</v>
      </c>
      <c r="C129" s="132" t="s">
        <v>295</v>
      </c>
      <c r="D129" s="150" t="s">
        <v>147</v>
      </c>
      <c r="E129" s="138"/>
      <c r="F129" s="139"/>
      <c r="G129" s="331"/>
      <c r="H129" s="481">
        <f t="shared" si="13"/>
        <v>0</v>
      </c>
      <c r="I129" s="73"/>
      <c r="J129" s="73"/>
      <c r="K129" s="73"/>
      <c r="L129" s="73"/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  <c r="X129" s="73"/>
      <c r="Y129" s="73"/>
      <c r="Z129" s="73"/>
      <c r="AA129" s="73"/>
      <c r="AB129" s="73"/>
      <c r="AC129" s="73"/>
      <c r="AD129" s="73"/>
      <c r="AE129" s="73"/>
      <c r="AF129" s="73"/>
      <c r="AG129" s="73"/>
      <c r="AH129" s="73"/>
      <c r="AI129" s="73"/>
      <c r="AJ129" s="73"/>
      <c r="AK129" s="73"/>
      <c r="AL129" s="73"/>
      <c r="AM129" s="73"/>
      <c r="AN129" s="73"/>
      <c r="AO129" s="73"/>
      <c r="AP129" s="73"/>
      <c r="AQ129" s="73"/>
      <c r="AR129" s="73"/>
      <c r="AS129" s="73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  <c r="BG129" s="73"/>
      <c r="BH129" s="73"/>
      <c r="BI129" s="73"/>
      <c r="BJ129" s="73"/>
      <c r="BK129" s="73"/>
      <c r="BL129" s="73"/>
      <c r="BM129" s="73"/>
      <c r="BN129" s="73"/>
      <c r="BO129" s="73"/>
      <c r="BP129" s="73"/>
      <c r="BQ129" s="73"/>
      <c r="BR129" s="73"/>
      <c r="BS129" s="73"/>
      <c r="BT129" s="73"/>
      <c r="BU129" s="73"/>
      <c r="BV129" s="73"/>
      <c r="BW129" s="73"/>
      <c r="BX129" s="73"/>
      <c r="BY129" s="73"/>
      <c r="BZ129" s="73"/>
      <c r="CA129" s="73"/>
      <c r="CB129" s="73"/>
      <c r="CC129" s="73"/>
      <c r="CD129" s="73"/>
    </row>
    <row r="130" spans="1:82" s="74" customFormat="1" ht="31.5" x14ac:dyDescent="0.25">
      <c r="A130" s="636" t="s">
        <v>153</v>
      </c>
      <c r="B130" s="138">
        <v>190417</v>
      </c>
      <c r="C130" s="132" t="s">
        <v>296</v>
      </c>
      <c r="D130" s="141" t="s">
        <v>148</v>
      </c>
      <c r="E130" s="134" t="s">
        <v>60</v>
      </c>
      <c r="F130" s="139">
        <f>'2-MEMORIA DE CALCULO PNE'!J467</f>
        <v>33.120000000000005</v>
      </c>
      <c r="G130" s="335">
        <v>20.170000000000002</v>
      </c>
      <c r="H130" s="481">
        <f t="shared" si="13"/>
        <v>668.03</v>
      </c>
      <c r="I130" s="73"/>
      <c r="J130" s="73"/>
      <c r="K130" s="73"/>
      <c r="L130" s="73"/>
      <c r="M130" s="73"/>
      <c r="N130" s="73"/>
      <c r="O130" s="73"/>
      <c r="P130" s="73"/>
      <c r="Q130" s="73"/>
      <c r="R130" s="73"/>
      <c r="S130" s="73"/>
      <c r="T130" s="73"/>
      <c r="U130" s="73"/>
      <c r="V130" s="73"/>
      <c r="W130" s="73"/>
      <c r="X130" s="73"/>
      <c r="Y130" s="73"/>
      <c r="Z130" s="73"/>
      <c r="AA130" s="73"/>
      <c r="AB130" s="73"/>
      <c r="AC130" s="73"/>
      <c r="AD130" s="73"/>
      <c r="AE130" s="73"/>
      <c r="AF130" s="73"/>
      <c r="AG130" s="73"/>
      <c r="AH130" s="73"/>
      <c r="AI130" s="73"/>
      <c r="AJ130" s="73"/>
      <c r="AK130" s="73"/>
      <c r="AL130" s="73"/>
      <c r="AM130" s="73"/>
      <c r="AN130" s="73"/>
      <c r="AO130" s="73"/>
      <c r="AP130" s="73"/>
      <c r="AQ130" s="73"/>
      <c r="AR130" s="73"/>
      <c r="AS130" s="73"/>
      <c r="AT130" s="73"/>
      <c r="AU130" s="73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3"/>
      <c r="BG130" s="73"/>
      <c r="BH130" s="73"/>
      <c r="BI130" s="73"/>
      <c r="BJ130" s="73"/>
      <c r="BK130" s="73"/>
      <c r="BL130" s="73"/>
      <c r="BM130" s="73"/>
      <c r="BN130" s="73"/>
      <c r="BO130" s="73"/>
      <c r="BP130" s="73"/>
      <c r="BQ130" s="73"/>
      <c r="BR130" s="73"/>
      <c r="BS130" s="73"/>
      <c r="BT130" s="73"/>
      <c r="BU130" s="73"/>
      <c r="BV130" s="73"/>
      <c r="BW130" s="73"/>
      <c r="BX130" s="73"/>
      <c r="BY130" s="73"/>
      <c r="BZ130" s="73"/>
      <c r="CA130" s="73"/>
      <c r="CB130" s="73"/>
      <c r="CC130" s="73"/>
      <c r="CD130" s="73"/>
    </row>
    <row r="131" spans="1:82" s="74" customFormat="1" ht="31.5" x14ac:dyDescent="0.25">
      <c r="A131" s="637"/>
      <c r="B131" s="464" t="s">
        <v>444</v>
      </c>
      <c r="C131" s="132" t="s">
        <v>297</v>
      </c>
      <c r="D131" s="304" t="s">
        <v>447</v>
      </c>
      <c r="E131" s="138" t="s">
        <v>150</v>
      </c>
      <c r="F131" s="139">
        <f>'2-MEMORIA DE CALCULO PNE'!J470</f>
        <v>4</v>
      </c>
      <c r="G131" s="331">
        <f>'COMP-01'!K32</f>
        <v>122.26</v>
      </c>
      <c r="H131" s="481">
        <f t="shared" si="13"/>
        <v>489.04</v>
      </c>
      <c r="I131" s="73"/>
      <c r="J131" s="73"/>
      <c r="K131" s="73"/>
      <c r="L131" s="73"/>
      <c r="M131" s="73"/>
      <c r="N131" s="73"/>
      <c r="O131" s="73"/>
      <c r="P131" s="73"/>
      <c r="Q131" s="73"/>
      <c r="R131" s="73"/>
      <c r="S131" s="73"/>
      <c r="T131" s="73"/>
      <c r="U131" s="73"/>
      <c r="V131" s="73"/>
      <c r="W131" s="73"/>
      <c r="X131" s="73"/>
      <c r="Y131" s="73"/>
      <c r="Z131" s="73"/>
      <c r="AA131" s="73"/>
      <c r="AB131" s="73"/>
      <c r="AC131" s="73"/>
      <c r="AD131" s="73"/>
      <c r="AE131" s="73"/>
      <c r="AF131" s="73"/>
      <c r="AG131" s="73"/>
      <c r="AH131" s="73"/>
      <c r="AI131" s="73"/>
      <c r="AJ131" s="73"/>
      <c r="AK131" s="73"/>
      <c r="AL131" s="73"/>
      <c r="AM131" s="73"/>
      <c r="AN131" s="73"/>
      <c r="AO131" s="73"/>
      <c r="AP131" s="73"/>
      <c r="AQ131" s="73"/>
      <c r="AR131" s="73"/>
      <c r="AS131" s="73"/>
      <c r="AT131" s="73"/>
      <c r="AU131" s="73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3"/>
      <c r="BG131" s="73"/>
      <c r="BH131" s="73"/>
      <c r="BI131" s="73"/>
      <c r="BJ131" s="73"/>
      <c r="BK131" s="73"/>
      <c r="BL131" s="73"/>
      <c r="BM131" s="73"/>
      <c r="BN131" s="73"/>
      <c r="BO131" s="73"/>
      <c r="BP131" s="73"/>
      <c r="BQ131" s="73"/>
      <c r="BR131" s="73"/>
      <c r="BS131" s="73"/>
      <c r="BT131" s="73"/>
      <c r="BU131" s="73"/>
      <c r="BV131" s="73"/>
      <c r="BW131" s="73"/>
      <c r="BX131" s="73"/>
      <c r="BY131" s="73"/>
      <c r="BZ131" s="73"/>
      <c r="CA131" s="73"/>
      <c r="CB131" s="73"/>
      <c r="CC131" s="73"/>
      <c r="CD131" s="73"/>
    </row>
    <row r="132" spans="1:82" s="74" customFormat="1" x14ac:dyDescent="0.25">
      <c r="A132" s="634"/>
      <c r="B132" s="175">
        <v>2004</v>
      </c>
      <c r="C132" s="158">
        <v>17</v>
      </c>
      <c r="D132" s="174" t="s">
        <v>152</v>
      </c>
      <c r="E132" s="160"/>
      <c r="F132" s="166"/>
      <c r="G132" s="336"/>
      <c r="H132" s="480">
        <f>SUM(H133)</f>
        <v>851.5</v>
      </c>
      <c r="I132" s="73"/>
      <c r="J132" s="474"/>
      <c r="K132" s="73"/>
      <c r="L132" s="73"/>
      <c r="M132" s="73"/>
      <c r="N132" s="73"/>
      <c r="O132" s="73"/>
      <c r="P132" s="73"/>
      <c r="Q132" s="73"/>
      <c r="R132" s="73"/>
      <c r="S132" s="73"/>
      <c r="T132" s="73"/>
      <c r="U132" s="73"/>
      <c r="V132" s="73"/>
      <c r="W132" s="73"/>
      <c r="X132" s="73"/>
      <c r="Y132" s="73"/>
      <c r="Z132" s="73"/>
      <c r="AA132" s="73"/>
      <c r="AB132" s="73"/>
      <c r="AC132" s="73"/>
      <c r="AD132" s="73"/>
      <c r="AE132" s="73"/>
      <c r="AF132" s="73"/>
      <c r="AG132" s="73"/>
      <c r="AH132" s="73"/>
      <c r="AI132" s="73"/>
      <c r="AJ132" s="73"/>
      <c r="AK132" s="73"/>
      <c r="AL132" s="73"/>
      <c r="AM132" s="73"/>
      <c r="AN132" s="73"/>
      <c r="AO132" s="73"/>
      <c r="AP132" s="73"/>
      <c r="AQ132" s="73"/>
      <c r="AR132" s="73"/>
      <c r="AS132" s="73"/>
      <c r="AT132" s="73"/>
      <c r="AU132" s="73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3"/>
      <c r="BG132" s="73"/>
      <c r="BH132" s="73"/>
      <c r="BI132" s="73"/>
      <c r="BJ132" s="73"/>
      <c r="BK132" s="73"/>
      <c r="BL132" s="73"/>
      <c r="BM132" s="73"/>
      <c r="BN132" s="73"/>
      <c r="BO132" s="73"/>
      <c r="BP132" s="73"/>
      <c r="BQ132" s="73"/>
      <c r="BR132" s="73"/>
      <c r="BS132" s="73"/>
      <c r="BT132" s="73"/>
      <c r="BU132" s="73"/>
      <c r="BV132" s="73"/>
      <c r="BW132" s="73"/>
      <c r="BX132" s="73"/>
      <c r="BY132" s="73"/>
      <c r="BZ132" s="73"/>
      <c r="CA132" s="73"/>
      <c r="CB132" s="73"/>
      <c r="CC132" s="73"/>
      <c r="CD132" s="73"/>
    </row>
    <row r="133" spans="1:82" s="74" customFormat="1" x14ac:dyDescent="0.25">
      <c r="A133" s="638" t="s">
        <v>153</v>
      </c>
      <c r="B133" s="462">
        <v>200401</v>
      </c>
      <c r="C133" s="132" t="s">
        <v>298</v>
      </c>
      <c r="D133" s="154" t="s">
        <v>475</v>
      </c>
      <c r="E133" s="155" t="s">
        <v>60</v>
      </c>
      <c r="F133" s="156">
        <f>'2-MEMORIA DE CALCULO PNE'!J475</f>
        <v>82.35</v>
      </c>
      <c r="G133" s="338">
        <v>10.34</v>
      </c>
      <c r="H133" s="481">
        <f>TRUNC(ROUND(G133*F133,2),2)</f>
        <v>851.5</v>
      </c>
      <c r="I133" s="73"/>
      <c r="J133" s="73"/>
      <c r="K133" s="73"/>
      <c r="L133" s="73"/>
      <c r="M133" s="73"/>
      <c r="N133" s="73"/>
      <c r="O133" s="73"/>
      <c r="P133" s="73"/>
      <c r="Q133" s="73"/>
      <c r="R133" s="73"/>
      <c r="S133" s="73"/>
      <c r="T133" s="73"/>
      <c r="U133" s="73"/>
      <c r="V133" s="73"/>
      <c r="W133" s="73"/>
      <c r="X133" s="73"/>
      <c r="Y133" s="73"/>
      <c r="Z133" s="73"/>
      <c r="AA133" s="73"/>
      <c r="AB133" s="73"/>
      <c r="AC133" s="73"/>
      <c r="AD133" s="73"/>
      <c r="AE133" s="73"/>
      <c r="AF133" s="73"/>
      <c r="AG133" s="73"/>
      <c r="AH133" s="73"/>
      <c r="AI133" s="73"/>
      <c r="AJ133" s="73"/>
      <c r="AK133" s="73"/>
      <c r="AL133" s="73"/>
      <c r="AM133" s="73"/>
      <c r="AN133" s="73"/>
      <c r="AO133" s="73"/>
      <c r="AP133" s="73"/>
      <c r="AQ133" s="73"/>
      <c r="AR133" s="73"/>
      <c r="AS133" s="73"/>
      <c r="AT133" s="73"/>
      <c r="AU133" s="73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3"/>
      <c r="BG133" s="73"/>
      <c r="BH133" s="73"/>
      <c r="BI133" s="73"/>
      <c r="BJ133" s="73"/>
      <c r="BK133" s="73"/>
      <c r="BL133" s="73"/>
      <c r="BM133" s="73"/>
      <c r="BN133" s="73"/>
      <c r="BO133" s="73"/>
      <c r="BP133" s="73"/>
      <c r="BQ133" s="73"/>
      <c r="BR133" s="73"/>
      <c r="BS133" s="73"/>
      <c r="BT133" s="73"/>
      <c r="BU133" s="73"/>
      <c r="BV133" s="73"/>
      <c r="BW133" s="73"/>
      <c r="BX133" s="73"/>
      <c r="BY133" s="73"/>
      <c r="BZ133" s="73"/>
      <c r="CA133" s="73"/>
      <c r="CB133" s="73"/>
      <c r="CC133" s="73"/>
      <c r="CD133" s="73"/>
    </row>
    <row r="134" spans="1:82" s="130" customFormat="1" ht="23.25" customHeight="1" thickBot="1" x14ac:dyDescent="0.3">
      <c r="A134" s="639"/>
      <c r="B134" s="640"/>
      <c r="C134" s="641" t="s">
        <v>180</v>
      </c>
      <c r="D134" s="642"/>
      <c r="E134" s="643"/>
      <c r="F134" s="643"/>
      <c r="G134" s="644"/>
      <c r="H134" s="645">
        <f>H9+H14+H18+H25+H31+H35+H40+H44+H54+H63+H76+H84+H93+H105+H116+H123+H132</f>
        <v>50598.979999999996</v>
      </c>
      <c r="I134" s="129"/>
      <c r="J134" s="129"/>
      <c r="K134" s="129"/>
      <c r="L134" s="129"/>
      <c r="M134" s="129"/>
      <c r="N134" s="129"/>
      <c r="O134" s="129"/>
      <c r="P134" s="129"/>
      <c r="Q134" s="129"/>
      <c r="R134" s="129"/>
      <c r="S134" s="129"/>
      <c r="T134" s="129"/>
      <c r="U134" s="129"/>
      <c r="V134" s="129"/>
      <c r="W134" s="129"/>
      <c r="X134" s="129"/>
      <c r="Y134" s="129"/>
      <c r="Z134" s="129"/>
      <c r="AA134" s="129"/>
      <c r="AB134" s="129"/>
      <c r="AC134" s="129"/>
      <c r="AD134" s="129"/>
      <c r="AE134" s="129"/>
      <c r="AF134" s="129"/>
      <c r="AG134" s="129"/>
      <c r="AH134" s="129"/>
      <c r="AI134" s="129"/>
      <c r="AJ134" s="129"/>
      <c r="AK134" s="129"/>
      <c r="AL134" s="129"/>
      <c r="AM134" s="129"/>
      <c r="AN134" s="129"/>
      <c r="AO134" s="129"/>
      <c r="AP134" s="129"/>
      <c r="AQ134" s="129"/>
      <c r="AR134" s="129"/>
      <c r="AS134" s="129"/>
      <c r="AT134" s="129"/>
      <c r="AU134" s="129"/>
      <c r="AV134" s="129"/>
      <c r="AW134" s="129"/>
      <c r="AX134" s="129"/>
      <c r="AY134" s="129"/>
      <c r="AZ134" s="129"/>
      <c r="BA134" s="129"/>
      <c r="BB134" s="129"/>
      <c r="BC134" s="129"/>
      <c r="BD134" s="129"/>
      <c r="BE134" s="129"/>
      <c r="BF134" s="129"/>
      <c r="BG134" s="129"/>
      <c r="BH134" s="129"/>
      <c r="BI134" s="129"/>
      <c r="BJ134" s="129"/>
      <c r="BK134" s="129"/>
      <c r="BL134" s="129"/>
      <c r="BM134" s="129"/>
      <c r="BN134" s="129"/>
      <c r="BO134" s="129"/>
      <c r="BP134" s="129"/>
      <c r="BQ134" s="129"/>
      <c r="BR134" s="129"/>
      <c r="BS134" s="129"/>
      <c r="BT134" s="129"/>
      <c r="BU134" s="129"/>
      <c r="BV134" s="129"/>
      <c r="BW134" s="129"/>
      <c r="BX134" s="129"/>
      <c r="BY134" s="129"/>
      <c r="BZ134" s="129"/>
      <c r="CA134" s="129"/>
      <c r="CB134" s="129"/>
      <c r="CC134" s="129"/>
      <c r="CD134" s="129"/>
    </row>
    <row r="135" spans="1:82" s="72" customFormat="1" x14ac:dyDescent="0.25">
      <c r="A135" s="76"/>
      <c r="B135" s="76"/>
      <c r="C135" s="77"/>
      <c r="G135" s="339"/>
      <c r="H135" s="477"/>
      <c r="I135" s="71"/>
      <c r="J135" s="475"/>
      <c r="K135" s="71"/>
      <c r="L135" s="71"/>
      <c r="M135" s="71"/>
      <c r="N135" s="71"/>
      <c r="O135" s="71"/>
      <c r="P135" s="71"/>
      <c r="Q135" s="71"/>
      <c r="R135" s="71"/>
      <c r="S135" s="71"/>
      <c r="T135" s="71"/>
      <c r="U135" s="71"/>
      <c r="V135" s="71"/>
      <c r="W135" s="71"/>
      <c r="X135" s="71"/>
      <c r="Y135" s="71"/>
      <c r="Z135" s="71"/>
      <c r="AA135" s="71"/>
      <c r="AB135" s="71"/>
      <c r="AC135" s="71"/>
      <c r="AD135" s="71"/>
      <c r="AE135" s="71"/>
      <c r="AF135" s="71"/>
      <c r="AG135" s="71"/>
      <c r="AH135" s="71"/>
      <c r="AI135" s="71"/>
      <c r="AJ135" s="71"/>
      <c r="AK135" s="71"/>
      <c r="AL135" s="71"/>
      <c r="AM135" s="71"/>
      <c r="AN135" s="71"/>
      <c r="AO135" s="71"/>
      <c r="AP135" s="71"/>
      <c r="AQ135" s="71"/>
      <c r="AR135" s="71"/>
      <c r="AS135" s="71"/>
      <c r="AT135" s="71"/>
      <c r="AU135" s="71"/>
      <c r="AV135" s="71"/>
      <c r="AW135" s="71"/>
      <c r="AX135" s="71"/>
      <c r="AY135" s="71"/>
      <c r="AZ135" s="71"/>
      <c r="BA135" s="71"/>
      <c r="BB135" s="71"/>
      <c r="BC135" s="71"/>
      <c r="BD135" s="71"/>
      <c r="BE135" s="71"/>
      <c r="BF135" s="71"/>
      <c r="BG135" s="71"/>
      <c r="BH135" s="71"/>
      <c r="BI135" s="71"/>
      <c r="BJ135" s="71"/>
      <c r="BK135" s="71"/>
      <c r="BL135" s="71"/>
      <c r="BM135" s="71"/>
      <c r="BN135" s="71"/>
      <c r="BO135" s="71"/>
      <c r="BP135" s="71"/>
      <c r="BQ135" s="71"/>
      <c r="BR135" s="71"/>
      <c r="BS135" s="71"/>
      <c r="BT135" s="71"/>
      <c r="BU135" s="71"/>
      <c r="BV135" s="71"/>
      <c r="BW135" s="71"/>
      <c r="BX135" s="71"/>
      <c r="BY135" s="71"/>
      <c r="BZ135" s="71"/>
      <c r="CA135" s="71"/>
      <c r="CB135" s="71"/>
      <c r="CC135" s="71"/>
      <c r="CD135" s="71"/>
    </row>
    <row r="136" spans="1:82" s="72" customFormat="1" ht="21" x14ac:dyDescent="0.25">
      <c r="A136" s="76"/>
      <c r="B136" s="76"/>
      <c r="C136" s="78"/>
      <c r="D136" s="497"/>
      <c r="E136" s="497"/>
      <c r="F136" s="497"/>
      <c r="G136" s="497"/>
      <c r="H136" s="497"/>
      <c r="I136" s="71"/>
      <c r="J136" s="71"/>
      <c r="K136" s="71"/>
      <c r="L136" s="71"/>
      <c r="M136" s="71"/>
      <c r="N136" s="71"/>
      <c r="O136" s="71"/>
      <c r="P136" s="71"/>
      <c r="Q136" s="71"/>
      <c r="R136" s="71"/>
      <c r="S136" s="71"/>
      <c r="T136" s="71"/>
      <c r="U136" s="71"/>
      <c r="V136" s="71"/>
      <c r="W136" s="71"/>
      <c r="X136" s="71"/>
      <c r="Y136" s="71"/>
      <c r="Z136" s="71"/>
      <c r="AA136" s="71"/>
      <c r="AB136" s="71"/>
      <c r="AC136" s="71"/>
      <c r="AD136" s="71"/>
      <c r="AE136" s="71"/>
      <c r="AF136" s="71"/>
      <c r="AG136" s="71"/>
      <c r="AH136" s="71"/>
      <c r="AI136" s="71"/>
      <c r="AJ136" s="71"/>
      <c r="AK136" s="71"/>
      <c r="AL136" s="71"/>
      <c r="AM136" s="71"/>
      <c r="AN136" s="71"/>
      <c r="AO136" s="71"/>
      <c r="AP136" s="71"/>
      <c r="AQ136" s="71"/>
      <c r="AR136" s="71"/>
      <c r="AS136" s="71"/>
      <c r="AT136" s="71"/>
      <c r="AU136" s="71"/>
      <c r="AV136" s="71"/>
      <c r="AW136" s="71"/>
      <c r="AX136" s="71"/>
      <c r="AY136" s="71"/>
      <c r="AZ136" s="71"/>
      <c r="BA136" s="71"/>
      <c r="BB136" s="71"/>
      <c r="BC136" s="71"/>
      <c r="BD136" s="71"/>
      <c r="BE136" s="71"/>
      <c r="BF136" s="71"/>
      <c r="BG136" s="71"/>
      <c r="BH136" s="71"/>
      <c r="BI136" s="71"/>
      <c r="BJ136" s="71"/>
      <c r="BK136" s="71"/>
      <c r="BL136" s="71"/>
      <c r="BM136" s="71"/>
      <c r="BN136" s="71"/>
      <c r="BO136" s="71"/>
      <c r="BP136" s="71"/>
      <c r="BQ136" s="71"/>
      <c r="BR136" s="71"/>
      <c r="BS136" s="71"/>
      <c r="BT136" s="71"/>
      <c r="BU136" s="71"/>
      <c r="BV136" s="71"/>
      <c r="BW136" s="71"/>
      <c r="BX136" s="71"/>
      <c r="BY136" s="71"/>
      <c r="BZ136" s="71"/>
      <c r="CA136" s="71"/>
      <c r="CB136" s="71"/>
      <c r="CC136" s="71"/>
      <c r="CD136" s="71"/>
    </row>
    <row r="137" spans="1:82" s="72" customFormat="1" x14ac:dyDescent="0.25">
      <c r="A137" s="76"/>
      <c r="B137" s="76"/>
      <c r="C137" s="78"/>
      <c r="D137" s="108"/>
      <c r="E137" s="78"/>
      <c r="F137" s="79"/>
      <c r="G137" s="340"/>
      <c r="H137" s="79"/>
      <c r="I137" s="71"/>
      <c r="J137" s="475"/>
      <c r="K137" s="71"/>
      <c r="L137" s="71"/>
      <c r="M137" s="71"/>
      <c r="N137" s="71"/>
      <c r="O137" s="71"/>
      <c r="P137" s="71"/>
      <c r="Q137" s="71"/>
      <c r="R137" s="71"/>
      <c r="S137" s="71"/>
      <c r="T137" s="71"/>
      <c r="U137" s="71"/>
      <c r="V137" s="71"/>
      <c r="W137" s="71"/>
      <c r="X137" s="71"/>
      <c r="Y137" s="71"/>
      <c r="Z137" s="71"/>
      <c r="AA137" s="71"/>
      <c r="AB137" s="71"/>
      <c r="AC137" s="71"/>
      <c r="AD137" s="71"/>
      <c r="AE137" s="71"/>
      <c r="AF137" s="71"/>
      <c r="AG137" s="71"/>
      <c r="AH137" s="71"/>
      <c r="AI137" s="71"/>
      <c r="AJ137" s="71"/>
      <c r="AK137" s="71"/>
      <c r="AL137" s="71"/>
      <c r="AM137" s="71"/>
      <c r="AN137" s="71"/>
      <c r="AO137" s="71"/>
      <c r="AP137" s="71"/>
      <c r="AQ137" s="71"/>
      <c r="AR137" s="71"/>
      <c r="AS137" s="71"/>
      <c r="AT137" s="71"/>
      <c r="AU137" s="71"/>
      <c r="AV137" s="71"/>
      <c r="AW137" s="71"/>
      <c r="AX137" s="71"/>
      <c r="AY137" s="71"/>
      <c r="AZ137" s="71"/>
      <c r="BA137" s="71"/>
      <c r="BB137" s="71"/>
      <c r="BC137" s="71"/>
      <c r="BD137" s="71"/>
      <c r="BE137" s="71"/>
      <c r="BF137" s="71"/>
      <c r="BG137" s="71"/>
      <c r="BH137" s="71"/>
      <c r="BI137" s="71"/>
      <c r="BJ137" s="71"/>
      <c r="BK137" s="71"/>
      <c r="BL137" s="71"/>
      <c r="BM137" s="71"/>
      <c r="BN137" s="71"/>
      <c r="BO137" s="71"/>
      <c r="BP137" s="71"/>
      <c r="BQ137" s="71"/>
      <c r="BR137" s="71"/>
      <c r="BS137" s="71"/>
      <c r="BT137" s="71"/>
      <c r="BU137" s="71"/>
      <c r="BV137" s="71"/>
      <c r="BW137" s="71"/>
      <c r="BX137" s="71"/>
      <c r="BY137" s="71"/>
      <c r="BZ137" s="71"/>
      <c r="CA137" s="71"/>
      <c r="CB137" s="71"/>
      <c r="CC137" s="71"/>
      <c r="CD137" s="71"/>
    </row>
    <row r="138" spans="1:82" s="72" customFormat="1" ht="18.75" x14ac:dyDescent="0.25">
      <c r="A138" s="76"/>
      <c r="B138" s="76"/>
      <c r="C138" s="78"/>
      <c r="D138" s="109"/>
      <c r="E138" s="80"/>
      <c r="F138" s="110"/>
      <c r="G138" s="341"/>
      <c r="H138" s="91"/>
      <c r="I138" s="71"/>
      <c r="J138" s="71"/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1"/>
      <c r="AF138" s="71"/>
      <c r="AG138" s="71"/>
      <c r="AH138" s="71"/>
      <c r="AI138" s="71"/>
      <c r="AJ138" s="71"/>
      <c r="AK138" s="71"/>
      <c r="AL138" s="71"/>
      <c r="AM138" s="71"/>
      <c r="AN138" s="71"/>
      <c r="AO138" s="71"/>
      <c r="AP138" s="71"/>
      <c r="AQ138" s="71"/>
      <c r="AR138" s="71"/>
      <c r="AS138" s="71"/>
      <c r="AT138" s="71"/>
      <c r="AU138" s="71"/>
      <c r="AV138" s="71"/>
      <c r="AW138" s="71"/>
      <c r="AX138" s="71"/>
      <c r="AY138" s="71"/>
      <c r="AZ138" s="71"/>
      <c r="BA138" s="71"/>
      <c r="BB138" s="71"/>
      <c r="BC138" s="71"/>
      <c r="BD138" s="71"/>
      <c r="BE138" s="71"/>
      <c r="BF138" s="71"/>
      <c r="BG138" s="71"/>
      <c r="BH138" s="71"/>
      <c r="BI138" s="71"/>
      <c r="BJ138" s="71"/>
      <c r="BK138" s="71"/>
      <c r="BL138" s="71"/>
      <c r="BM138" s="71"/>
      <c r="BN138" s="71"/>
      <c r="BO138" s="71"/>
      <c r="BP138" s="71"/>
      <c r="BQ138" s="71"/>
      <c r="BR138" s="71"/>
      <c r="BS138" s="71"/>
      <c r="BT138" s="71"/>
      <c r="BU138" s="71"/>
      <c r="BV138" s="71"/>
      <c r="BW138" s="71"/>
      <c r="BX138" s="71"/>
      <c r="BY138" s="71"/>
      <c r="BZ138" s="71"/>
      <c r="CA138" s="71"/>
      <c r="CB138" s="71"/>
      <c r="CC138" s="71"/>
      <c r="CD138" s="71"/>
    </row>
    <row r="139" spans="1:82" s="72" customFormat="1" x14ac:dyDescent="0.25">
      <c r="A139" s="76"/>
      <c r="B139" s="76"/>
      <c r="C139" s="78"/>
      <c r="D139" s="111"/>
      <c r="E139" s="82"/>
      <c r="F139" s="82"/>
      <c r="G139" s="342"/>
      <c r="H139" s="93"/>
      <c r="I139" s="71"/>
      <c r="J139" s="71"/>
      <c r="K139" s="71"/>
      <c r="L139" s="71"/>
      <c r="M139" s="71"/>
      <c r="N139" s="71"/>
      <c r="O139" s="71"/>
      <c r="P139" s="71"/>
      <c r="Q139" s="71"/>
      <c r="R139" s="71"/>
      <c r="S139" s="71"/>
      <c r="T139" s="71"/>
      <c r="U139" s="71"/>
      <c r="V139" s="71"/>
      <c r="W139" s="71"/>
      <c r="X139" s="71"/>
      <c r="Y139" s="71"/>
      <c r="Z139" s="71"/>
      <c r="AA139" s="71"/>
      <c r="AB139" s="71"/>
      <c r="AC139" s="71"/>
      <c r="AD139" s="71"/>
      <c r="AE139" s="71"/>
      <c r="AF139" s="71"/>
      <c r="AG139" s="71"/>
      <c r="AH139" s="71"/>
      <c r="AI139" s="71"/>
      <c r="AJ139" s="71"/>
      <c r="AK139" s="71"/>
      <c r="AL139" s="71"/>
      <c r="AM139" s="71"/>
      <c r="AN139" s="71"/>
      <c r="AO139" s="71"/>
      <c r="AP139" s="71"/>
      <c r="AQ139" s="71"/>
      <c r="AR139" s="71"/>
      <c r="AS139" s="71"/>
      <c r="AT139" s="71"/>
      <c r="AU139" s="71"/>
      <c r="AV139" s="71"/>
      <c r="AW139" s="71"/>
      <c r="AX139" s="71"/>
      <c r="AY139" s="71"/>
      <c r="AZ139" s="71"/>
      <c r="BA139" s="71"/>
      <c r="BB139" s="71"/>
      <c r="BC139" s="71"/>
      <c r="BD139" s="71"/>
      <c r="BE139" s="71"/>
      <c r="BF139" s="71"/>
      <c r="BG139" s="71"/>
      <c r="BH139" s="71"/>
      <c r="BI139" s="71"/>
      <c r="BJ139" s="71"/>
      <c r="BK139" s="71"/>
      <c r="BL139" s="71"/>
      <c r="BM139" s="71"/>
      <c r="BN139" s="71"/>
      <c r="BO139" s="71"/>
      <c r="BP139" s="71"/>
      <c r="BQ139" s="71"/>
      <c r="BR139" s="71"/>
      <c r="BS139" s="71"/>
      <c r="BT139" s="71"/>
      <c r="BU139" s="71"/>
      <c r="BV139" s="71"/>
      <c r="BW139" s="71"/>
      <c r="BX139" s="71"/>
      <c r="BY139" s="71"/>
      <c r="BZ139" s="71"/>
      <c r="CA139" s="71"/>
      <c r="CB139" s="71"/>
      <c r="CC139" s="71"/>
      <c r="CD139" s="71"/>
    </row>
    <row r="140" spans="1:82" s="72" customFormat="1" x14ac:dyDescent="0.2">
      <c r="A140" s="76"/>
      <c r="B140" s="76"/>
      <c r="C140" s="78"/>
      <c r="D140" s="111"/>
      <c r="E140" s="83"/>
      <c r="F140" s="122"/>
      <c r="G140" s="343"/>
      <c r="H140" s="112"/>
      <c r="I140" s="71"/>
      <c r="J140" s="71"/>
      <c r="K140" s="71"/>
      <c r="L140" s="71"/>
      <c r="M140" s="71"/>
      <c r="N140" s="71"/>
      <c r="O140" s="71"/>
      <c r="P140" s="71"/>
      <c r="Q140" s="71"/>
      <c r="R140" s="71"/>
      <c r="S140" s="71"/>
      <c r="T140" s="71"/>
      <c r="U140" s="71"/>
      <c r="V140" s="71"/>
      <c r="W140" s="71"/>
      <c r="X140" s="71"/>
      <c r="Y140" s="71"/>
      <c r="Z140" s="71"/>
      <c r="AA140" s="71"/>
      <c r="AB140" s="71"/>
      <c r="AC140" s="71"/>
      <c r="AD140" s="71"/>
      <c r="AE140" s="71"/>
      <c r="AF140" s="71"/>
      <c r="AG140" s="71"/>
      <c r="AH140" s="71"/>
      <c r="AI140" s="71"/>
      <c r="AJ140" s="71"/>
      <c r="AK140" s="71"/>
      <c r="AL140" s="71"/>
      <c r="AM140" s="71"/>
      <c r="AN140" s="71"/>
      <c r="AO140" s="71"/>
      <c r="AP140" s="71"/>
      <c r="AQ140" s="71"/>
      <c r="AR140" s="71"/>
      <c r="AS140" s="71"/>
      <c r="AT140" s="71"/>
      <c r="AU140" s="71"/>
      <c r="AV140" s="71"/>
      <c r="AW140" s="71"/>
      <c r="AX140" s="71"/>
      <c r="AY140" s="71"/>
      <c r="AZ140" s="71"/>
      <c r="BA140" s="71"/>
      <c r="BB140" s="71"/>
      <c r="BC140" s="71"/>
      <c r="BD140" s="71"/>
      <c r="BE140" s="71"/>
      <c r="BF140" s="71"/>
      <c r="BG140" s="71"/>
      <c r="BH140" s="71"/>
      <c r="BI140" s="71"/>
      <c r="BJ140" s="71"/>
      <c r="BK140" s="71"/>
      <c r="BL140" s="71"/>
      <c r="BM140" s="71"/>
      <c r="BN140" s="71"/>
      <c r="BO140" s="71"/>
      <c r="BP140" s="71"/>
      <c r="BQ140" s="71"/>
      <c r="BR140" s="71"/>
      <c r="BS140" s="71"/>
      <c r="BT140" s="71"/>
      <c r="BU140" s="71"/>
      <c r="BV140" s="71"/>
      <c r="BW140" s="71"/>
      <c r="BX140" s="71"/>
      <c r="BY140" s="71"/>
      <c r="BZ140" s="71"/>
      <c r="CA140" s="71"/>
      <c r="CB140" s="71"/>
      <c r="CC140" s="71"/>
      <c r="CD140" s="71"/>
    </row>
    <row r="141" spans="1:82" s="72" customFormat="1" ht="18" x14ac:dyDescent="0.25">
      <c r="A141" s="76"/>
      <c r="B141" s="76"/>
      <c r="C141" s="78"/>
      <c r="D141" s="111"/>
      <c r="E141" s="83"/>
      <c r="F141" s="122"/>
      <c r="G141" s="343"/>
      <c r="H141" s="113"/>
      <c r="I141" s="71"/>
      <c r="J141" s="71"/>
      <c r="K141" s="71"/>
      <c r="L141" s="71"/>
      <c r="M141" s="71"/>
      <c r="N141" s="71"/>
      <c r="O141" s="71"/>
      <c r="P141" s="71"/>
      <c r="Q141" s="71"/>
      <c r="R141" s="71"/>
      <c r="S141" s="71"/>
      <c r="T141" s="71"/>
      <c r="U141" s="71"/>
      <c r="V141" s="71"/>
      <c r="W141" s="71"/>
      <c r="X141" s="71"/>
      <c r="Y141" s="71"/>
      <c r="Z141" s="71"/>
      <c r="AA141" s="71"/>
      <c r="AB141" s="71"/>
      <c r="AC141" s="71"/>
      <c r="AD141" s="71"/>
      <c r="AE141" s="71"/>
      <c r="AF141" s="71"/>
      <c r="AG141" s="71"/>
      <c r="AH141" s="71"/>
      <c r="AI141" s="71"/>
      <c r="AJ141" s="71"/>
      <c r="AK141" s="71"/>
      <c r="AL141" s="71"/>
      <c r="AM141" s="71"/>
      <c r="AN141" s="71"/>
      <c r="AO141" s="71"/>
      <c r="AP141" s="71"/>
      <c r="AQ141" s="71"/>
      <c r="AR141" s="71"/>
      <c r="AS141" s="71"/>
      <c r="AT141" s="71"/>
      <c r="AU141" s="71"/>
      <c r="AV141" s="71"/>
      <c r="AW141" s="71"/>
      <c r="AX141" s="71"/>
      <c r="AY141" s="71"/>
      <c r="AZ141" s="71"/>
      <c r="BA141" s="71"/>
      <c r="BB141" s="71"/>
      <c r="BC141" s="71"/>
      <c r="BD141" s="71"/>
      <c r="BE141" s="71"/>
      <c r="BF141" s="71"/>
      <c r="BG141" s="71"/>
      <c r="BH141" s="71"/>
      <c r="BI141" s="71"/>
      <c r="BJ141" s="71"/>
      <c r="BK141" s="71"/>
      <c r="BL141" s="71"/>
      <c r="BM141" s="71"/>
      <c r="BN141" s="71"/>
      <c r="BO141" s="71"/>
      <c r="BP141" s="71"/>
      <c r="BQ141" s="71"/>
      <c r="BR141" s="71"/>
      <c r="BS141" s="71"/>
      <c r="BT141" s="71"/>
      <c r="BU141" s="71"/>
      <c r="BV141" s="71"/>
      <c r="BW141" s="71"/>
      <c r="BX141" s="71"/>
      <c r="BY141" s="71"/>
      <c r="BZ141" s="71"/>
      <c r="CA141" s="71"/>
      <c r="CB141" s="71"/>
      <c r="CC141" s="71"/>
      <c r="CD141" s="71"/>
    </row>
    <row r="142" spans="1:82" s="72" customFormat="1" x14ac:dyDescent="0.2">
      <c r="A142" s="76"/>
      <c r="B142" s="76"/>
      <c r="C142" s="77"/>
      <c r="D142" s="111"/>
      <c r="E142" s="83"/>
      <c r="F142" s="122"/>
      <c r="G142" s="343"/>
      <c r="H142" s="112"/>
      <c r="I142" s="71"/>
      <c r="J142" s="71"/>
      <c r="K142" s="71"/>
      <c r="L142" s="71"/>
      <c r="M142" s="71"/>
      <c r="N142" s="71"/>
      <c r="O142" s="71"/>
      <c r="P142" s="71"/>
      <c r="Q142" s="71"/>
      <c r="R142" s="71"/>
      <c r="S142" s="71"/>
      <c r="T142" s="71"/>
      <c r="U142" s="71"/>
      <c r="V142" s="71"/>
      <c r="W142" s="71"/>
      <c r="X142" s="71"/>
      <c r="Y142" s="71"/>
      <c r="Z142" s="71"/>
      <c r="AA142" s="71"/>
      <c r="AB142" s="71"/>
      <c r="AC142" s="71"/>
      <c r="AD142" s="71"/>
      <c r="AE142" s="71"/>
      <c r="AF142" s="71"/>
      <c r="AG142" s="71"/>
      <c r="AH142" s="71"/>
      <c r="AI142" s="71"/>
      <c r="AJ142" s="71"/>
      <c r="AK142" s="71"/>
      <c r="AL142" s="71"/>
      <c r="AM142" s="71"/>
      <c r="AN142" s="71"/>
      <c r="AO142" s="71"/>
      <c r="AP142" s="71"/>
      <c r="AQ142" s="71"/>
      <c r="AR142" s="71"/>
      <c r="AS142" s="71"/>
      <c r="AT142" s="71"/>
      <c r="AU142" s="71"/>
      <c r="AV142" s="71"/>
      <c r="AW142" s="71"/>
      <c r="AX142" s="71"/>
      <c r="AY142" s="71"/>
      <c r="AZ142" s="71"/>
      <c r="BA142" s="71"/>
      <c r="BB142" s="71"/>
      <c r="BC142" s="71"/>
      <c r="BD142" s="71"/>
      <c r="BE142" s="71"/>
      <c r="BF142" s="71"/>
      <c r="BG142" s="71"/>
      <c r="BH142" s="71"/>
      <c r="BI142" s="71"/>
      <c r="BJ142" s="71"/>
      <c r="BK142" s="71"/>
      <c r="BL142" s="71"/>
      <c r="BM142" s="71"/>
      <c r="BN142" s="71"/>
      <c r="BO142" s="71"/>
      <c r="BP142" s="71"/>
      <c r="BQ142" s="71"/>
      <c r="BR142" s="71"/>
      <c r="BS142" s="71"/>
      <c r="BT142" s="71"/>
      <c r="BU142" s="71"/>
      <c r="BV142" s="71"/>
      <c r="BW142" s="71"/>
      <c r="BX142" s="71"/>
      <c r="BY142" s="71"/>
      <c r="BZ142" s="71"/>
      <c r="CA142" s="71"/>
      <c r="CB142" s="71"/>
      <c r="CC142" s="71"/>
      <c r="CD142" s="71"/>
    </row>
    <row r="143" spans="1:82" s="72" customFormat="1" ht="18" x14ac:dyDescent="0.25">
      <c r="A143" s="76"/>
      <c r="B143" s="76"/>
      <c r="C143" s="77"/>
      <c r="D143" s="114"/>
      <c r="E143" s="82"/>
      <c r="F143" s="122"/>
      <c r="G143" s="343"/>
      <c r="H143" s="113"/>
      <c r="I143" s="71"/>
      <c r="J143" s="71"/>
      <c r="K143" s="71"/>
      <c r="L143" s="71"/>
      <c r="M143" s="71"/>
      <c r="N143" s="71"/>
      <c r="O143" s="71"/>
      <c r="P143" s="71"/>
      <c r="Q143" s="71"/>
      <c r="R143" s="71"/>
      <c r="S143" s="71"/>
      <c r="T143" s="71"/>
      <c r="U143" s="71"/>
      <c r="V143" s="71"/>
      <c r="W143" s="71"/>
      <c r="X143" s="71"/>
      <c r="Y143" s="71"/>
      <c r="Z143" s="71"/>
      <c r="AA143" s="71"/>
      <c r="AB143" s="71"/>
      <c r="AC143" s="71"/>
      <c r="AD143" s="71"/>
      <c r="AE143" s="71"/>
      <c r="AF143" s="71"/>
      <c r="AG143" s="71"/>
      <c r="AH143" s="71"/>
      <c r="AI143" s="71"/>
      <c r="AJ143" s="71"/>
      <c r="AK143" s="71"/>
      <c r="AL143" s="71"/>
      <c r="AM143" s="71"/>
      <c r="AN143" s="71"/>
      <c r="AO143" s="71"/>
      <c r="AP143" s="71"/>
      <c r="AQ143" s="71"/>
      <c r="AR143" s="71"/>
      <c r="AS143" s="71"/>
      <c r="AT143" s="71"/>
      <c r="AU143" s="71"/>
      <c r="AV143" s="71"/>
      <c r="AW143" s="71"/>
      <c r="AX143" s="71"/>
      <c r="AY143" s="71"/>
      <c r="AZ143" s="71"/>
      <c r="BA143" s="71"/>
      <c r="BB143" s="71"/>
      <c r="BC143" s="71"/>
      <c r="BD143" s="71"/>
      <c r="BE143" s="71"/>
      <c r="BF143" s="71"/>
      <c r="BG143" s="71"/>
      <c r="BH143" s="71"/>
      <c r="BI143" s="71"/>
      <c r="BJ143" s="71"/>
      <c r="BK143" s="71"/>
      <c r="BL143" s="71"/>
      <c r="BM143" s="71"/>
      <c r="BN143" s="71"/>
      <c r="BO143" s="71"/>
      <c r="BP143" s="71"/>
      <c r="BQ143" s="71"/>
      <c r="BR143" s="71"/>
      <c r="BS143" s="71"/>
      <c r="BT143" s="71"/>
      <c r="BU143" s="71"/>
      <c r="BV143" s="71"/>
      <c r="BW143" s="71"/>
      <c r="BX143" s="71"/>
      <c r="BY143" s="71"/>
      <c r="BZ143" s="71"/>
      <c r="CA143" s="71"/>
      <c r="CB143" s="71"/>
      <c r="CC143" s="71"/>
      <c r="CD143" s="71"/>
    </row>
    <row r="144" spans="1:82" ht="18" x14ac:dyDescent="0.25">
      <c r="C144" s="123"/>
      <c r="D144" s="114"/>
      <c r="E144" s="82"/>
      <c r="F144" s="122"/>
      <c r="G144" s="343"/>
      <c r="H144" s="113"/>
    </row>
    <row r="145" spans="1:82" ht="18.75" hidden="1" customHeight="1" x14ac:dyDescent="0.25">
      <c r="C145" s="123"/>
      <c r="D145" s="107" t="s">
        <v>181</v>
      </c>
      <c r="E145" s="87"/>
      <c r="F145" s="116">
        <f>F143-F144</f>
        <v>0</v>
      </c>
      <c r="G145" s="344"/>
      <c r="H145" s="117" t="e">
        <f>F145/F138</f>
        <v>#DIV/0!</v>
      </c>
    </row>
    <row r="146" spans="1:82" hidden="1" x14ac:dyDescent="0.25">
      <c r="C146" s="123"/>
      <c r="D146" s="81"/>
      <c r="E146" s="83"/>
      <c r="F146" s="122"/>
      <c r="G146" s="343"/>
      <c r="H146" s="91"/>
    </row>
    <row r="147" spans="1:82" hidden="1" x14ac:dyDescent="0.25">
      <c r="D147" s="85" t="s">
        <v>182</v>
      </c>
      <c r="E147" s="83"/>
      <c r="F147" s="495" t="e">
        <f>#REF!</f>
        <v>#REF!</v>
      </c>
      <c r="G147" s="495"/>
      <c r="H147" s="91"/>
    </row>
    <row r="148" spans="1:82" hidden="1" x14ac:dyDescent="0.25">
      <c r="D148" s="84"/>
      <c r="E148" s="82"/>
      <c r="F148" s="82"/>
      <c r="G148" s="342"/>
      <c r="H148" s="93"/>
    </row>
    <row r="149" spans="1:82" hidden="1" x14ac:dyDescent="0.25">
      <c r="D149" s="85" t="s">
        <v>183</v>
      </c>
      <c r="E149" s="83"/>
      <c r="F149" s="495" t="e">
        <f>#REF!</f>
        <v>#REF!</v>
      </c>
      <c r="G149" s="495"/>
      <c r="H149" s="90" t="e">
        <f>F149/#REF!</f>
        <v>#REF!</v>
      </c>
    </row>
    <row r="150" spans="1:82" hidden="1" x14ac:dyDescent="0.25">
      <c r="D150" s="81"/>
      <c r="E150" s="83"/>
      <c r="F150" s="122"/>
      <c r="G150" s="343"/>
      <c r="H150" s="90"/>
    </row>
    <row r="151" spans="1:82" hidden="1" x14ac:dyDescent="0.25">
      <c r="D151" s="85" t="s">
        <v>184</v>
      </c>
      <c r="E151" s="83"/>
      <c r="F151" s="495" t="e">
        <f>#REF!</f>
        <v>#REF!</v>
      </c>
      <c r="G151" s="495"/>
      <c r="H151" s="90" t="e">
        <f>F151/#REF!</f>
        <v>#REF!</v>
      </c>
    </row>
    <row r="152" spans="1:82" hidden="1" x14ac:dyDescent="0.25">
      <c r="D152" s="81"/>
      <c r="E152" s="83"/>
      <c r="F152" s="122"/>
      <c r="G152" s="343"/>
      <c r="H152" s="90"/>
    </row>
    <row r="153" spans="1:82" hidden="1" x14ac:dyDescent="0.25">
      <c r="D153" s="85" t="s">
        <v>185</v>
      </c>
      <c r="E153" s="83"/>
      <c r="F153" s="495" t="e">
        <f>#REF!</f>
        <v>#REF!</v>
      </c>
      <c r="G153" s="495"/>
      <c r="H153" s="90" t="e">
        <f>F153/#REF!</f>
        <v>#REF!</v>
      </c>
    </row>
    <row r="154" spans="1:82" ht="18.75" hidden="1" customHeight="1" x14ac:dyDescent="0.25">
      <c r="D154" s="84"/>
      <c r="E154" s="82"/>
      <c r="F154" s="82"/>
      <c r="G154" s="342"/>
      <c r="H154" s="93"/>
    </row>
    <row r="155" spans="1:82" ht="15.75" hidden="1" customHeight="1" x14ac:dyDescent="0.2">
      <c r="A155" s="69"/>
      <c r="B155" s="463"/>
      <c r="C155" s="69"/>
      <c r="D155" s="85" t="s">
        <v>186</v>
      </c>
      <c r="E155" s="83"/>
      <c r="F155" s="495" t="e">
        <f>#REF!</f>
        <v>#REF!</v>
      </c>
      <c r="G155" s="495"/>
      <c r="H155" s="90" t="e">
        <f>F155/#REF!</f>
        <v>#REF!</v>
      </c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  <c r="AL155" s="69"/>
      <c r="AM155" s="69"/>
      <c r="AN155" s="69"/>
      <c r="AO155" s="69"/>
      <c r="AP155" s="69"/>
      <c r="AQ155" s="69"/>
      <c r="AR155" s="69"/>
      <c r="AS155" s="69"/>
      <c r="AT155" s="69"/>
      <c r="AU155" s="69"/>
      <c r="AV155" s="69"/>
      <c r="AW155" s="69"/>
      <c r="AX155" s="69"/>
      <c r="AY155" s="69"/>
      <c r="AZ155" s="69"/>
      <c r="BA155" s="69"/>
      <c r="BB155" s="69"/>
      <c r="BC155" s="69"/>
      <c r="BD155" s="69"/>
      <c r="BE155" s="69"/>
      <c r="BF155" s="69"/>
      <c r="BG155" s="69"/>
      <c r="BH155" s="69"/>
      <c r="BI155" s="69"/>
      <c r="BJ155" s="69"/>
      <c r="BK155" s="69"/>
      <c r="BL155" s="69"/>
      <c r="BM155" s="69"/>
      <c r="BN155" s="69"/>
      <c r="BO155" s="69"/>
      <c r="BP155" s="69"/>
      <c r="BQ155" s="69"/>
      <c r="BR155" s="69"/>
      <c r="BS155" s="69"/>
      <c r="BT155" s="69"/>
      <c r="BU155" s="69"/>
      <c r="BV155" s="69"/>
      <c r="BW155" s="69"/>
      <c r="BX155" s="69"/>
      <c r="BY155" s="69"/>
      <c r="BZ155" s="69"/>
      <c r="CA155" s="69"/>
      <c r="CB155" s="69"/>
      <c r="CC155" s="69"/>
      <c r="CD155" s="69"/>
    </row>
    <row r="156" spans="1:82" ht="15.75" hidden="1" customHeight="1" x14ac:dyDescent="0.2">
      <c r="A156" s="69"/>
      <c r="B156" s="463"/>
      <c r="C156" s="69"/>
      <c r="D156" s="94"/>
      <c r="E156" s="95"/>
      <c r="F156" s="122"/>
      <c r="G156" s="343"/>
      <c r="H156" s="90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  <c r="AL156" s="69"/>
      <c r="AM156" s="69"/>
      <c r="AN156" s="69"/>
      <c r="AO156" s="69"/>
      <c r="AP156" s="69"/>
      <c r="AQ156" s="69"/>
      <c r="AR156" s="69"/>
      <c r="AS156" s="69"/>
      <c r="AT156" s="69"/>
      <c r="AU156" s="69"/>
      <c r="AV156" s="69"/>
      <c r="AW156" s="69"/>
      <c r="AX156" s="69"/>
      <c r="AY156" s="69"/>
      <c r="AZ156" s="69"/>
      <c r="BA156" s="69"/>
      <c r="BB156" s="69"/>
      <c r="BC156" s="69"/>
      <c r="BD156" s="69"/>
      <c r="BE156" s="69"/>
      <c r="BF156" s="69"/>
      <c r="BG156" s="69"/>
      <c r="BH156" s="69"/>
      <c r="BI156" s="69"/>
      <c r="BJ156" s="69"/>
      <c r="BK156" s="69"/>
      <c r="BL156" s="69"/>
      <c r="BM156" s="69"/>
      <c r="BN156" s="69"/>
      <c r="BO156" s="69"/>
      <c r="BP156" s="69"/>
      <c r="BQ156" s="69"/>
      <c r="BR156" s="69"/>
      <c r="BS156" s="69"/>
      <c r="BT156" s="69"/>
      <c r="BU156" s="69"/>
      <c r="BV156" s="69"/>
      <c r="BW156" s="69"/>
      <c r="BX156" s="69"/>
      <c r="BY156" s="69"/>
      <c r="BZ156" s="69"/>
      <c r="CA156" s="69"/>
      <c r="CB156" s="69"/>
      <c r="CC156" s="69"/>
      <c r="CD156" s="69"/>
    </row>
    <row r="157" spans="1:82" ht="15.75" hidden="1" customHeight="1" x14ac:dyDescent="0.2">
      <c r="A157" s="69"/>
      <c r="B157" s="463"/>
      <c r="C157" s="69"/>
      <c r="D157" s="96"/>
      <c r="E157" s="97"/>
      <c r="F157" s="73"/>
      <c r="G157" s="345"/>
      <c r="H157" s="98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  <c r="AL157" s="69"/>
      <c r="AM157" s="69"/>
      <c r="AN157" s="69"/>
      <c r="AO157" s="69"/>
      <c r="AP157" s="69"/>
      <c r="AQ157" s="69"/>
      <c r="AR157" s="69"/>
      <c r="AS157" s="69"/>
      <c r="AT157" s="69"/>
      <c r="AU157" s="69"/>
      <c r="AV157" s="69"/>
      <c r="AW157" s="69"/>
      <c r="AX157" s="69"/>
      <c r="AY157" s="69"/>
      <c r="AZ157" s="69"/>
      <c r="BA157" s="69"/>
      <c r="BB157" s="69"/>
      <c r="BC157" s="69"/>
      <c r="BD157" s="69"/>
      <c r="BE157" s="69"/>
      <c r="BF157" s="69"/>
      <c r="BG157" s="69"/>
      <c r="BH157" s="69"/>
      <c r="BI157" s="69"/>
      <c r="BJ157" s="69"/>
      <c r="BK157" s="69"/>
      <c r="BL157" s="69"/>
      <c r="BM157" s="69"/>
      <c r="BN157" s="69"/>
      <c r="BO157" s="69"/>
      <c r="BP157" s="69"/>
      <c r="BQ157" s="69"/>
      <c r="BR157" s="69"/>
      <c r="BS157" s="69"/>
      <c r="BT157" s="69"/>
      <c r="BU157" s="69"/>
      <c r="BV157" s="69"/>
      <c r="BW157" s="69"/>
      <c r="BX157" s="69"/>
      <c r="BY157" s="69"/>
      <c r="BZ157" s="69"/>
      <c r="CA157" s="69"/>
      <c r="CB157" s="69"/>
      <c r="CC157" s="69"/>
      <c r="CD157" s="69"/>
    </row>
    <row r="158" spans="1:82" ht="15.75" hidden="1" customHeight="1" x14ac:dyDescent="0.2">
      <c r="A158" s="69"/>
      <c r="B158" s="463"/>
      <c r="C158" s="69"/>
      <c r="D158" s="85" t="s">
        <v>187</v>
      </c>
      <c r="E158" s="115"/>
      <c r="F158" s="495" t="e">
        <f>#REF!</f>
        <v>#REF!</v>
      </c>
      <c r="G158" s="495"/>
      <c r="H158" s="90" t="e">
        <f>F158/#REF!</f>
        <v>#REF!</v>
      </c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  <c r="AL158" s="69"/>
      <c r="AM158" s="69"/>
      <c r="AN158" s="69"/>
      <c r="AO158" s="69"/>
      <c r="AP158" s="69"/>
      <c r="AQ158" s="69"/>
      <c r="AR158" s="69"/>
      <c r="AS158" s="69"/>
      <c r="AT158" s="69"/>
      <c r="AU158" s="69"/>
      <c r="AV158" s="69"/>
      <c r="AW158" s="69"/>
      <c r="AX158" s="69"/>
      <c r="AY158" s="69"/>
      <c r="AZ158" s="69"/>
      <c r="BA158" s="69"/>
      <c r="BB158" s="69"/>
      <c r="BC158" s="69"/>
      <c r="BD158" s="69"/>
      <c r="BE158" s="69"/>
      <c r="BF158" s="69"/>
      <c r="BG158" s="69"/>
      <c r="BH158" s="69"/>
      <c r="BI158" s="69"/>
      <c r="BJ158" s="69"/>
      <c r="BK158" s="69"/>
      <c r="BL158" s="69"/>
      <c r="BM158" s="69"/>
      <c r="BN158" s="69"/>
      <c r="BO158" s="69"/>
      <c r="BP158" s="69"/>
      <c r="BQ158" s="69"/>
      <c r="BR158" s="69"/>
      <c r="BS158" s="69"/>
      <c r="BT158" s="69"/>
      <c r="BU158" s="69"/>
      <c r="BV158" s="69"/>
      <c r="BW158" s="69"/>
      <c r="BX158" s="69"/>
      <c r="BY158" s="69"/>
      <c r="BZ158" s="69"/>
      <c r="CA158" s="69"/>
      <c r="CB158" s="69"/>
      <c r="CC158" s="69"/>
      <c r="CD158" s="69"/>
    </row>
    <row r="159" spans="1:82" ht="15.75" hidden="1" customHeight="1" x14ac:dyDescent="0.2">
      <c r="A159" s="69"/>
      <c r="B159" s="463"/>
      <c r="C159" s="69"/>
      <c r="D159" s="84"/>
      <c r="E159" s="82"/>
      <c r="F159" s="82"/>
      <c r="G159" s="342"/>
      <c r="H159" s="93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  <c r="AF159" s="69"/>
      <c r="AG159" s="69"/>
      <c r="AH159" s="69"/>
      <c r="AI159" s="69"/>
      <c r="AJ159" s="69"/>
      <c r="AK159" s="69"/>
      <c r="AL159" s="69"/>
      <c r="AM159" s="69"/>
      <c r="AN159" s="69"/>
      <c r="AO159" s="69"/>
      <c r="AP159" s="69"/>
      <c r="AQ159" s="69"/>
      <c r="AR159" s="69"/>
      <c r="AS159" s="69"/>
      <c r="AT159" s="69"/>
      <c r="AU159" s="69"/>
      <c r="AV159" s="69"/>
      <c r="AW159" s="69"/>
      <c r="AX159" s="69"/>
      <c r="AY159" s="69"/>
      <c r="AZ159" s="69"/>
      <c r="BA159" s="69"/>
      <c r="BB159" s="69"/>
      <c r="BC159" s="69"/>
      <c r="BD159" s="69"/>
      <c r="BE159" s="69"/>
      <c r="BF159" s="69"/>
      <c r="BG159" s="69"/>
      <c r="BH159" s="69"/>
      <c r="BI159" s="69"/>
      <c r="BJ159" s="69"/>
      <c r="BK159" s="69"/>
      <c r="BL159" s="69"/>
      <c r="BM159" s="69"/>
      <c r="BN159" s="69"/>
      <c r="BO159" s="69"/>
      <c r="BP159" s="69"/>
      <c r="BQ159" s="69"/>
      <c r="BR159" s="69"/>
      <c r="BS159" s="69"/>
      <c r="BT159" s="69"/>
      <c r="BU159" s="69"/>
      <c r="BV159" s="69"/>
      <c r="BW159" s="69"/>
      <c r="BX159" s="69"/>
      <c r="BY159" s="69"/>
      <c r="BZ159" s="69"/>
      <c r="CA159" s="69"/>
      <c r="CB159" s="69"/>
      <c r="CC159" s="69"/>
      <c r="CD159" s="69"/>
    </row>
    <row r="160" spans="1:82" ht="15.75" hidden="1" customHeight="1" x14ac:dyDescent="0.2">
      <c r="A160" s="69"/>
      <c r="B160" s="463"/>
      <c r="C160" s="69"/>
      <c r="D160" s="85" t="s">
        <v>188</v>
      </c>
      <c r="E160" s="115"/>
      <c r="F160" s="495" t="e">
        <f>#REF!</f>
        <v>#REF!</v>
      </c>
      <c r="G160" s="495"/>
      <c r="H160" s="90" t="e">
        <f>F160/#REF!</f>
        <v>#REF!</v>
      </c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  <c r="AF160" s="69"/>
      <c r="AG160" s="69"/>
      <c r="AH160" s="69"/>
      <c r="AI160" s="69"/>
      <c r="AJ160" s="69"/>
      <c r="AK160" s="69"/>
      <c r="AL160" s="69"/>
      <c r="AM160" s="69"/>
      <c r="AN160" s="69"/>
      <c r="AO160" s="69"/>
      <c r="AP160" s="69"/>
      <c r="AQ160" s="69"/>
      <c r="AR160" s="69"/>
      <c r="AS160" s="69"/>
      <c r="AT160" s="69"/>
      <c r="AU160" s="69"/>
      <c r="AV160" s="69"/>
      <c r="AW160" s="69"/>
      <c r="AX160" s="69"/>
      <c r="AY160" s="69"/>
      <c r="AZ160" s="69"/>
      <c r="BA160" s="69"/>
      <c r="BB160" s="69"/>
      <c r="BC160" s="69"/>
      <c r="BD160" s="69"/>
      <c r="BE160" s="69"/>
      <c r="BF160" s="69"/>
      <c r="BG160" s="69"/>
      <c r="BH160" s="69"/>
      <c r="BI160" s="69"/>
      <c r="BJ160" s="69"/>
      <c r="BK160" s="69"/>
      <c r="BL160" s="69"/>
      <c r="BM160" s="69"/>
      <c r="BN160" s="69"/>
      <c r="BO160" s="69"/>
      <c r="BP160" s="69"/>
      <c r="BQ160" s="69"/>
      <c r="BR160" s="69"/>
      <c r="BS160" s="69"/>
      <c r="BT160" s="69"/>
      <c r="BU160" s="69"/>
      <c r="BV160" s="69"/>
      <c r="BW160" s="69"/>
      <c r="BX160" s="69"/>
      <c r="BY160" s="69"/>
      <c r="BZ160" s="69"/>
      <c r="CA160" s="69"/>
      <c r="CB160" s="69"/>
      <c r="CC160" s="69"/>
      <c r="CD160" s="69"/>
    </row>
    <row r="161" spans="1:82" ht="15.75" hidden="1" customHeight="1" x14ac:dyDescent="0.25">
      <c r="A161" s="69"/>
      <c r="B161" s="463"/>
      <c r="C161" s="69"/>
      <c r="D161" s="88"/>
      <c r="E161" s="123"/>
      <c r="F161" s="89"/>
      <c r="G161" s="346"/>
      <c r="H161" s="9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  <c r="AF161" s="69"/>
      <c r="AG161" s="69"/>
      <c r="AH161" s="69"/>
      <c r="AI161" s="69"/>
      <c r="AJ161" s="69"/>
      <c r="AK161" s="69"/>
      <c r="AL161" s="69"/>
      <c r="AM161" s="69"/>
      <c r="AN161" s="69"/>
      <c r="AO161" s="69"/>
      <c r="AP161" s="69"/>
      <c r="AQ161" s="69"/>
      <c r="AR161" s="69"/>
      <c r="AS161" s="69"/>
      <c r="AT161" s="69"/>
      <c r="AU161" s="69"/>
      <c r="AV161" s="69"/>
      <c r="AW161" s="69"/>
      <c r="AX161" s="69"/>
      <c r="AY161" s="69"/>
      <c r="AZ161" s="69"/>
      <c r="BA161" s="69"/>
      <c r="BB161" s="69"/>
      <c r="BC161" s="69"/>
      <c r="BD161" s="69"/>
      <c r="BE161" s="69"/>
      <c r="BF161" s="69"/>
      <c r="BG161" s="69"/>
      <c r="BH161" s="69"/>
      <c r="BI161" s="69"/>
      <c r="BJ161" s="69"/>
      <c r="BK161" s="69"/>
      <c r="BL161" s="69"/>
      <c r="BM161" s="69"/>
      <c r="BN161" s="69"/>
      <c r="BO161" s="69"/>
      <c r="BP161" s="69"/>
      <c r="BQ161" s="69"/>
      <c r="BR161" s="69"/>
      <c r="BS161" s="69"/>
      <c r="BT161" s="69"/>
      <c r="BU161" s="69"/>
      <c r="BV161" s="69"/>
      <c r="BW161" s="69"/>
      <c r="BX161" s="69"/>
      <c r="BY161" s="69"/>
      <c r="BZ161" s="69"/>
      <c r="CA161" s="69"/>
      <c r="CB161" s="69"/>
      <c r="CC161" s="69"/>
      <c r="CD161" s="69"/>
    </row>
    <row r="162" spans="1:82" x14ac:dyDescent="0.25">
      <c r="A162" s="69"/>
      <c r="B162" s="463"/>
      <c r="C162" s="68"/>
      <c r="D162" s="89"/>
      <c r="E162" s="123"/>
      <c r="F162" s="89"/>
      <c r="G162" s="346"/>
      <c r="H162" s="9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  <c r="AF162" s="69"/>
      <c r="AG162" s="69"/>
      <c r="AH162" s="69"/>
      <c r="AI162" s="69"/>
      <c r="AJ162" s="69"/>
      <c r="AK162" s="69"/>
      <c r="AL162" s="69"/>
      <c r="AM162" s="69"/>
      <c r="AN162" s="69"/>
      <c r="AO162" s="69"/>
      <c r="AP162" s="69"/>
      <c r="AQ162" s="69"/>
      <c r="AR162" s="69"/>
      <c r="AS162" s="69"/>
      <c r="AT162" s="69"/>
      <c r="AU162" s="69"/>
      <c r="AV162" s="69"/>
      <c r="AW162" s="69"/>
      <c r="AX162" s="69"/>
      <c r="AY162" s="69"/>
      <c r="AZ162" s="69"/>
      <c r="BA162" s="69"/>
      <c r="BB162" s="69"/>
      <c r="BC162" s="69"/>
      <c r="BD162" s="69"/>
      <c r="BE162" s="69"/>
      <c r="BF162" s="69"/>
      <c r="BG162" s="69"/>
      <c r="BH162" s="69"/>
      <c r="BI162" s="69"/>
      <c r="BJ162" s="69"/>
      <c r="BK162" s="69"/>
      <c r="BL162" s="69"/>
      <c r="BM162" s="69"/>
      <c r="BN162" s="69"/>
      <c r="BO162" s="69"/>
      <c r="BP162" s="69"/>
      <c r="BQ162" s="69"/>
      <c r="BR162" s="69"/>
      <c r="BS162" s="69"/>
      <c r="BT162" s="69"/>
      <c r="BU162" s="69"/>
      <c r="BV162" s="69"/>
      <c r="BW162" s="69"/>
      <c r="BX162" s="69"/>
      <c r="BY162" s="69"/>
      <c r="BZ162" s="69"/>
      <c r="CA162" s="69"/>
      <c r="CB162" s="69"/>
      <c r="CC162" s="69"/>
      <c r="CD162" s="69"/>
    </row>
    <row r="163" spans="1:82" x14ac:dyDescent="0.25">
      <c r="A163" s="69"/>
      <c r="B163" s="463"/>
      <c r="C163" s="68"/>
      <c r="D163" s="100"/>
      <c r="E163" s="123"/>
      <c r="F163" s="496"/>
      <c r="G163" s="496"/>
      <c r="H163" s="496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  <c r="AF163" s="69"/>
      <c r="AG163" s="69"/>
      <c r="AH163" s="69"/>
      <c r="AI163" s="69"/>
      <c r="AJ163" s="69"/>
      <c r="AK163" s="69"/>
      <c r="AL163" s="69"/>
      <c r="AM163" s="69"/>
      <c r="AN163" s="69"/>
      <c r="AO163" s="69"/>
      <c r="AP163" s="69"/>
      <c r="AQ163" s="69"/>
      <c r="AR163" s="69"/>
      <c r="AS163" s="69"/>
      <c r="AT163" s="69"/>
      <c r="AU163" s="69"/>
      <c r="AV163" s="69"/>
      <c r="AW163" s="69"/>
      <c r="AX163" s="69"/>
      <c r="AY163" s="69"/>
      <c r="AZ163" s="69"/>
      <c r="BA163" s="69"/>
      <c r="BB163" s="69"/>
      <c r="BC163" s="69"/>
      <c r="BD163" s="69"/>
      <c r="BE163" s="69"/>
      <c r="BF163" s="69"/>
      <c r="BG163" s="69"/>
      <c r="BH163" s="69"/>
      <c r="BI163" s="69"/>
      <c r="BJ163" s="69"/>
      <c r="BK163" s="69"/>
      <c r="BL163" s="69"/>
      <c r="BM163" s="69"/>
      <c r="BN163" s="69"/>
      <c r="BO163" s="69"/>
      <c r="BP163" s="69"/>
      <c r="BQ163" s="69"/>
      <c r="BR163" s="69"/>
      <c r="BS163" s="69"/>
      <c r="BT163" s="69"/>
      <c r="BU163" s="69"/>
      <c r="BV163" s="69"/>
      <c r="BW163" s="69"/>
      <c r="BX163" s="69"/>
      <c r="BY163" s="69"/>
      <c r="BZ163" s="69"/>
      <c r="CA163" s="69"/>
      <c r="CB163" s="69"/>
      <c r="CC163" s="69"/>
      <c r="CD163" s="69"/>
    </row>
    <row r="164" spans="1:82" x14ac:dyDescent="0.25">
      <c r="A164" s="69"/>
      <c r="B164" s="463"/>
      <c r="C164" s="69"/>
      <c r="D164" s="101"/>
      <c r="E164" s="101"/>
      <c r="F164" s="102"/>
      <c r="G164" s="347"/>
      <c r="H164" s="102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  <c r="AF164" s="69"/>
      <c r="AG164" s="69"/>
      <c r="AH164" s="69"/>
      <c r="AI164" s="69"/>
      <c r="AJ164" s="69"/>
      <c r="AK164" s="69"/>
      <c r="AL164" s="69"/>
      <c r="AM164" s="69"/>
      <c r="AN164" s="69"/>
      <c r="AO164" s="69"/>
      <c r="AP164" s="69"/>
      <c r="AQ164" s="69"/>
      <c r="AR164" s="69"/>
      <c r="AS164" s="69"/>
      <c r="AT164" s="69"/>
      <c r="AU164" s="69"/>
      <c r="AV164" s="69"/>
      <c r="AW164" s="69"/>
      <c r="AX164" s="69"/>
      <c r="AY164" s="69"/>
      <c r="AZ164" s="69"/>
      <c r="BA164" s="69"/>
      <c r="BB164" s="69"/>
      <c r="BC164" s="69"/>
      <c r="BD164" s="69"/>
      <c r="BE164" s="69"/>
      <c r="BF164" s="69"/>
      <c r="BG164" s="69"/>
      <c r="BH164" s="69"/>
      <c r="BI164" s="69"/>
      <c r="BJ164" s="69"/>
      <c r="BK164" s="69"/>
      <c r="BL164" s="69"/>
      <c r="BM164" s="69"/>
      <c r="BN164" s="69"/>
      <c r="BO164" s="69"/>
      <c r="BP164" s="69"/>
      <c r="BQ164" s="69"/>
      <c r="BR164" s="69"/>
      <c r="BS164" s="69"/>
      <c r="BT164" s="69"/>
      <c r="BU164" s="69"/>
      <c r="BV164" s="69"/>
      <c r="BW164" s="69"/>
      <c r="BX164" s="69"/>
      <c r="BY164" s="69"/>
      <c r="BZ164" s="69"/>
      <c r="CA164" s="69"/>
      <c r="CB164" s="69"/>
      <c r="CC164" s="69"/>
      <c r="CD164" s="69"/>
    </row>
    <row r="165" spans="1:82" ht="27" x14ac:dyDescent="0.25">
      <c r="A165" s="69"/>
      <c r="B165" s="463"/>
      <c r="C165" s="69"/>
      <c r="F165" s="106"/>
      <c r="G165" s="348"/>
      <c r="H165" s="214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  <c r="AF165" s="69"/>
      <c r="AG165" s="69"/>
      <c r="AH165" s="69"/>
      <c r="AI165" s="69"/>
      <c r="AJ165" s="69"/>
      <c r="AK165" s="69"/>
      <c r="AL165" s="69"/>
      <c r="AM165" s="69"/>
      <c r="AN165" s="69"/>
      <c r="AO165" s="69"/>
      <c r="AP165" s="69"/>
      <c r="AQ165" s="69"/>
      <c r="AR165" s="69"/>
      <c r="AS165" s="69"/>
      <c r="AT165" s="69"/>
      <c r="AU165" s="69"/>
      <c r="AV165" s="69"/>
      <c r="AW165" s="69"/>
      <c r="AX165" s="69"/>
      <c r="AY165" s="69"/>
      <c r="AZ165" s="69"/>
      <c r="BA165" s="69"/>
      <c r="BB165" s="69"/>
      <c r="BC165" s="69"/>
      <c r="BD165" s="69"/>
      <c r="BE165" s="69"/>
      <c r="BF165" s="69"/>
      <c r="BG165" s="69"/>
      <c r="BH165" s="69"/>
      <c r="BI165" s="69"/>
      <c r="BJ165" s="69"/>
      <c r="BK165" s="69"/>
      <c r="BL165" s="69"/>
      <c r="BM165" s="69"/>
      <c r="BN165" s="69"/>
      <c r="BO165" s="69"/>
      <c r="BP165" s="69"/>
      <c r="BQ165" s="69"/>
      <c r="BR165" s="69"/>
      <c r="BS165" s="69"/>
      <c r="BT165" s="69"/>
      <c r="BU165" s="69"/>
      <c r="BV165" s="69"/>
      <c r="BW165" s="69"/>
      <c r="BX165" s="69"/>
      <c r="BY165" s="69"/>
      <c r="BZ165" s="69"/>
      <c r="CA165" s="69"/>
      <c r="CB165" s="69"/>
      <c r="CC165" s="69"/>
      <c r="CD165" s="69"/>
    </row>
  </sheetData>
  <mergeCells count="24">
    <mergeCell ref="C2:H2"/>
    <mergeCell ref="A3:D3"/>
    <mergeCell ref="E3:F3"/>
    <mergeCell ref="A4:D4"/>
    <mergeCell ref="E4:F4"/>
    <mergeCell ref="A5:H5"/>
    <mergeCell ref="G6:G8"/>
    <mergeCell ref="H6:H8"/>
    <mergeCell ref="F6:F8"/>
    <mergeCell ref="A6:A8"/>
    <mergeCell ref="B6:B8"/>
    <mergeCell ref="C6:C8"/>
    <mergeCell ref="D6:D8"/>
    <mergeCell ref="E6:E8"/>
    <mergeCell ref="F155:G155"/>
    <mergeCell ref="F158:G158"/>
    <mergeCell ref="F160:G160"/>
    <mergeCell ref="F163:H163"/>
    <mergeCell ref="C134:D134"/>
    <mergeCell ref="D136:H136"/>
    <mergeCell ref="F147:G147"/>
    <mergeCell ref="F149:G149"/>
    <mergeCell ref="F151:G151"/>
    <mergeCell ref="F153:G153"/>
  </mergeCells>
  <pageMargins left="0.51181102362204722" right="0.51181102362204722" top="0.78740157480314965" bottom="0.78740157480314965" header="0.31496062992125984" footer="0.31496062992125984"/>
  <pageSetup paperSize="9" scale="54" fitToHeight="0" orientation="portrait" horizontalDpi="4294967295" verticalDpi="4294967295" r:id="rId1"/>
  <headerFooter alignWithMargins="0"/>
  <rowBreaks count="2" manualBreakCount="2">
    <brk id="49" max="7" man="1"/>
    <brk id="95" max="7" man="1"/>
  </rowBreaks>
  <ignoredErrors>
    <ignoredError sqref="H18 H116 H13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R476"/>
  <sheetViews>
    <sheetView view="pageBreakPreview" zoomScale="115" zoomScaleNormal="100" zoomScaleSheetLayoutView="115" workbookViewId="0">
      <pane ySplit="5" topLeftCell="A468" activePane="bottomLeft" state="frozenSplit"/>
      <selection pane="bottomLeft" activeCell="D459" sqref="D459"/>
    </sheetView>
  </sheetViews>
  <sheetFormatPr defaultRowHeight="15" x14ac:dyDescent="0.25"/>
  <cols>
    <col min="1" max="1" width="10" bestFit="1" customWidth="1"/>
    <col min="2" max="2" width="53" customWidth="1"/>
    <col min="3" max="3" width="8.85546875" customWidth="1"/>
    <col min="4" max="4" width="12.7109375" bestFit="1" customWidth="1"/>
    <col min="5" max="5" width="13.5703125" customWidth="1"/>
    <col min="6" max="6" width="13" customWidth="1"/>
    <col min="7" max="7" width="12.85546875" customWidth="1"/>
    <col min="8" max="8" width="10.7109375" bestFit="1" customWidth="1"/>
    <col min="9" max="9" width="10.85546875" customWidth="1"/>
    <col min="10" max="10" width="11.140625" customWidth="1"/>
  </cols>
  <sheetData>
    <row r="1" spans="1:10" s="1" customFormat="1" ht="29.25" customHeight="1" x14ac:dyDescent="0.35">
      <c r="A1" s="537" t="s">
        <v>175</v>
      </c>
      <c r="B1" s="538"/>
      <c r="C1" s="538"/>
      <c r="D1" s="538"/>
      <c r="E1" s="538"/>
      <c r="F1" s="538"/>
      <c r="G1" s="538"/>
      <c r="H1" s="538"/>
      <c r="I1" s="538"/>
      <c r="J1" s="539"/>
    </row>
    <row r="2" spans="1:10" s="1" customFormat="1" ht="26.25" customHeight="1" x14ac:dyDescent="0.25">
      <c r="A2" s="547" t="s">
        <v>508</v>
      </c>
      <c r="B2" s="548"/>
      <c r="C2" s="548"/>
      <c r="D2" s="548"/>
      <c r="E2" s="548"/>
      <c r="F2" s="548"/>
      <c r="G2" s="548"/>
      <c r="H2" s="548"/>
      <c r="I2" s="548"/>
      <c r="J2" s="549"/>
    </row>
    <row r="3" spans="1:10" s="1" customFormat="1" ht="15.75" x14ac:dyDescent="0.25">
      <c r="A3" s="540" t="str">
        <f>'1-PLANILHA PNE'!A3:D3</f>
        <v>Obra: Construção de um banheiro PNE para a Quadra de Esportes de Acioli - João Neiva/ES</v>
      </c>
      <c r="B3" s="541"/>
      <c r="C3" s="541"/>
      <c r="D3" s="541"/>
      <c r="E3" s="541"/>
      <c r="F3" s="541"/>
      <c r="G3" s="541"/>
      <c r="H3" s="541"/>
      <c r="I3" s="541"/>
      <c r="J3" s="542"/>
    </row>
    <row r="4" spans="1:10" s="1" customFormat="1" ht="15.75" x14ac:dyDescent="0.25">
      <c r="A4" s="550" t="str">
        <f>'1-PLANILHA PNE'!A4:D4</f>
        <v>Local: Rua Felipe Raizer, s/nº, Acioli, João Neiva/ES</v>
      </c>
      <c r="B4" s="551"/>
      <c r="C4" s="551"/>
      <c r="D4" s="552"/>
      <c r="E4" s="387" t="s">
        <v>523</v>
      </c>
      <c r="F4" s="387"/>
      <c r="G4" s="387"/>
      <c r="H4" s="387" t="s">
        <v>509</v>
      </c>
      <c r="I4" s="387"/>
      <c r="J4" s="403" t="s">
        <v>510</v>
      </c>
    </row>
    <row r="5" spans="1:10" s="1" customFormat="1" ht="30" x14ac:dyDescent="0.25">
      <c r="A5" s="466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</row>
    <row r="6" spans="1:10" s="1" customFormat="1" ht="15.75" x14ac:dyDescent="0.25">
      <c r="A6" s="405" t="s">
        <v>10</v>
      </c>
      <c r="B6" s="4" t="s">
        <v>11</v>
      </c>
      <c r="C6" s="5"/>
      <c r="D6" s="5"/>
      <c r="E6" s="5"/>
      <c r="F6" s="5"/>
      <c r="G6" s="5"/>
      <c r="H6" s="5"/>
      <c r="I6" s="5"/>
      <c r="J6" s="53"/>
    </row>
    <row r="7" spans="1:10" s="1" customFormat="1" ht="15.75" x14ac:dyDescent="0.25">
      <c r="A7" s="404"/>
      <c r="B7" s="6"/>
      <c r="C7" s="5"/>
      <c r="D7" s="5"/>
      <c r="E7" s="5"/>
      <c r="F7" s="5"/>
      <c r="G7" s="5"/>
      <c r="H7" s="5"/>
      <c r="I7" s="5"/>
      <c r="J7" s="53"/>
    </row>
    <row r="8" spans="1:10" s="1" customFormat="1" ht="15.75" x14ac:dyDescent="0.25">
      <c r="A8" s="404" t="s">
        <v>189</v>
      </c>
      <c r="B8" s="7" t="s">
        <v>529</v>
      </c>
      <c r="C8" s="5"/>
      <c r="D8" s="5"/>
      <c r="E8" s="5"/>
      <c r="F8" s="5"/>
      <c r="G8" s="5"/>
      <c r="H8" s="5"/>
      <c r="I8" s="5"/>
      <c r="J8" s="318" t="str">
        <f>'1-PLANILHA PNE'!E10</f>
        <v>m³</v>
      </c>
    </row>
    <row r="9" spans="1:10" s="1" customFormat="1" ht="30" x14ac:dyDescent="0.25">
      <c r="A9" s="404"/>
      <c r="B9" s="248" t="s">
        <v>205</v>
      </c>
      <c r="C9" s="5">
        <v>1</v>
      </c>
      <c r="D9" s="5">
        <v>3.15</v>
      </c>
      <c r="E9" s="5"/>
      <c r="F9" s="5">
        <v>2.1</v>
      </c>
      <c r="G9" s="5">
        <v>0.25</v>
      </c>
      <c r="H9" s="5"/>
      <c r="I9" s="5"/>
      <c r="J9" s="5">
        <f>ROUND(C9*D9*F9*G9,2)</f>
        <v>1.65</v>
      </c>
    </row>
    <row r="10" spans="1:10" s="1" customFormat="1" ht="15.75" x14ac:dyDescent="0.25">
      <c r="A10" s="10"/>
      <c r="B10" s="9" t="s">
        <v>12</v>
      </c>
      <c r="C10" s="10"/>
      <c r="D10" s="10"/>
      <c r="E10" s="10"/>
      <c r="F10" s="10"/>
      <c r="G10" s="10"/>
      <c r="H10" s="10"/>
      <c r="I10" s="10"/>
      <c r="J10" s="406">
        <f>TRUNC(ROUND(SUM(J9:J9),2),2)</f>
        <v>1.65</v>
      </c>
    </row>
    <row r="11" spans="1:10" s="13" customFormat="1" ht="15.75" x14ac:dyDescent="0.25">
      <c r="A11" s="12"/>
      <c r="B11" s="21"/>
      <c r="C11" s="197"/>
      <c r="D11" s="197"/>
      <c r="E11" s="197"/>
      <c r="F11" s="197"/>
      <c r="G11" s="197"/>
      <c r="H11" s="197"/>
      <c r="I11" s="197"/>
      <c r="J11" s="485"/>
    </row>
    <row r="12" spans="1:10" s="1" customFormat="1" ht="30" x14ac:dyDescent="0.25">
      <c r="A12" s="404" t="str">
        <f>'1-PLANILHA PNE'!C11</f>
        <v>1.2</v>
      </c>
      <c r="B12" s="7" t="str">
        <f>'1-PLANILHA PNE'!D11</f>
        <v>Demolição de piso cimentado inclusive lastro de concreto</v>
      </c>
      <c r="C12" s="7"/>
      <c r="D12" s="7"/>
      <c r="E12" s="7"/>
      <c r="F12" s="7"/>
      <c r="G12" s="7"/>
      <c r="H12" s="7"/>
      <c r="I12" s="7"/>
      <c r="J12" s="486" t="str">
        <f>'1-PLANILHA PNE'!E11</f>
        <v>m²</v>
      </c>
    </row>
    <row r="13" spans="1:10" s="1" customFormat="1" ht="30" x14ac:dyDescent="0.25">
      <c r="A13" s="404"/>
      <c r="B13" s="248" t="s">
        <v>413</v>
      </c>
      <c r="C13" s="181">
        <v>1</v>
      </c>
      <c r="D13" s="181">
        <v>3.3</v>
      </c>
      <c r="E13" s="181">
        <v>0.3</v>
      </c>
      <c r="F13" s="181"/>
      <c r="G13" s="181"/>
      <c r="H13" s="181">
        <f>D13*E13</f>
        <v>0.98999999999999988</v>
      </c>
      <c r="I13" s="181"/>
      <c r="J13" s="407">
        <f>H13*C13</f>
        <v>0.98999999999999988</v>
      </c>
    </row>
    <row r="14" spans="1:10" s="13" customFormat="1" ht="15.75" x14ac:dyDescent="0.25">
      <c r="A14" s="404"/>
      <c r="B14" s="11"/>
      <c r="C14" s="12"/>
      <c r="D14" s="12"/>
      <c r="E14" s="12"/>
      <c r="F14" s="12"/>
      <c r="G14" s="12"/>
      <c r="H14" s="12"/>
      <c r="I14" s="12"/>
      <c r="J14" s="408"/>
    </row>
    <row r="15" spans="1:10" s="1" customFormat="1" ht="15.75" x14ac:dyDescent="0.25">
      <c r="A15" s="10"/>
      <c r="B15" s="9" t="s">
        <v>12</v>
      </c>
      <c r="C15" s="10"/>
      <c r="D15" s="10"/>
      <c r="E15" s="10"/>
      <c r="F15" s="10"/>
      <c r="G15" s="10"/>
      <c r="H15" s="10"/>
      <c r="I15" s="10"/>
      <c r="J15" s="406">
        <f>TRUNC(ROUND(J13,2),2)</f>
        <v>0.99</v>
      </c>
    </row>
    <row r="16" spans="1:10" s="13" customFormat="1" ht="15.75" x14ac:dyDescent="0.25">
      <c r="A16" s="12"/>
      <c r="B16" s="21"/>
      <c r="C16" s="12"/>
      <c r="D16" s="12"/>
      <c r="E16" s="12"/>
      <c r="F16" s="12"/>
      <c r="G16" s="12"/>
      <c r="H16" s="12"/>
      <c r="I16" s="12"/>
      <c r="J16" s="487"/>
    </row>
    <row r="17" spans="1:10" s="1" customFormat="1" ht="15.75" x14ac:dyDescent="0.25">
      <c r="A17" s="404" t="s">
        <v>216</v>
      </c>
      <c r="B17" s="6" t="s">
        <v>13</v>
      </c>
      <c r="C17" s="5"/>
      <c r="D17" s="5"/>
      <c r="E17" s="5"/>
      <c r="F17" s="5"/>
      <c r="G17" s="5"/>
      <c r="H17" s="5"/>
      <c r="I17" s="5"/>
      <c r="J17" s="443" t="str">
        <f>'1-PLANILHA PNE'!E12</f>
        <v>m²</v>
      </c>
    </row>
    <row r="18" spans="1:10" s="1" customFormat="1" ht="15.75" x14ac:dyDescent="0.25">
      <c r="A18" s="404"/>
      <c r="B18" s="14"/>
      <c r="C18" s="5">
        <v>3.05</v>
      </c>
      <c r="D18" s="5">
        <v>3.3</v>
      </c>
      <c r="E18" s="5">
        <v>1</v>
      </c>
      <c r="F18" s="5"/>
      <c r="G18" s="5"/>
      <c r="H18" s="5">
        <f>C18*D18*E18</f>
        <v>10.065</v>
      </c>
      <c r="I18" s="5"/>
      <c r="J18" s="53">
        <f>H18</f>
        <v>10.065</v>
      </c>
    </row>
    <row r="19" spans="1:10" s="1" customFormat="1" ht="66" customHeight="1" x14ac:dyDescent="0.25">
      <c r="A19" s="404"/>
      <c r="B19" s="14"/>
      <c r="C19" s="5"/>
      <c r="D19" s="5"/>
      <c r="E19" s="5"/>
      <c r="F19" s="5"/>
      <c r="G19" s="5"/>
      <c r="H19" s="5"/>
      <c r="I19" s="5"/>
      <c r="J19" s="53"/>
    </row>
    <row r="20" spans="1:10" s="1" customFormat="1" ht="15.75" x14ac:dyDescent="0.25">
      <c r="A20" s="404"/>
      <c r="B20" s="14"/>
      <c r="C20" s="5"/>
      <c r="D20" s="5"/>
      <c r="E20" s="5"/>
      <c r="F20" s="5"/>
      <c r="G20" s="5"/>
      <c r="H20" s="5"/>
      <c r="I20" s="5"/>
      <c r="J20" s="53"/>
    </row>
    <row r="21" spans="1:10" s="1" customFormat="1" ht="15.75" x14ac:dyDescent="0.25">
      <c r="A21" s="404"/>
      <c r="B21" s="14"/>
      <c r="C21" s="5"/>
      <c r="D21" s="5"/>
      <c r="E21" s="5"/>
      <c r="F21" s="5"/>
      <c r="G21" s="5"/>
      <c r="H21" s="5"/>
      <c r="I21" s="5"/>
      <c r="J21" s="53"/>
    </row>
    <row r="22" spans="1:10" s="1" customFormat="1" ht="74.25" customHeight="1" x14ac:dyDescent="0.25">
      <c r="A22" s="404"/>
      <c r="B22" s="14"/>
      <c r="C22" s="5"/>
      <c r="D22" s="5"/>
      <c r="E22" s="5"/>
      <c r="F22" s="5"/>
      <c r="G22" s="5"/>
      <c r="H22" s="5"/>
      <c r="I22" s="5"/>
      <c r="J22" s="53"/>
    </row>
    <row r="23" spans="1:10" s="1" customFormat="1" ht="15.75" x14ac:dyDescent="0.25">
      <c r="A23" s="404"/>
      <c r="B23" s="14"/>
      <c r="C23" s="5"/>
      <c r="D23" s="5"/>
      <c r="E23" s="5"/>
      <c r="F23" s="5"/>
      <c r="G23" s="5"/>
      <c r="H23" s="5"/>
      <c r="I23" s="5"/>
      <c r="J23" s="53"/>
    </row>
    <row r="24" spans="1:10" s="1" customFormat="1" ht="78" customHeight="1" x14ac:dyDescent="0.25">
      <c r="A24" s="404"/>
      <c r="B24" s="14"/>
      <c r="C24" s="5"/>
      <c r="D24" s="5"/>
      <c r="E24" s="5"/>
      <c r="F24" s="5"/>
      <c r="G24" s="5"/>
      <c r="H24" s="5"/>
      <c r="I24" s="5"/>
      <c r="J24" s="53"/>
    </row>
    <row r="25" spans="1:10" s="1" customFormat="1" ht="15.75" x14ac:dyDescent="0.25">
      <c r="A25" s="404"/>
      <c r="B25" s="15"/>
      <c r="C25" s="5"/>
      <c r="D25" s="5"/>
      <c r="E25" s="5"/>
      <c r="F25" s="5"/>
      <c r="G25" s="5"/>
      <c r="H25" s="5"/>
      <c r="I25" s="5"/>
      <c r="J25" s="53"/>
    </row>
    <row r="26" spans="1:10" s="1" customFormat="1" ht="15.75" x14ac:dyDescent="0.25">
      <c r="A26" s="404"/>
      <c r="B26" s="14"/>
      <c r="C26" s="5"/>
      <c r="D26" s="5"/>
      <c r="E26" s="5"/>
      <c r="F26" s="5"/>
      <c r="G26" s="5"/>
      <c r="H26" s="5"/>
      <c r="I26" s="5"/>
      <c r="J26" s="53"/>
    </row>
    <row r="27" spans="1:10" s="1" customFormat="1" ht="15.75" x14ac:dyDescent="0.25">
      <c r="A27" s="10"/>
      <c r="B27" s="9" t="s">
        <v>12</v>
      </c>
      <c r="C27" s="10"/>
      <c r="D27" s="10"/>
      <c r="E27" s="10"/>
      <c r="F27" s="10"/>
      <c r="G27" s="10"/>
      <c r="H27" s="10"/>
      <c r="I27" s="10"/>
      <c r="J27" s="406">
        <f>TRUNC(ROUND(SUM(J18),2),2)</f>
        <v>10.07</v>
      </c>
    </row>
    <row r="28" spans="1:10" s="1" customFormat="1" ht="15.75" x14ac:dyDescent="0.25">
      <c r="A28" s="405" t="s">
        <v>312</v>
      </c>
      <c r="B28" s="4" t="s">
        <v>219</v>
      </c>
      <c r="C28" s="181"/>
      <c r="D28" s="181"/>
      <c r="E28" s="181"/>
      <c r="F28" s="181"/>
      <c r="G28" s="181"/>
      <c r="H28" s="181"/>
      <c r="I28" s="181"/>
      <c r="J28" s="407"/>
    </row>
    <row r="29" spans="1:10" s="13" customFormat="1" ht="15.75" x14ac:dyDescent="0.25">
      <c r="A29" s="415"/>
      <c r="B29" s="21"/>
      <c r="C29" s="12"/>
      <c r="D29" s="12"/>
      <c r="E29" s="12"/>
      <c r="F29" s="12"/>
      <c r="G29" s="12"/>
      <c r="H29" s="12"/>
      <c r="I29" s="12"/>
      <c r="J29" s="408"/>
    </row>
    <row r="30" spans="1:10" s="1" customFormat="1" ht="15.75" x14ac:dyDescent="0.25">
      <c r="A30" s="404" t="s">
        <v>190</v>
      </c>
      <c r="B30" s="180" t="str">
        <f>'1-PLANILHA PNE'!D15</f>
        <v>Placa de obra nas dimensões de 2.0 x 4.0 m, padrão IOPES</v>
      </c>
      <c r="C30" s="181"/>
      <c r="D30" s="181"/>
      <c r="E30" s="181"/>
      <c r="F30" s="181"/>
      <c r="G30" s="181"/>
      <c r="H30" s="181"/>
      <c r="I30" s="181"/>
      <c r="J30" s="416" t="str">
        <f>'1-PLANILHA PNE'!E15</f>
        <v>m²</v>
      </c>
    </row>
    <row r="31" spans="1:10" s="1" customFormat="1" ht="15.75" x14ac:dyDescent="0.25">
      <c r="A31" s="404"/>
      <c r="B31" s="180"/>
      <c r="C31" s="181">
        <v>1</v>
      </c>
      <c r="D31" s="181">
        <v>4</v>
      </c>
      <c r="E31" s="181">
        <v>2</v>
      </c>
      <c r="F31" s="181"/>
      <c r="G31" s="181"/>
      <c r="H31" s="181">
        <f>D31*E31</f>
        <v>8</v>
      </c>
      <c r="I31" s="181"/>
      <c r="J31" s="407">
        <f>H31*C31</f>
        <v>8</v>
      </c>
    </row>
    <row r="32" spans="1:10" s="1" customFormat="1" ht="15.75" x14ac:dyDescent="0.25">
      <c r="A32" s="10"/>
      <c r="B32" s="9" t="s">
        <v>12</v>
      </c>
      <c r="C32" s="10"/>
      <c r="D32" s="10"/>
      <c r="E32" s="10"/>
      <c r="F32" s="10"/>
      <c r="G32" s="10"/>
      <c r="H32" s="10"/>
      <c r="I32" s="10"/>
      <c r="J32" s="406">
        <f>TRUNC(ROUND(J31,2),2)</f>
        <v>8</v>
      </c>
    </row>
    <row r="33" spans="1:10" s="13" customFormat="1" ht="15.75" x14ac:dyDescent="0.25">
      <c r="A33" s="12"/>
      <c r="B33" s="21"/>
      <c r="C33" s="12"/>
      <c r="D33" s="12"/>
      <c r="E33" s="12"/>
      <c r="F33" s="12"/>
      <c r="G33" s="12"/>
      <c r="H33" s="12"/>
      <c r="I33" s="12"/>
      <c r="J33" s="487"/>
    </row>
    <row r="34" spans="1:10" s="1" customFormat="1" ht="62.25" customHeight="1" x14ac:dyDescent="0.25">
      <c r="A34" s="404" t="s">
        <v>313</v>
      </c>
      <c r="B34" s="180" t="str">
        <f>'1-PLANILHA PNE'!D16</f>
        <v>Tapume madeira compensada resinada e= 12mm h=2,20m, estr. c/ mad reflorest., incl mont, pintura esmalte sint, adesivo "IOPES" 60x60cm a cada 10m e faixas c/ pintura esmalte sintético nas cores azul c/ h=30cm e rosa c/ h=10cm</v>
      </c>
      <c r="C34" s="181"/>
      <c r="D34" s="181"/>
      <c r="E34" s="181"/>
      <c r="F34" s="181"/>
      <c r="G34" s="181"/>
      <c r="H34" s="181"/>
      <c r="I34" s="181"/>
      <c r="J34" s="416" t="str">
        <f>'1-PLANILHA PNE'!E16</f>
        <v>m</v>
      </c>
    </row>
    <row r="35" spans="1:10" s="1" customFormat="1" ht="15.75" x14ac:dyDescent="0.25">
      <c r="A35" s="404"/>
      <c r="B35" s="185" t="s">
        <v>532</v>
      </c>
      <c r="C35" s="181"/>
      <c r="D35" s="181">
        <v>4.55</v>
      </c>
      <c r="E35" s="181"/>
      <c r="F35" s="181"/>
      <c r="G35" s="181"/>
      <c r="H35" s="181"/>
      <c r="I35" s="181"/>
      <c r="J35" s="407"/>
    </row>
    <row r="36" spans="1:10" s="1" customFormat="1" ht="15.75" x14ac:dyDescent="0.25">
      <c r="A36" s="404"/>
      <c r="B36" s="185" t="s">
        <v>531</v>
      </c>
      <c r="C36" s="181"/>
      <c r="D36" s="181">
        <v>6.3</v>
      </c>
      <c r="E36" s="181"/>
      <c r="F36" s="181"/>
      <c r="G36" s="181"/>
      <c r="H36" s="181"/>
      <c r="I36" s="181"/>
      <c r="J36" s="407"/>
    </row>
    <row r="37" spans="1:10" s="1" customFormat="1" ht="15.75" x14ac:dyDescent="0.25">
      <c r="A37" s="404"/>
      <c r="B37" s="185" t="s">
        <v>530</v>
      </c>
      <c r="C37" s="181"/>
      <c r="D37" s="181">
        <v>3</v>
      </c>
      <c r="E37" s="181"/>
      <c r="F37" s="181"/>
      <c r="G37" s="181"/>
      <c r="H37" s="181"/>
      <c r="I37" s="181"/>
      <c r="J37" s="407"/>
    </row>
    <row r="38" spans="1:10" s="1" customFormat="1" ht="15.75" x14ac:dyDescent="0.25">
      <c r="A38" s="404"/>
      <c r="B38" s="183" t="s">
        <v>9</v>
      </c>
      <c r="C38" s="319"/>
      <c r="D38" s="319">
        <f>SUM(D35:D37)</f>
        <v>13.85</v>
      </c>
      <c r="E38" s="181"/>
      <c r="F38" s="181"/>
      <c r="G38" s="181"/>
      <c r="H38" s="181"/>
      <c r="I38" s="181"/>
      <c r="J38" s="407"/>
    </row>
    <row r="39" spans="1:10" s="1" customFormat="1" ht="15.75" x14ac:dyDescent="0.25">
      <c r="A39" s="404"/>
      <c r="B39" s="183"/>
      <c r="C39" s="181"/>
      <c r="D39" s="181"/>
      <c r="E39" s="181"/>
      <c r="F39" s="181"/>
      <c r="G39" s="181"/>
      <c r="H39" s="181"/>
      <c r="I39" s="181"/>
      <c r="J39" s="407"/>
    </row>
    <row r="40" spans="1:10" s="1" customFormat="1" ht="15.75" x14ac:dyDescent="0.25">
      <c r="A40" s="404"/>
      <c r="B40" s="183"/>
      <c r="C40" s="181"/>
      <c r="D40" s="181"/>
      <c r="E40" s="181"/>
      <c r="F40" s="181"/>
      <c r="G40" s="181"/>
      <c r="H40" s="181"/>
      <c r="I40" s="181"/>
      <c r="J40" s="407"/>
    </row>
    <row r="41" spans="1:10" s="1" customFormat="1" ht="15.75" x14ac:dyDescent="0.25">
      <c r="A41" s="404"/>
      <c r="B41" s="183"/>
      <c r="C41" s="181"/>
      <c r="D41" s="181"/>
      <c r="E41" s="181"/>
      <c r="F41" s="181"/>
      <c r="G41" s="181"/>
      <c r="H41" s="181"/>
      <c r="I41" s="181"/>
      <c r="J41" s="407"/>
    </row>
    <row r="42" spans="1:10" s="1" customFormat="1" ht="15.75" x14ac:dyDescent="0.25">
      <c r="A42" s="404"/>
      <c r="B42" s="183"/>
      <c r="C42" s="181"/>
      <c r="D42" s="181"/>
      <c r="E42" s="181"/>
      <c r="F42" s="181"/>
      <c r="G42" s="181"/>
      <c r="H42" s="181"/>
      <c r="I42" s="181"/>
      <c r="J42" s="407"/>
    </row>
    <row r="43" spans="1:10" s="1" customFormat="1" ht="15.75" x14ac:dyDescent="0.25">
      <c r="A43" s="404"/>
      <c r="B43" s="183"/>
      <c r="C43" s="181"/>
      <c r="D43" s="181"/>
      <c r="E43" s="181"/>
      <c r="F43" s="181"/>
      <c r="G43" s="181"/>
      <c r="H43" s="181"/>
      <c r="I43" s="181"/>
      <c r="J43" s="407"/>
    </row>
    <row r="44" spans="1:10" s="1" customFormat="1" ht="15.75" x14ac:dyDescent="0.25">
      <c r="A44" s="404"/>
      <c r="B44" s="183"/>
      <c r="C44" s="181"/>
      <c r="D44" s="181"/>
      <c r="E44" s="181"/>
      <c r="F44" s="181"/>
      <c r="G44" s="181"/>
      <c r="H44" s="181"/>
      <c r="I44" s="181"/>
      <c r="J44" s="407"/>
    </row>
    <row r="45" spans="1:10" s="1" customFormat="1" ht="15.75" x14ac:dyDescent="0.25">
      <c r="A45" s="404"/>
      <c r="B45" s="183"/>
      <c r="C45" s="181"/>
      <c r="D45" s="181"/>
      <c r="E45" s="181"/>
      <c r="F45" s="181"/>
      <c r="G45" s="181"/>
      <c r="H45" s="181"/>
      <c r="I45" s="181"/>
      <c r="J45" s="407"/>
    </row>
    <row r="46" spans="1:10" s="1" customFormat="1" ht="15.75" x14ac:dyDescent="0.25">
      <c r="A46" s="404"/>
      <c r="B46" s="183"/>
      <c r="C46" s="181"/>
      <c r="D46" s="181"/>
      <c r="E46" s="181"/>
      <c r="F46" s="181"/>
      <c r="G46" s="181"/>
      <c r="H46" s="181"/>
      <c r="I46" s="181"/>
      <c r="J46" s="407"/>
    </row>
    <row r="47" spans="1:10" s="1" customFormat="1" ht="15.75" x14ac:dyDescent="0.25">
      <c r="A47" s="404"/>
      <c r="B47" s="183"/>
      <c r="C47" s="181"/>
      <c r="D47" s="181"/>
      <c r="E47" s="181"/>
      <c r="F47" s="181"/>
      <c r="G47" s="181"/>
      <c r="H47" s="181"/>
      <c r="I47" s="181"/>
      <c r="J47" s="407"/>
    </row>
    <row r="48" spans="1:10" s="1" customFormat="1" ht="15.75" x14ac:dyDescent="0.25">
      <c r="A48" s="404"/>
      <c r="B48" s="183"/>
      <c r="C48" s="181"/>
      <c r="D48" s="181"/>
      <c r="E48" s="181"/>
      <c r="F48" s="181"/>
      <c r="G48" s="181"/>
      <c r="H48" s="181"/>
      <c r="I48" s="181"/>
      <c r="J48" s="407"/>
    </row>
    <row r="49" spans="1:10" s="1" customFormat="1" ht="15.75" x14ac:dyDescent="0.25">
      <c r="A49" s="404"/>
      <c r="B49" s="183"/>
      <c r="C49" s="181"/>
      <c r="D49" s="181"/>
      <c r="E49" s="181"/>
      <c r="F49" s="181"/>
      <c r="G49" s="181"/>
      <c r="H49" s="181"/>
      <c r="I49" s="181"/>
      <c r="J49" s="407"/>
    </row>
    <row r="50" spans="1:10" s="1" customFormat="1" ht="15.75" x14ac:dyDescent="0.25">
      <c r="A50" s="404"/>
      <c r="B50" s="183"/>
      <c r="C50" s="181"/>
      <c r="D50" s="181"/>
      <c r="E50" s="181"/>
      <c r="F50" s="181"/>
      <c r="G50" s="181"/>
      <c r="H50" s="181"/>
      <c r="I50" s="181"/>
      <c r="J50" s="407"/>
    </row>
    <row r="51" spans="1:10" s="1" customFormat="1" ht="15.75" x14ac:dyDescent="0.25">
      <c r="A51" s="404"/>
      <c r="B51" s="183"/>
      <c r="C51" s="181"/>
      <c r="D51" s="181"/>
      <c r="E51" s="181"/>
      <c r="F51" s="181"/>
      <c r="G51" s="181"/>
      <c r="H51" s="181"/>
      <c r="I51" s="181"/>
      <c r="J51" s="407"/>
    </row>
    <row r="52" spans="1:10" s="1" customFormat="1" ht="15.75" x14ac:dyDescent="0.25">
      <c r="A52" s="404"/>
      <c r="B52" s="183"/>
      <c r="C52" s="181"/>
      <c r="D52" s="181"/>
      <c r="E52" s="181"/>
      <c r="F52" s="181"/>
      <c r="G52" s="181"/>
      <c r="H52" s="181"/>
      <c r="I52" s="181"/>
      <c r="J52" s="407"/>
    </row>
    <row r="53" spans="1:10" s="1" customFormat="1" ht="15.75" x14ac:dyDescent="0.25">
      <c r="A53" s="10"/>
      <c r="B53" s="9" t="s">
        <v>12</v>
      </c>
      <c r="C53" s="10"/>
      <c r="D53" s="10"/>
      <c r="E53" s="10"/>
      <c r="F53" s="10"/>
      <c r="G53" s="10"/>
      <c r="H53" s="10"/>
      <c r="I53" s="10"/>
      <c r="J53" s="406">
        <f>TRUNC(ROUND(D38,2),2)</f>
        <v>13.85</v>
      </c>
    </row>
    <row r="54" spans="1:10" s="1" customFormat="1" ht="15.75" x14ac:dyDescent="0.25">
      <c r="A54" s="405" t="s">
        <v>14</v>
      </c>
      <c r="B54" s="16" t="s">
        <v>15</v>
      </c>
      <c r="C54" s="5"/>
      <c r="D54" s="5"/>
      <c r="E54" s="5"/>
      <c r="F54" s="5"/>
      <c r="G54" s="5"/>
      <c r="H54" s="5"/>
      <c r="I54" s="5"/>
      <c r="J54" s="5"/>
    </row>
    <row r="55" spans="1:10" s="1" customFormat="1" ht="15.75" x14ac:dyDescent="0.25">
      <c r="A55" s="404">
        <v>301</v>
      </c>
      <c r="B55" s="25" t="s">
        <v>16</v>
      </c>
      <c r="C55" s="5"/>
      <c r="D55" s="5"/>
      <c r="E55" s="5"/>
      <c r="F55" s="5"/>
      <c r="G55" s="5"/>
      <c r="H55" s="5"/>
      <c r="I55" s="5"/>
      <c r="J55" s="5"/>
    </row>
    <row r="56" spans="1:10" s="1" customFormat="1" ht="30" x14ac:dyDescent="0.25">
      <c r="A56" s="404" t="s">
        <v>315</v>
      </c>
      <c r="B56" s="184" t="s">
        <v>155</v>
      </c>
      <c r="C56" s="316" t="s">
        <v>2</v>
      </c>
      <c r="D56" s="316" t="s">
        <v>3</v>
      </c>
      <c r="E56" s="316" t="s">
        <v>4</v>
      </c>
      <c r="F56" s="316" t="s">
        <v>5</v>
      </c>
      <c r="G56" s="316" t="s">
        <v>6</v>
      </c>
      <c r="H56" s="316" t="s">
        <v>7</v>
      </c>
      <c r="I56" s="316" t="s">
        <v>8</v>
      </c>
      <c r="J56" s="316" t="s">
        <v>9</v>
      </c>
    </row>
    <row r="57" spans="1:10" s="1" customFormat="1" ht="15.75" x14ac:dyDescent="0.25">
      <c r="A57" s="404"/>
      <c r="B57" s="18" t="s">
        <v>17</v>
      </c>
      <c r="C57" s="12"/>
      <c r="D57" s="12"/>
      <c r="E57" s="12"/>
      <c r="F57" s="12"/>
      <c r="G57" s="12"/>
      <c r="H57" s="12"/>
      <c r="I57" s="12"/>
      <c r="J57" s="12"/>
    </row>
    <row r="58" spans="1:10" s="1" customFormat="1" ht="15.75" x14ac:dyDescent="0.25">
      <c r="A58" s="404"/>
      <c r="B58" s="19" t="s">
        <v>26</v>
      </c>
      <c r="C58" s="12">
        <v>4</v>
      </c>
      <c r="D58" s="12">
        <v>1</v>
      </c>
      <c r="E58" s="12">
        <v>1</v>
      </c>
      <c r="F58" s="12">
        <v>1.4</v>
      </c>
      <c r="G58" s="12"/>
      <c r="H58" s="12"/>
      <c r="I58" s="12">
        <f>C58*D58*E58*F58</f>
        <v>5.6</v>
      </c>
      <c r="J58" s="12">
        <f>I58</f>
        <v>5.6</v>
      </c>
    </row>
    <row r="59" spans="1:10" s="1" customFormat="1" ht="15.75" x14ac:dyDescent="0.25">
      <c r="A59" s="404"/>
      <c r="B59" s="19" t="s">
        <v>386</v>
      </c>
      <c r="C59" s="12">
        <v>2</v>
      </c>
      <c r="D59" s="12">
        <v>3.05</v>
      </c>
      <c r="E59" s="12">
        <f>0.15+0.2+0.2</f>
        <v>0.55000000000000004</v>
      </c>
      <c r="F59" s="12">
        <v>0.2</v>
      </c>
      <c r="G59" s="12"/>
      <c r="H59" s="12"/>
      <c r="I59" s="12">
        <f>C59*D59*E59*F59</f>
        <v>0.67100000000000004</v>
      </c>
      <c r="J59" s="12">
        <f>I59</f>
        <v>0.67100000000000004</v>
      </c>
    </row>
    <row r="60" spans="1:10" s="1" customFormat="1" ht="15.75" x14ac:dyDescent="0.25">
      <c r="A60" s="404"/>
      <c r="B60" s="19" t="s">
        <v>387</v>
      </c>
      <c r="C60" s="12">
        <v>2</v>
      </c>
      <c r="D60" s="12">
        <v>3.3</v>
      </c>
      <c r="E60" s="12">
        <f>0.15+0.2+0.2</f>
        <v>0.55000000000000004</v>
      </c>
      <c r="F60" s="12">
        <v>0.2</v>
      </c>
      <c r="G60" s="12"/>
      <c r="H60" s="12"/>
      <c r="I60" s="12">
        <f>C60*D60*E60*F60</f>
        <v>0.72599999999999998</v>
      </c>
      <c r="J60" s="12">
        <f>I60</f>
        <v>0.72599999999999998</v>
      </c>
    </row>
    <row r="61" spans="1:10" s="1" customFormat="1" ht="15.75" x14ac:dyDescent="0.25">
      <c r="A61" s="404"/>
      <c r="B61" s="19"/>
      <c r="C61" s="12"/>
      <c r="D61" s="12"/>
      <c r="E61" s="12"/>
      <c r="F61" s="12"/>
      <c r="G61" s="12"/>
      <c r="H61" s="12"/>
      <c r="I61" s="12"/>
      <c r="J61" s="12"/>
    </row>
    <row r="62" spans="1:10" s="1" customFormat="1" ht="15.75" x14ac:dyDescent="0.25">
      <c r="A62" s="10"/>
      <c r="B62" s="9" t="s">
        <v>12</v>
      </c>
      <c r="C62" s="10"/>
      <c r="D62" s="10"/>
      <c r="E62" s="10"/>
      <c r="F62" s="10"/>
      <c r="G62" s="10"/>
      <c r="H62" s="10"/>
      <c r="I62" s="10"/>
      <c r="J62" s="406">
        <f>TRUNC(ROUND(SUM(J58:J60),2),2)</f>
        <v>7</v>
      </c>
    </row>
    <row r="63" spans="1:10" s="1" customFormat="1" ht="30" x14ac:dyDescent="0.25">
      <c r="A63" s="404" t="s">
        <v>316</v>
      </c>
      <c r="B63" s="22" t="s">
        <v>18</v>
      </c>
      <c r="C63" s="12"/>
      <c r="D63" s="12"/>
      <c r="E63" s="12"/>
      <c r="F63" s="12"/>
      <c r="G63" s="12"/>
      <c r="H63" s="12"/>
      <c r="I63" s="12"/>
      <c r="J63" s="12"/>
    </row>
    <row r="64" spans="1:10" s="1" customFormat="1" ht="60" x14ac:dyDescent="0.25">
      <c r="A64" s="404"/>
      <c r="B64" s="23" t="s">
        <v>19</v>
      </c>
      <c r="C64" s="12"/>
      <c r="D64" s="12"/>
      <c r="E64" s="12"/>
      <c r="F64" s="12"/>
      <c r="G64" s="12"/>
      <c r="H64" s="12"/>
      <c r="I64" s="12"/>
      <c r="J64" s="12"/>
    </row>
    <row r="65" spans="1:10" s="1" customFormat="1" ht="15.75" x14ac:dyDescent="0.25">
      <c r="A65" s="404"/>
      <c r="B65" s="19" t="s">
        <v>319</v>
      </c>
      <c r="C65" s="12">
        <v>4</v>
      </c>
      <c r="D65" s="12">
        <v>0.6</v>
      </c>
      <c r="E65" s="24">
        <v>0.6</v>
      </c>
      <c r="F65" s="24">
        <v>0.3</v>
      </c>
      <c r="G65" s="24"/>
      <c r="H65" s="12"/>
      <c r="I65" s="12">
        <f>D65*E65*F65*C65</f>
        <v>0.432</v>
      </c>
      <c r="J65" s="12">
        <f>I65</f>
        <v>0.432</v>
      </c>
    </row>
    <row r="66" spans="1:10" s="1" customFormat="1" ht="15.75" x14ac:dyDescent="0.25">
      <c r="A66" s="404"/>
      <c r="B66" s="185" t="s">
        <v>320</v>
      </c>
      <c r="C66" s="181">
        <v>4</v>
      </c>
      <c r="D66" s="181">
        <v>0.3</v>
      </c>
      <c r="E66" s="181">
        <v>0.15</v>
      </c>
      <c r="F66" s="181">
        <v>1.1000000000000001</v>
      </c>
      <c r="G66" s="181"/>
      <c r="H66" s="181"/>
      <c r="I66" s="12">
        <f>D66*E66*F66*C66</f>
        <v>0.19800000000000001</v>
      </c>
      <c r="J66" s="407">
        <f>I66</f>
        <v>0.19800000000000001</v>
      </c>
    </row>
    <row r="67" spans="1:10" s="1" customFormat="1" ht="28.5" customHeight="1" x14ac:dyDescent="0.25">
      <c r="A67" s="404"/>
      <c r="B67" s="186" t="s">
        <v>321</v>
      </c>
      <c r="C67" s="187">
        <v>1</v>
      </c>
      <c r="D67" s="187">
        <f>3.3+3.3+3.05+3.05</f>
        <v>12.7</v>
      </c>
      <c r="E67" s="187">
        <v>0.15</v>
      </c>
      <c r="F67" s="187">
        <v>0.2</v>
      </c>
      <c r="G67" s="187"/>
      <c r="H67" s="187"/>
      <c r="I67" s="188">
        <f>D67*E67*F67*C67</f>
        <v>0.38100000000000001</v>
      </c>
      <c r="J67" s="409">
        <f>I67</f>
        <v>0.38100000000000001</v>
      </c>
    </row>
    <row r="68" spans="1:10" s="1" customFormat="1" ht="15.75" x14ac:dyDescent="0.25">
      <c r="A68" s="404"/>
      <c r="B68" s="191" t="s">
        <v>323</v>
      </c>
      <c r="C68" s="192"/>
      <c r="D68" s="192"/>
      <c r="E68" s="192"/>
      <c r="F68" s="192"/>
      <c r="G68" s="192"/>
      <c r="H68" s="192"/>
      <c r="I68" s="190"/>
      <c r="J68" s="410">
        <f>J62</f>
        <v>7</v>
      </c>
    </row>
    <row r="69" spans="1:10" s="1" customFormat="1" ht="15.75" x14ac:dyDescent="0.25">
      <c r="A69" s="404"/>
      <c r="B69" s="189" t="s">
        <v>322</v>
      </c>
      <c r="C69" s="194"/>
      <c r="D69" s="194"/>
      <c r="E69" s="194"/>
      <c r="F69" s="194"/>
      <c r="G69" s="194"/>
      <c r="H69" s="194"/>
      <c r="I69" s="194"/>
      <c r="J69" s="411">
        <f>SUM(J65:J67)</f>
        <v>1.0110000000000001</v>
      </c>
    </row>
    <row r="70" spans="1:10" s="1" customFormat="1" ht="30.75" customHeight="1" x14ac:dyDescent="0.25">
      <c r="A70" s="404"/>
      <c r="B70" s="213" t="s">
        <v>388</v>
      </c>
      <c r="C70" s="193"/>
      <c r="D70" s="193"/>
      <c r="E70" s="193"/>
      <c r="F70" s="193"/>
      <c r="G70" s="193"/>
      <c r="H70" s="193"/>
      <c r="I70" s="193"/>
      <c r="J70" s="412">
        <f>J68-J69</f>
        <v>5.9889999999999999</v>
      </c>
    </row>
    <row r="71" spans="1:10" s="1" customFormat="1" ht="15.75" x14ac:dyDescent="0.25">
      <c r="A71" s="10"/>
      <c r="B71" s="9" t="s">
        <v>12</v>
      </c>
      <c r="C71" s="195"/>
      <c r="D71" s="195"/>
      <c r="E71" s="195"/>
      <c r="F71" s="195"/>
      <c r="G71" s="195"/>
      <c r="H71" s="195"/>
      <c r="I71" s="195"/>
      <c r="J71" s="413">
        <f>TRUNC(ROUND(J70,2),2)</f>
        <v>5.99</v>
      </c>
    </row>
    <row r="72" spans="1:10" s="1" customFormat="1" ht="15.75" x14ac:dyDescent="0.25">
      <c r="A72" s="404"/>
      <c r="B72" s="23"/>
      <c r="C72" s="12"/>
      <c r="D72" s="12"/>
      <c r="E72" s="12"/>
      <c r="F72" s="12"/>
      <c r="G72" s="12"/>
      <c r="H72" s="12"/>
      <c r="I72" s="12"/>
      <c r="J72" s="12"/>
    </row>
    <row r="73" spans="1:10" s="1" customFormat="1" ht="45" x14ac:dyDescent="0.25">
      <c r="A73" s="404" t="s">
        <v>317</v>
      </c>
      <c r="B73" s="17" t="s">
        <v>156</v>
      </c>
      <c r="C73" s="12"/>
      <c r="D73" s="12"/>
      <c r="E73" s="12"/>
      <c r="F73" s="12"/>
      <c r="G73" s="12"/>
      <c r="H73" s="12"/>
      <c r="I73" s="12"/>
      <c r="J73" s="12"/>
    </row>
    <row r="74" spans="1:10" s="1" customFormat="1" ht="15.75" x14ac:dyDescent="0.25">
      <c r="A74" s="404"/>
      <c r="B74" s="17"/>
      <c r="C74" s="12"/>
      <c r="D74" s="12"/>
      <c r="E74" s="12"/>
      <c r="F74" s="12"/>
      <c r="G74" s="12"/>
      <c r="H74" s="12"/>
      <c r="I74" s="12"/>
      <c r="J74" s="12"/>
    </row>
    <row r="75" spans="1:10" s="1" customFormat="1" ht="22.5" customHeight="1" x14ac:dyDescent="0.25">
      <c r="A75" s="404"/>
      <c r="B75" s="19" t="s">
        <v>20</v>
      </c>
      <c r="C75" s="12">
        <v>1</v>
      </c>
      <c r="D75" s="5">
        <v>3.05</v>
      </c>
      <c r="E75" s="5">
        <v>3.3</v>
      </c>
      <c r="F75" s="5">
        <v>0.3</v>
      </c>
      <c r="G75" s="5"/>
      <c r="H75" s="5"/>
      <c r="I75" s="5"/>
      <c r="J75" s="5">
        <f>C75*D75*E75*F75</f>
        <v>3.0194999999999999</v>
      </c>
    </row>
    <row r="76" spans="1:10" s="1" customFormat="1" ht="15.75" x14ac:dyDescent="0.25">
      <c r="A76" s="10"/>
      <c r="B76" s="9" t="s">
        <v>12</v>
      </c>
      <c r="C76" s="10"/>
      <c r="D76" s="10"/>
      <c r="E76" s="10"/>
      <c r="F76" s="10"/>
      <c r="G76" s="10"/>
      <c r="H76" s="10"/>
      <c r="I76" s="10"/>
      <c r="J76" s="406">
        <f>TRUNC(ROUND(SUM(J75:J75),2),2)</f>
        <v>3.02</v>
      </c>
    </row>
    <row r="77" spans="1:10" s="1" customFormat="1" ht="15.75" x14ac:dyDescent="0.25">
      <c r="A77" s="404"/>
      <c r="B77" s="6"/>
      <c r="C77" s="5"/>
      <c r="D77" s="5"/>
      <c r="E77" s="5"/>
      <c r="F77" s="5"/>
      <c r="G77" s="5"/>
      <c r="H77" s="5"/>
      <c r="I77" s="5"/>
      <c r="J77" s="53"/>
    </row>
    <row r="78" spans="1:10" s="1" customFormat="1" ht="15.75" x14ac:dyDescent="0.25">
      <c r="A78" s="404">
        <v>303</v>
      </c>
      <c r="B78" s="16" t="s">
        <v>21</v>
      </c>
      <c r="C78" s="5"/>
      <c r="D78" s="5"/>
      <c r="E78" s="5"/>
      <c r="F78" s="5"/>
      <c r="G78" s="5"/>
      <c r="H78" s="5"/>
      <c r="I78" s="5"/>
      <c r="J78" s="5"/>
    </row>
    <row r="79" spans="1:10" s="1" customFormat="1" ht="60" x14ac:dyDescent="0.25">
      <c r="A79" s="404" t="s">
        <v>318</v>
      </c>
      <c r="B79" s="25" t="s">
        <v>157</v>
      </c>
      <c r="C79" s="12"/>
      <c r="D79" s="12"/>
      <c r="E79" s="12"/>
      <c r="F79" s="12"/>
      <c r="G79" s="12"/>
      <c r="H79" s="12"/>
      <c r="I79" s="12"/>
      <c r="J79" s="12"/>
    </row>
    <row r="80" spans="1:10" s="1" customFormat="1" ht="15.75" x14ac:dyDescent="0.25">
      <c r="A80" s="404"/>
      <c r="B80" s="25"/>
      <c r="C80" s="197"/>
      <c r="D80" s="197"/>
      <c r="E80" s="197"/>
      <c r="F80" s="197"/>
      <c r="G80" s="197"/>
      <c r="H80" s="197"/>
      <c r="I80" s="197"/>
      <c r="J80" s="197"/>
    </row>
    <row r="81" spans="1:10" s="1" customFormat="1" ht="15.75" x14ac:dyDescent="0.25">
      <c r="A81" s="404"/>
      <c r="B81" s="196" t="s">
        <v>411</v>
      </c>
      <c r="C81" s="12">
        <v>1</v>
      </c>
      <c r="D81" s="12">
        <v>3.15</v>
      </c>
      <c r="E81" s="12"/>
      <c r="F81" s="12">
        <v>2.1</v>
      </c>
      <c r="G81" s="12">
        <v>0.25</v>
      </c>
      <c r="H81" s="12"/>
      <c r="I81" s="12"/>
      <c r="J81" s="12">
        <f>(C81*D81*F81*G81)</f>
        <v>1.6537500000000001</v>
      </c>
    </row>
    <row r="82" spans="1:10" s="1" customFormat="1" ht="30" x14ac:dyDescent="0.25">
      <c r="A82" s="404"/>
      <c r="B82" s="185" t="s">
        <v>413</v>
      </c>
      <c r="C82" s="181">
        <v>1</v>
      </c>
      <c r="D82" s="181">
        <v>3.3</v>
      </c>
      <c r="E82" s="181">
        <v>0.3</v>
      </c>
      <c r="F82" s="181"/>
      <c r="G82" s="181"/>
      <c r="H82" s="181"/>
      <c r="I82" s="181"/>
      <c r="J82" s="407">
        <f>C82*D82*E82</f>
        <v>0.98999999999999988</v>
      </c>
    </row>
    <row r="83" spans="1:10" s="1" customFormat="1" ht="15.75" x14ac:dyDescent="0.25">
      <c r="A83" s="404"/>
      <c r="B83" s="247"/>
      <c r="C83" s="12"/>
      <c r="D83" s="12"/>
      <c r="E83" s="12"/>
      <c r="F83" s="12"/>
      <c r="G83" s="12"/>
      <c r="H83" s="12"/>
      <c r="I83" s="12"/>
      <c r="J83" s="12"/>
    </row>
    <row r="84" spans="1:10" s="1" customFormat="1" ht="15.75" x14ac:dyDescent="0.25">
      <c r="A84" s="404"/>
      <c r="B84" s="247" t="s">
        <v>412</v>
      </c>
      <c r="C84" s="12"/>
      <c r="D84" s="12"/>
      <c r="E84" s="12"/>
      <c r="F84" s="12"/>
      <c r="G84" s="12"/>
      <c r="H84" s="12"/>
      <c r="I84" s="12"/>
      <c r="J84" s="12"/>
    </row>
    <row r="85" spans="1:10" s="1" customFormat="1" ht="15.75" x14ac:dyDescent="0.25">
      <c r="A85" s="10"/>
      <c r="B85" s="9" t="s">
        <v>12</v>
      </c>
      <c r="C85" s="10"/>
      <c r="D85" s="10"/>
      <c r="E85" s="10"/>
      <c r="F85" s="10"/>
      <c r="G85" s="10"/>
      <c r="H85" s="10"/>
      <c r="I85" s="10"/>
      <c r="J85" s="406">
        <f>TRUNC(ROUND(SUM(J81:J82)*1.3,2),2)</f>
        <v>3.44</v>
      </c>
    </row>
    <row r="86" spans="1:10" s="1" customFormat="1" ht="15.75" x14ac:dyDescent="0.25">
      <c r="A86" s="404"/>
      <c r="B86" s="6"/>
      <c r="C86" s="5"/>
      <c r="D86" s="5"/>
      <c r="E86" s="5"/>
      <c r="F86" s="5"/>
      <c r="G86" s="5"/>
      <c r="H86" s="5"/>
      <c r="I86" s="5"/>
      <c r="J86" s="53"/>
    </row>
    <row r="87" spans="1:10" s="1" customFormat="1" ht="15.75" x14ac:dyDescent="0.25">
      <c r="A87" s="405">
        <v>4</v>
      </c>
      <c r="B87" s="216" t="s">
        <v>22</v>
      </c>
      <c r="C87" s="8"/>
      <c r="D87" s="8"/>
      <c r="E87" s="8"/>
      <c r="F87" s="8"/>
      <c r="G87" s="8"/>
      <c r="H87" s="8"/>
      <c r="I87" s="26"/>
      <c r="J87" s="414"/>
    </row>
    <row r="88" spans="1:10" s="1" customFormat="1" ht="15.75" x14ac:dyDescent="0.25">
      <c r="A88" s="405">
        <v>402</v>
      </c>
      <c r="B88" s="217" t="s">
        <v>23</v>
      </c>
      <c r="C88" s="26"/>
      <c r="D88" s="26"/>
      <c r="E88" s="26"/>
      <c r="F88" s="26"/>
      <c r="G88" s="26"/>
      <c r="H88" s="26"/>
      <c r="I88" s="26"/>
      <c r="J88" s="414"/>
    </row>
    <row r="89" spans="1:10" s="1" customFormat="1" ht="60" x14ac:dyDescent="0.25">
      <c r="A89" s="415" t="s">
        <v>191</v>
      </c>
      <c r="B89" s="22" t="s">
        <v>24</v>
      </c>
      <c r="C89" s="181" t="s">
        <v>330</v>
      </c>
      <c r="D89" s="181" t="s">
        <v>512</v>
      </c>
      <c r="E89" s="181" t="s">
        <v>513</v>
      </c>
      <c r="F89" s="181" t="s">
        <v>514</v>
      </c>
      <c r="G89" s="181" t="s">
        <v>515</v>
      </c>
      <c r="H89" s="181" t="s">
        <v>458</v>
      </c>
      <c r="I89" s="181" t="s">
        <v>516</v>
      </c>
      <c r="J89" s="407" t="s">
        <v>331</v>
      </c>
    </row>
    <row r="90" spans="1:10" s="1" customFormat="1" ht="15.75" x14ac:dyDescent="0.25">
      <c r="A90" s="404"/>
      <c r="B90" s="183" t="s">
        <v>332</v>
      </c>
      <c r="C90" s="181">
        <v>4</v>
      </c>
      <c r="D90" s="181">
        <v>0.6</v>
      </c>
      <c r="E90" s="181">
        <v>0.6</v>
      </c>
      <c r="F90" s="181">
        <v>0.6</v>
      </c>
      <c r="G90" s="181">
        <v>0.6</v>
      </c>
      <c r="H90" s="181">
        <v>0.3</v>
      </c>
      <c r="I90" s="181">
        <f>(D90+E90+F90+G90)*H90</f>
        <v>0.72</v>
      </c>
      <c r="J90" s="407">
        <f>I90*C90</f>
        <v>2.88</v>
      </c>
    </row>
    <row r="91" spans="1:10" s="1" customFormat="1" ht="15.75" x14ac:dyDescent="0.25">
      <c r="A91" s="404"/>
      <c r="B91" s="183" t="s">
        <v>333</v>
      </c>
      <c r="C91" s="181">
        <v>4</v>
      </c>
      <c r="D91" s="181">
        <v>0.15</v>
      </c>
      <c r="E91" s="181">
        <v>0.15</v>
      </c>
      <c r="F91" s="181">
        <v>0.3</v>
      </c>
      <c r="G91" s="181">
        <v>0.6</v>
      </c>
      <c r="H91" s="181">
        <v>0.9</v>
      </c>
      <c r="I91" s="181">
        <f>(D91+E91+F91+G91)*H91</f>
        <v>1.08</v>
      </c>
      <c r="J91" s="407">
        <f>I91*C91</f>
        <v>4.32</v>
      </c>
    </row>
    <row r="92" spans="1:10" s="1" customFormat="1" ht="15.75" x14ac:dyDescent="0.25">
      <c r="A92" s="404"/>
      <c r="B92" s="183" t="s">
        <v>334</v>
      </c>
      <c r="C92" s="181">
        <v>2</v>
      </c>
      <c r="D92" s="181">
        <v>0.2</v>
      </c>
      <c r="E92" s="181">
        <v>0.2</v>
      </c>
      <c r="F92" s="181">
        <v>0.15</v>
      </c>
      <c r="G92" s="181"/>
      <c r="H92" s="181">
        <v>3.05</v>
      </c>
      <c r="I92" s="181">
        <f>(D92+E92+F92+G92)*H92</f>
        <v>1.6775</v>
      </c>
      <c r="J92" s="407">
        <f>I92*C92</f>
        <v>3.355</v>
      </c>
    </row>
    <row r="93" spans="1:10" s="1" customFormat="1" ht="15.75" x14ac:dyDescent="0.25">
      <c r="A93" s="404"/>
      <c r="B93" s="183" t="s">
        <v>335</v>
      </c>
      <c r="C93" s="181">
        <v>2</v>
      </c>
      <c r="D93" s="181">
        <v>0.2</v>
      </c>
      <c r="E93" s="181">
        <v>0.3</v>
      </c>
      <c r="F93" s="181">
        <v>0.15</v>
      </c>
      <c r="G93" s="181"/>
      <c r="H93" s="181">
        <v>3.3</v>
      </c>
      <c r="I93" s="181">
        <f>(D93+E93+F93+G93)*H93</f>
        <v>2.145</v>
      </c>
      <c r="J93" s="407">
        <f>I93*C93</f>
        <v>4.29</v>
      </c>
    </row>
    <row r="94" spans="1:10" s="1" customFormat="1" ht="15.75" x14ac:dyDescent="0.25">
      <c r="A94" s="404"/>
      <c r="B94" s="183"/>
      <c r="C94" s="218"/>
      <c r="D94" s="181"/>
      <c r="E94" s="181"/>
      <c r="F94" s="181"/>
      <c r="G94" s="181"/>
      <c r="H94" s="181"/>
      <c r="I94" s="319" t="s">
        <v>9</v>
      </c>
      <c r="J94" s="416">
        <f>SUM(J90:J93)</f>
        <v>14.844999999999999</v>
      </c>
    </row>
    <row r="95" spans="1:10" s="1" customFormat="1" ht="15.75" x14ac:dyDescent="0.25">
      <c r="A95" s="404"/>
      <c r="B95" s="183"/>
      <c r="C95" s="181"/>
      <c r="D95" s="181"/>
      <c r="E95" s="181"/>
      <c r="F95" s="181"/>
      <c r="G95" s="181"/>
      <c r="H95" s="181"/>
      <c r="I95" s="181"/>
      <c r="J95" s="407"/>
    </row>
    <row r="96" spans="1:10" s="1" customFormat="1" ht="15.75" x14ac:dyDescent="0.25">
      <c r="A96" s="10"/>
      <c r="B96" s="9" t="s">
        <v>12</v>
      </c>
      <c r="C96" s="30"/>
      <c r="D96" s="30"/>
      <c r="E96" s="30"/>
      <c r="F96" s="30"/>
      <c r="G96" s="30"/>
      <c r="H96" s="30"/>
      <c r="I96" s="30"/>
      <c r="J96" s="417">
        <f>TRUNC(ROUND(J94,2),2)</f>
        <v>14.85</v>
      </c>
    </row>
    <row r="97" spans="1:10" s="1" customFormat="1" ht="15.75" x14ac:dyDescent="0.25">
      <c r="A97" s="404"/>
      <c r="B97" s="6"/>
      <c r="C97" s="8"/>
      <c r="D97" s="8"/>
      <c r="E97" s="8"/>
      <c r="F97" s="8"/>
      <c r="G97" s="8"/>
      <c r="H97" s="8"/>
      <c r="I97" s="8"/>
      <c r="J97" s="414"/>
    </row>
    <row r="98" spans="1:10" s="1" customFormat="1" ht="45" x14ac:dyDescent="0.25">
      <c r="A98" s="404" t="s">
        <v>224</v>
      </c>
      <c r="B98" s="31" t="s">
        <v>28</v>
      </c>
      <c r="C98" s="27"/>
      <c r="D98" s="27"/>
      <c r="E98" s="27"/>
      <c r="F98" s="27"/>
      <c r="G98" s="27"/>
      <c r="H98" s="27"/>
      <c r="I98" s="27"/>
      <c r="J98" s="41"/>
    </row>
    <row r="99" spans="1:10" s="1" customFormat="1" ht="15.75" x14ac:dyDescent="0.25">
      <c r="A99" s="404"/>
      <c r="B99" s="28" t="s">
        <v>25</v>
      </c>
      <c r="C99" s="27"/>
      <c r="D99" s="27"/>
      <c r="E99" s="27"/>
      <c r="F99" s="27"/>
      <c r="G99" s="27"/>
      <c r="H99" s="27"/>
      <c r="I99" s="27"/>
      <c r="J99" s="41"/>
    </row>
    <row r="100" spans="1:10" s="1" customFormat="1" ht="15.75" x14ac:dyDescent="0.25">
      <c r="A100" s="404"/>
      <c r="B100" s="19" t="s">
        <v>26</v>
      </c>
      <c r="C100" s="12">
        <v>4</v>
      </c>
      <c r="D100" s="12">
        <v>0.6</v>
      </c>
      <c r="E100" s="12">
        <v>0.6</v>
      </c>
      <c r="F100" s="12">
        <v>0.05</v>
      </c>
      <c r="G100" s="12"/>
      <c r="H100" s="12"/>
      <c r="I100" s="12">
        <f>C100*D100*E100*F100</f>
        <v>7.1999999999999995E-2</v>
      </c>
      <c r="J100" s="12">
        <f>I100</f>
        <v>7.1999999999999995E-2</v>
      </c>
    </row>
    <row r="101" spans="1:10" s="1" customFormat="1" ht="15.75" x14ac:dyDescent="0.25">
      <c r="A101" s="404"/>
      <c r="B101" s="28" t="s">
        <v>27</v>
      </c>
      <c r="C101" s="27"/>
      <c r="D101" s="27"/>
      <c r="E101" s="27"/>
      <c r="F101" s="27"/>
      <c r="G101" s="27"/>
      <c r="H101" s="27"/>
      <c r="I101" s="12"/>
      <c r="J101" s="12"/>
    </row>
    <row r="102" spans="1:10" s="1" customFormat="1" ht="15.75" x14ac:dyDescent="0.25">
      <c r="A102" s="404"/>
      <c r="B102" s="29" t="s">
        <v>29</v>
      </c>
      <c r="C102" s="27">
        <v>2</v>
      </c>
      <c r="D102" s="27">
        <v>3.03</v>
      </c>
      <c r="E102" s="27">
        <v>0.2</v>
      </c>
      <c r="F102" s="27">
        <v>0.05</v>
      </c>
      <c r="G102" s="27"/>
      <c r="H102" s="27"/>
      <c r="I102" s="12">
        <f>C102*D102*E102*F102</f>
        <v>6.0600000000000001E-2</v>
      </c>
      <c r="J102" s="12">
        <f>I102</f>
        <v>6.0600000000000001E-2</v>
      </c>
    </row>
    <row r="103" spans="1:10" s="1" customFormat="1" ht="15.75" x14ac:dyDescent="0.25">
      <c r="A103" s="404"/>
      <c r="B103" s="29" t="s">
        <v>30</v>
      </c>
      <c r="C103" s="27">
        <v>2</v>
      </c>
      <c r="D103" s="27">
        <v>3.3</v>
      </c>
      <c r="E103" s="27">
        <v>0.2</v>
      </c>
      <c r="F103" s="27">
        <v>0.05</v>
      </c>
      <c r="G103" s="27"/>
      <c r="H103" s="27"/>
      <c r="I103" s="12">
        <f>C103*D103*E103*F103</f>
        <v>6.6000000000000003E-2</v>
      </c>
      <c r="J103" s="12">
        <f>I103</f>
        <v>6.6000000000000003E-2</v>
      </c>
    </row>
    <row r="104" spans="1:10" s="471" customFormat="1" ht="15.75" x14ac:dyDescent="0.25">
      <c r="A104" s="467"/>
      <c r="B104" s="472" t="s">
        <v>12</v>
      </c>
      <c r="C104" s="469"/>
      <c r="D104" s="469"/>
      <c r="E104" s="469"/>
      <c r="F104" s="469"/>
      <c r="G104" s="469"/>
      <c r="H104" s="469"/>
      <c r="I104" s="469"/>
      <c r="J104" s="473">
        <f>TRUNC(ROUND(SUM(J100:J103),2),2)</f>
        <v>0.2</v>
      </c>
    </row>
    <row r="105" spans="1:10" s="1" customFormat="1" ht="15.75" x14ac:dyDescent="0.25">
      <c r="A105" s="404"/>
      <c r="B105" s="29"/>
      <c r="C105" s="27"/>
      <c r="D105" s="27"/>
      <c r="E105" s="27"/>
      <c r="F105" s="27"/>
      <c r="G105" s="27"/>
      <c r="H105" s="27"/>
      <c r="I105" s="27"/>
      <c r="J105" s="41"/>
    </row>
    <row r="106" spans="1:10" s="1" customFormat="1" ht="30" x14ac:dyDescent="0.25">
      <c r="A106" s="415" t="s">
        <v>225</v>
      </c>
      <c r="B106" s="22" t="s">
        <v>31</v>
      </c>
      <c r="C106" s="27"/>
      <c r="D106" s="27"/>
      <c r="E106" s="27"/>
      <c r="F106" s="27"/>
      <c r="G106" s="27"/>
      <c r="H106" s="27"/>
      <c r="I106" s="27"/>
      <c r="J106" s="41"/>
    </row>
    <row r="107" spans="1:10" s="1" customFormat="1" ht="15.75" x14ac:dyDescent="0.25">
      <c r="A107" s="404"/>
      <c r="B107" s="32"/>
      <c r="C107" s="27"/>
      <c r="D107" s="27"/>
      <c r="E107" s="27"/>
      <c r="F107" s="27"/>
      <c r="G107" s="27"/>
      <c r="H107" s="27"/>
      <c r="I107" s="27"/>
      <c r="J107" s="41"/>
    </row>
    <row r="108" spans="1:10" s="1" customFormat="1" ht="15.75" x14ac:dyDescent="0.25">
      <c r="A108" s="404"/>
      <c r="B108" s="183" t="s">
        <v>336</v>
      </c>
      <c r="C108" s="181" t="s">
        <v>330</v>
      </c>
      <c r="D108" s="181" t="s">
        <v>337</v>
      </c>
      <c r="E108" s="181" t="s">
        <v>326</v>
      </c>
      <c r="F108" s="181" t="s">
        <v>338</v>
      </c>
      <c r="G108" s="218"/>
      <c r="H108" s="27"/>
      <c r="I108" s="181" t="s">
        <v>339</v>
      </c>
      <c r="J108" s="407" t="s">
        <v>340</v>
      </c>
    </row>
    <row r="109" spans="1:10" s="1" customFormat="1" ht="15.75" x14ac:dyDescent="0.25">
      <c r="A109" s="404"/>
      <c r="B109" s="183" t="s">
        <v>332</v>
      </c>
      <c r="C109" s="181">
        <v>4</v>
      </c>
      <c r="D109" s="181">
        <v>0.6</v>
      </c>
      <c r="E109" s="181">
        <v>0.6</v>
      </c>
      <c r="F109" s="181">
        <v>0.3</v>
      </c>
      <c r="G109" s="181"/>
      <c r="H109" s="27"/>
      <c r="I109" s="181">
        <f>D109*E109*F109</f>
        <v>0.108</v>
      </c>
      <c r="J109" s="407">
        <f>I109*C109</f>
        <v>0.432</v>
      </c>
    </row>
    <row r="110" spans="1:10" s="1" customFormat="1" ht="15.75" x14ac:dyDescent="0.25">
      <c r="A110" s="404"/>
      <c r="B110" s="183" t="s">
        <v>333</v>
      </c>
      <c r="C110" s="181">
        <v>4</v>
      </c>
      <c r="D110" s="181">
        <v>0.15</v>
      </c>
      <c r="E110" s="181">
        <v>0.3</v>
      </c>
      <c r="F110" s="181">
        <v>0.9</v>
      </c>
      <c r="G110" s="181"/>
      <c r="H110" s="27"/>
      <c r="I110" s="181">
        <f>D110*E110*F110</f>
        <v>4.0500000000000001E-2</v>
      </c>
      <c r="J110" s="407">
        <f>I110*C110</f>
        <v>0.16200000000000001</v>
      </c>
    </row>
    <row r="111" spans="1:10" s="1" customFormat="1" ht="15.75" x14ac:dyDescent="0.25">
      <c r="A111" s="404"/>
      <c r="B111" s="183" t="s">
        <v>334</v>
      </c>
      <c r="C111" s="181">
        <v>2</v>
      </c>
      <c r="D111" s="181">
        <v>0.15</v>
      </c>
      <c r="E111" s="181">
        <v>3.05</v>
      </c>
      <c r="F111" s="181">
        <v>0.3</v>
      </c>
      <c r="G111" s="181"/>
      <c r="H111" s="27"/>
      <c r="I111" s="181">
        <f>D111*E111*F111</f>
        <v>0.13724999999999998</v>
      </c>
      <c r="J111" s="407">
        <f>I111*C111</f>
        <v>0.27449999999999997</v>
      </c>
    </row>
    <row r="112" spans="1:10" s="1" customFormat="1" ht="15.75" x14ac:dyDescent="0.25">
      <c r="A112" s="404"/>
      <c r="B112" s="183" t="s">
        <v>335</v>
      </c>
      <c r="C112" s="181">
        <v>2</v>
      </c>
      <c r="D112" s="181">
        <v>0.15</v>
      </c>
      <c r="E112" s="181">
        <v>3.3</v>
      </c>
      <c r="F112" s="181">
        <v>0.3</v>
      </c>
      <c r="G112" s="181"/>
      <c r="H112" s="27"/>
      <c r="I112" s="181">
        <f>D112*E112*F112</f>
        <v>0.14849999999999997</v>
      </c>
      <c r="J112" s="407">
        <f>I112*C112</f>
        <v>0.29699999999999993</v>
      </c>
    </row>
    <row r="113" spans="1:11" s="1" customFormat="1" ht="15.75" x14ac:dyDescent="0.25">
      <c r="A113" s="404"/>
      <c r="B113" s="183" t="s">
        <v>344</v>
      </c>
      <c r="C113" s="181">
        <v>2</v>
      </c>
      <c r="D113" s="181">
        <v>3.05</v>
      </c>
      <c r="E113" s="181">
        <v>1.5</v>
      </c>
      <c r="F113" s="181">
        <v>0.1</v>
      </c>
      <c r="G113" s="419"/>
      <c r="H113" s="27"/>
      <c r="I113" s="181">
        <f>D113*E113*F113</f>
        <v>0.45749999999999996</v>
      </c>
      <c r="J113" s="407">
        <f>I113*C113</f>
        <v>0.91499999999999992</v>
      </c>
    </row>
    <row r="114" spans="1:11" s="1" customFormat="1" ht="15.75" x14ac:dyDescent="0.25">
      <c r="A114" s="404"/>
      <c r="B114" s="183"/>
      <c r="C114" s="181"/>
      <c r="D114" s="181"/>
      <c r="E114" s="181"/>
      <c r="F114" s="181"/>
      <c r="G114" s="181"/>
      <c r="H114" s="181"/>
      <c r="I114" s="181"/>
      <c r="J114" s="407"/>
    </row>
    <row r="115" spans="1:11" s="471" customFormat="1" ht="15.75" x14ac:dyDescent="0.25">
      <c r="A115" s="467"/>
      <c r="B115" s="472" t="s">
        <v>12</v>
      </c>
      <c r="C115" s="469"/>
      <c r="D115" s="469"/>
      <c r="E115" s="469"/>
      <c r="F115" s="469"/>
      <c r="G115" s="469"/>
      <c r="H115" s="469"/>
      <c r="I115" s="469"/>
      <c r="J115" s="473">
        <f>TRUNC(ROUND(SUM(J109:J113),2),2)</f>
        <v>2.08</v>
      </c>
    </row>
    <row r="116" spans="1:11" s="1" customFormat="1" ht="30" x14ac:dyDescent="0.25">
      <c r="A116" s="415" t="s">
        <v>226</v>
      </c>
      <c r="B116" s="31" t="s">
        <v>158</v>
      </c>
      <c r="C116" s="27"/>
      <c r="D116" s="35"/>
      <c r="E116" s="27"/>
      <c r="F116" s="27"/>
      <c r="G116" s="27"/>
      <c r="H116" s="27"/>
      <c r="I116" s="35"/>
      <c r="J116" s="27"/>
    </row>
    <row r="117" spans="1:11" s="1" customFormat="1" ht="15.75" x14ac:dyDescent="0.25">
      <c r="A117" s="543" t="s">
        <v>345</v>
      </c>
      <c r="B117" s="545" t="s">
        <v>346</v>
      </c>
      <c r="C117" s="546" t="s">
        <v>347</v>
      </c>
      <c r="D117" s="545" t="s">
        <v>330</v>
      </c>
      <c r="E117" s="240" t="s">
        <v>348</v>
      </c>
      <c r="F117" s="545" t="s">
        <v>349</v>
      </c>
      <c r="G117" s="545"/>
      <c r="H117" s="545"/>
      <c r="I117" s="545" t="s">
        <v>350</v>
      </c>
      <c r="J117" s="545"/>
    </row>
    <row r="118" spans="1:11" s="1" customFormat="1" ht="15.75" x14ac:dyDescent="0.25">
      <c r="A118" s="544"/>
      <c r="B118" s="545"/>
      <c r="C118" s="546"/>
      <c r="D118" s="545"/>
      <c r="E118" s="240" t="s">
        <v>12</v>
      </c>
      <c r="F118" s="240" t="s">
        <v>351</v>
      </c>
      <c r="G118" s="240" t="s">
        <v>352</v>
      </c>
      <c r="H118" s="240" t="s">
        <v>353</v>
      </c>
      <c r="I118" s="400" t="s">
        <v>354</v>
      </c>
      <c r="J118" s="240" t="s">
        <v>159</v>
      </c>
    </row>
    <row r="119" spans="1:11" s="1" customFormat="1" ht="15.75" x14ac:dyDescent="0.25">
      <c r="A119" s="420" t="s">
        <v>355</v>
      </c>
      <c r="B119" s="200">
        <v>1</v>
      </c>
      <c r="C119" s="305">
        <v>8</v>
      </c>
      <c r="D119" s="306">
        <v>7</v>
      </c>
      <c r="E119" s="307">
        <v>8</v>
      </c>
      <c r="F119" s="308">
        <v>0.94</v>
      </c>
      <c r="G119" s="308">
        <f>D119*F119</f>
        <v>6.58</v>
      </c>
      <c r="H119" s="312">
        <f>E119*G119</f>
        <v>52.64</v>
      </c>
      <c r="I119" s="309">
        <v>0.39500000000000002</v>
      </c>
      <c r="J119" s="421">
        <f>I119*H119</f>
        <v>20.7928</v>
      </c>
    </row>
    <row r="120" spans="1:11" s="1" customFormat="1" ht="15.75" x14ac:dyDescent="0.25">
      <c r="A120" s="420" t="s">
        <v>355</v>
      </c>
      <c r="B120" s="200">
        <v>2</v>
      </c>
      <c r="C120" s="305">
        <v>8</v>
      </c>
      <c r="D120" s="307">
        <v>4</v>
      </c>
      <c r="E120" s="307">
        <v>4</v>
      </c>
      <c r="F120" s="310">
        <v>2.2000000000000002</v>
      </c>
      <c r="G120" s="308">
        <f t="shared" ref="G120:H126" si="0">D120*F120</f>
        <v>8.8000000000000007</v>
      </c>
      <c r="H120" s="312">
        <f t="shared" si="0"/>
        <v>35.200000000000003</v>
      </c>
      <c r="I120" s="309">
        <v>0.39500000000000002</v>
      </c>
      <c r="J120" s="421">
        <f t="shared" ref="J120:J126" si="1">I120*H120</f>
        <v>13.904000000000002</v>
      </c>
    </row>
    <row r="121" spans="1:11" s="1" customFormat="1" ht="15.75" x14ac:dyDescent="0.25">
      <c r="A121" s="420" t="s">
        <v>357</v>
      </c>
      <c r="B121" s="200" t="s">
        <v>213</v>
      </c>
      <c r="C121" s="310">
        <v>5</v>
      </c>
      <c r="D121" s="307" t="s">
        <v>361</v>
      </c>
      <c r="E121" s="307" t="s">
        <v>214</v>
      </c>
      <c r="F121" s="310">
        <v>0.76</v>
      </c>
      <c r="G121" s="308">
        <f t="shared" si="0"/>
        <v>10.64</v>
      </c>
      <c r="H121" s="312">
        <f t="shared" si="0"/>
        <v>42.56</v>
      </c>
      <c r="I121" s="309">
        <v>0.16</v>
      </c>
      <c r="J121" s="421">
        <f t="shared" si="1"/>
        <v>6.8096000000000005</v>
      </c>
    </row>
    <row r="122" spans="1:11" s="1" customFormat="1" ht="15.75" x14ac:dyDescent="0.25">
      <c r="A122" s="422" t="s">
        <v>355</v>
      </c>
      <c r="B122" s="200" t="s">
        <v>214</v>
      </c>
      <c r="C122" s="310">
        <v>8</v>
      </c>
      <c r="D122" s="307" t="s">
        <v>214</v>
      </c>
      <c r="E122" s="307" t="s">
        <v>212</v>
      </c>
      <c r="F122" s="310">
        <v>3.25</v>
      </c>
      <c r="G122" s="308">
        <f t="shared" si="0"/>
        <v>13</v>
      </c>
      <c r="H122" s="312">
        <f t="shared" si="0"/>
        <v>26</v>
      </c>
      <c r="I122" s="309">
        <f>I120</f>
        <v>0.39500000000000002</v>
      </c>
      <c r="J122" s="421">
        <f t="shared" si="1"/>
        <v>10.27</v>
      </c>
    </row>
    <row r="123" spans="1:11" s="1" customFormat="1" ht="15.75" x14ac:dyDescent="0.25">
      <c r="A123" s="420" t="s">
        <v>357</v>
      </c>
      <c r="B123" s="200" t="s">
        <v>452</v>
      </c>
      <c r="C123" s="310">
        <v>5</v>
      </c>
      <c r="D123" s="307" t="s">
        <v>365</v>
      </c>
      <c r="E123" s="307" t="s">
        <v>212</v>
      </c>
      <c r="F123" s="310">
        <v>0.76</v>
      </c>
      <c r="G123" s="311">
        <f t="shared" si="0"/>
        <v>12.16</v>
      </c>
      <c r="H123" s="312">
        <f t="shared" si="0"/>
        <v>24.32</v>
      </c>
      <c r="I123" s="313">
        <f>I121</f>
        <v>0.16</v>
      </c>
      <c r="J123" s="421">
        <f t="shared" si="1"/>
        <v>3.8912</v>
      </c>
    </row>
    <row r="124" spans="1:11" s="1" customFormat="1" ht="15.75" x14ac:dyDescent="0.25">
      <c r="A124" s="420" t="s">
        <v>355</v>
      </c>
      <c r="B124" s="200" t="s">
        <v>453</v>
      </c>
      <c r="C124" s="310">
        <v>8</v>
      </c>
      <c r="D124" s="307" t="s">
        <v>214</v>
      </c>
      <c r="E124" s="307" t="s">
        <v>212</v>
      </c>
      <c r="F124" s="310">
        <v>0.6</v>
      </c>
      <c r="G124" s="311">
        <f t="shared" si="0"/>
        <v>2.4</v>
      </c>
      <c r="H124" s="312">
        <f t="shared" si="0"/>
        <v>4.8</v>
      </c>
      <c r="I124" s="314">
        <f>I120</f>
        <v>0.39500000000000002</v>
      </c>
      <c r="J124" s="421">
        <f t="shared" si="1"/>
        <v>1.8959999999999999</v>
      </c>
    </row>
    <row r="125" spans="1:11" s="1" customFormat="1" ht="15.75" x14ac:dyDescent="0.25">
      <c r="A125" s="420" t="s">
        <v>355</v>
      </c>
      <c r="B125" s="200" t="s">
        <v>389</v>
      </c>
      <c r="C125" s="310">
        <v>8</v>
      </c>
      <c r="D125" s="307" t="s">
        <v>214</v>
      </c>
      <c r="E125" s="307" t="s">
        <v>212</v>
      </c>
      <c r="F125" s="310">
        <v>3.49</v>
      </c>
      <c r="G125" s="311">
        <f t="shared" si="0"/>
        <v>13.96</v>
      </c>
      <c r="H125" s="312">
        <f t="shared" si="0"/>
        <v>27.92</v>
      </c>
      <c r="I125" s="314">
        <f>I124</f>
        <v>0.39500000000000002</v>
      </c>
      <c r="J125" s="421">
        <f t="shared" si="1"/>
        <v>11.028400000000001</v>
      </c>
    </row>
    <row r="126" spans="1:11" s="1" customFormat="1" ht="15.75" x14ac:dyDescent="0.25">
      <c r="A126" s="420" t="s">
        <v>357</v>
      </c>
      <c r="B126" s="200" t="s">
        <v>362</v>
      </c>
      <c r="C126" s="310">
        <v>5</v>
      </c>
      <c r="D126" s="307" t="s">
        <v>360</v>
      </c>
      <c r="E126" s="307" t="s">
        <v>212</v>
      </c>
      <c r="F126" s="310">
        <v>0.76</v>
      </c>
      <c r="G126" s="311">
        <f t="shared" si="0"/>
        <v>13.68</v>
      </c>
      <c r="H126" s="312">
        <f t="shared" si="0"/>
        <v>27.36</v>
      </c>
      <c r="I126" s="314">
        <v>0.16</v>
      </c>
      <c r="J126" s="421">
        <f t="shared" si="1"/>
        <v>4.3776000000000002</v>
      </c>
    </row>
    <row r="127" spans="1:11" s="1" customFormat="1" ht="15.75" x14ac:dyDescent="0.25">
      <c r="A127" s="422"/>
      <c r="B127" s="200"/>
      <c r="C127" s="315"/>
      <c r="D127" s="307"/>
      <c r="E127" s="307"/>
      <c r="F127" s="310"/>
      <c r="G127" s="311"/>
      <c r="H127" s="310"/>
      <c r="I127" s="314"/>
      <c r="J127" s="421"/>
      <c r="K127" s="244"/>
    </row>
    <row r="128" spans="1:11" s="471" customFormat="1" ht="15.75" x14ac:dyDescent="0.25">
      <c r="A128" s="467"/>
      <c r="B128" s="472" t="s">
        <v>12</v>
      </c>
      <c r="C128" s="469"/>
      <c r="D128" s="469"/>
      <c r="E128" s="469"/>
      <c r="F128" s="469"/>
      <c r="G128" s="469"/>
      <c r="H128" s="469"/>
      <c r="I128" s="469"/>
      <c r="J128" s="470">
        <f>TRUNC(ROUND(SUM(J119:J127),2),2)</f>
        <v>72.97</v>
      </c>
    </row>
    <row r="129" spans="1:10" s="1" customFormat="1" ht="15.75" x14ac:dyDescent="0.25">
      <c r="A129" s="404"/>
      <c r="B129" s="20"/>
      <c r="C129" s="27"/>
      <c r="D129" s="27"/>
      <c r="E129" s="27"/>
      <c r="F129" s="27"/>
      <c r="G129" s="27"/>
      <c r="H129" s="27"/>
      <c r="I129" s="27"/>
      <c r="J129" s="41"/>
    </row>
    <row r="130" spans="1:10" s="1" customFormat="1" ht="15.75" x14ac:dyDescent="0.25">
      <c r="A130" s="405" t="s">
        <v>32</v>
      </c>
      <c r="B130" s="36" t="s">
        <v>33</v>
      </c>
      <c r="C130" s="27"/>
      <c r="D130" s="27"/>
      <c r="E130" s="27"/>
      <c r="F130" s="27"/>
      <c r="G130" s="27"/>
      <c r="H130" s="27"/>
      <c r="I130" s="27"/>
      <c r="J130" s="41"/>
    </row>
    <row r="131" spans="1:10" s="1" customFormat="1" ht="30" x14ac:dyDescent="0.25">
      <c r="A131" s="415" t="s">
        <v>192</v>
      </c>
      <c r="B131" s="22" t="s">
        <v>31</v>
      </c>
      <c r="C131" s="27"/>
      <c r="D131" s="27"/>
      <c r="E131" s="27"/>
      <c r="F131" s="27"/>
      <c r="G131" s="27"/>
      <c r="H131" s="27"/>
      <c r="I131" s="27"/>
      <c r="J131" s="41"/>
    </row>
    <row r="132" spans="1:10" s="1" customFormat="1" ht="15.75" x14ac:dyDescent="0.25">
      <c r="A132" s="404"/>
      <c r="B132" s="28"/>
      <c r="C132" s="27"/>
      <c r="D132" s="27"/>
      <c r="E132" s="27"/>
      <c r="F132" s="27"/>
      <c r="G132" s="27"/>
      <c r="H132" s="27"/>
      <c r="I132" s="27"/>
      <c r="J132" s="41"/>
    </row>
    <row r="133" spans="1:10" s="1" customFormat="1" ht="15.75" x14ac:dyDescent="0.25">
      <c r="A133" s="404"/>
      <c r="B133" s="183" t="s">
        <v>336</v>
      </c>
      <c r="C133" s="181" t="s">
        <v>330</v>
      </c>
      <c r="D133" s="181" t="s">
        <v>457</v>
      </c>
      <c r="E133" s="181" t="s">
        <v>456</v>
      </c>
      <c r="F133" s="181" t="s">
        <v>458</v>
      </c>
      <c r="G133" s="27"/>
      <c r="H133" s="27"/>
      <c r="I133" s="181" t="s">
        <v>455</v>
      </c>
      <c r="J133" s="317" t="s">
        <v>454</v>
      </c>
    </row>
    <row r="134" spans="1:10" s="1" customFormat="1" ht="15.75" x14ac:dyDescent="0.25">
      <c r="A134" s="404"/>
      <c r="B134" s="183" t="s">
        <v>341</v>
      </c>
      <c r="C134" s="181">
        <v>4</v>
      </c>
      <c r="D134" s="181">
        <v>0.15</v>
      </c>
      <c r="E134" s="181">
        <v>0.3</v>
      </c>
      <c r="F134" s="181">
        <v>2.4</v>
      </c>
      <c r="G134" s="27"/>
      <c r="H134" s="27"/>
      <c r="I134" s="181">
        <f>D134*E134*F134</f>
        <v>0.108</v>
      </c>
      <c r="J134" s="181">
        <f>I134*C134</f>
        <v>0.432</v>
      </c>
    </row>
    <row r="135" spans="1:10" s="1" customFormat="1" ht="15.75" x14ac:dyDescent="0.25">
      <c r="A135" s="404"/>
      <c r="B135" s="183" t="s">
        <v>342</v>
      </c>
      <c r="C135" s="181">
        <v>2</v>
      </c>
      <c r="D135" s="181">
        <v>0.15</v>
      </c>
      <c r="E135" s="181">
        <v>3.05</v>
      </c>
      <c r="F135" s="181">
        <v>0.3</v>
      </c>
      <c r="G135" s="27"/>
      <c r="H135" s="27"/>
      <c r="I135" s="181">
        <f>D135*E135*F135</f>
        <v>0.13724999999999998</v>
      </c>
      <c r="J135" s="181">
        <f>I135*C135</f>
        <v>0.27449999999999997</v>
      </c>
    </row>
    <row r="136" spans="1:10" s="1" customFormat="1" ht="15.75" x14ac:dyDescent="0.25">
      <c r="A136" s="404"/>
      <c r="B136" s="183" t="s">
        <v>343</v>
      </c>
      <c r="C136" s="181">
        <v>2</v>
      </c>
      <c r="D136" s="181">
        <v>0.15</v>
      </c>
      <c r="E136" s="181">
        <v>3.3</v>
      </c>
      <c r="F136" s="181">
        <v>0.3</v>
      </c>
      <c r="G136" s="27"/>
      <c r="H136" s="27"/>
      <c r="I136" s="181">
        <f>D136*E136*F136</f>
        <v>0.14849999999999997</v>
      </c>
      <c r="J136" s="181">
        <f>I136*C136</f>
        <v>0.29699999999999993</v>
      </c>
    </row>
    <row r="137" spans="1:10" s="13" customFormat="1" ht="15.75" x14ac:dyDescent="0.25">
      <c r="A137" s="404"/>
      <c r="B137" s="183" t="s">
        <v>344</v>
      </c>
      <c r="C137" s="181">
        <v>2</v>
      </c>
      <c r="D137" s="181">
        <v>3.05</v>
      </c>
      <c r="E137" s="181">
        <v>1.5</v>
      </c>
      <c r="F137" s="181">
        <v>0.1</v>
      </c>
      <c r="G137" s="419"/>
      <c r="H137" s="27"/>
      <c r="I137" s="181">
        <f>D137*E137*F137</f>
        <v>0.45749999999999996</v>
      </c>
      <c r="J137" s="181">
        <f>I137*C137</f>
        <v>0.91499999999999992</v>
      </c>
    </row>
    <row r="138" spans="1:10" s="13" customFormat="1" ht="17.25" customHeight="1" x14ac:dyDescent="0.25">
      <c r="A138" s="404"/>
      <c r="B138" s="183"/>
      <c r="C138" s="181"/>
      <c r="D138" s="181"/>
      <c r="E138" s="181"/>
      <c r="F138" s="181"/>
      <c r="G138" s="181"/>
      <c r="H138" s="27"/>
      <c r="I138" s="181"/>
      <c r="J138" s="181"/>
    </row>
    <row r="139" spans="1:10" s="471" customFormat="1" ht="15.75" x14ac:dyDescent="0.25">
      <c r="A139" s="467"/>
      <c r="B139" s="468" t="s">
        <v>12</v>
      </c>
      <c r="C139" s="469"/>
      <c r="D139" s="469"/>
      <c r="E139" s="469"/>
      <c r="F139" s="469"/>
      <c r="G139" s="469"/>
      <c r="H139" s="469"/>
      <c r="I139" s="469"/>
      <c r="J139" s="470">
        <f>TRUNC(ROUND(SUM(J134:J137),2),2)</f>
        <v>1.92</v>
      </c>
    </row>
    <row r="140" spans="1:10" s="1" customFormat="1" ht="15.75" x14ac:dyDescent="0.25">
      <c r="A140" s="404"/>
      <c r="B140" s="31"/>
      <c r="C140" s="27"/>
      <c r="D140" s="27"/>
      <c r="E140" s="27"/>
      <c r="F140" s="27"/>
      <c r="G140" s="27"/>
      <c r="H140" s="27"/>
      <c r="I140" s="27"/>
      <c r="J140" s="41"/>
    </row>
    <row r="141" spans="1:10" s="1" customFormat="1" ht="30" x14ac:dyDescent="0.25">
      <c r="A141" s="423" t="s">
        <v>227</v>
      </c>
      <c r="B141" s="31" t="s">
        <v>158</v>
      </c>
      <c r="C141" s="27"/>
      <c r="D141" s="27"/>
      <c r="E141" s="27"/>
      <c r="F141" s="27"/>
      <c r="G141" s="27"/>
      <c r="H141" s="27"/>
      <c r="I141" s="27"/>
      <c r="J141" s="41"/>
    </row>
    <row r="142" spans="1:10" s="1" customFormat="1" ht="15.75" x14ac:dyDescent="0.25">
      <c r="A142" s="543" t="s">
        <v>345</v>
      </c>
      <c r="B142" s="545" t="s">
        <v>346</v>
      </c>
      <c r="C142" s="546" t="s">
        <v>347</v>
      </c>
      <c r="D142" s="545" t="s">
        <v>330</v>
      </c>
      <c r="E142" s="240" t="s">
        <v>348</v>
      </c>
      <c r="F142" s="545" t="s">
        <v>349</v>
      </c>
      <c r="G142" s="545"/>
      <c r="H142" s="545"/>
      <c r="I142" s="545" t="s">
        <v>350</v>
      </c>
      <c r="J142" s="545"/>
    </row>
    <row r="143" spans="1:10" s="1" customFormat="1" ht="15.75" x14ac:dyDescent="0.25">
      <c r="A143" s="544"/>
      <c r="B143" s="545"/>
      <c r="C143" s="546"/>
      <c r="D143" s="545"/>
      <c r="E143" s="240" t="s">
        <v>12</v>
      </c>
      <c r="F143" s="240" t="s">
        <v>351</v>
      </c>
      <c r="G143" s="240" t="s">
        <v>352</v>
      </c>
      <c r="H143" s="240" t="s">
        <v>353</v>
      </c>
      <c r="I143" s="400" t="s">
        <v>354</v>
      </c>
      <c r="J143" s="240" t="s">
        <v>159</v>
      </c>
    </row>
    <row r="144" spans="1:10" s="1" customFormat="1" ht="15.75" x14ac:dyDescent="0.25">
      <c r="A144" s="424" t="s">
        <v>355</v>
      </c>
      <c r="B144" s="222" t="s">
        <v>356</v>
      </c>
      <c r="C144" s="223">
        <v>8</v>
      </c>
      <c r="D144" s="227" t="s">
        <v>214</v>
      </c>
      <c r="E144" s="225" t="s">
        <v>212</v>
      </c>
      <c r="F144" s="231">
        <v>0.6</v>
      </c>
      <c r="G144" s="229">
        <f t="shared" ref="G144:H155" si="2">D144*F144</f>
        <v>2.4</v>
      </c>
      <c r="H144" s="234">
        <f t="shared" si="2"/>
        <v>4.8</v>
      </c>
      <c r="I144" s="236">
        <v>0.39500000000000002</v>
      </c>
      <c r="J144" s="425">
        <f>I144*H144</f>
        <v>1.8959999999999999</v>
      </c>
    </row>
    <row r="145" spans="1:18" s="1" customFormat="1" ht="15.75" x14ac:dyDescent="0.25">
      <c r="A145" s="426" t="s">
        <v>355</v>
      </c>
      <c r="B145" s="222" t="s">
        <v>71</v>
      </c>
      <c r="C145" s="224">
        <v>8</v>
      </c>
      <c r="D145" s="228" t="s">
        <v>214</v>
      </c>
      <c r="E145" s="226" t="s">
        <v>212</v>
      </c>
      <c r="F145" s="232">
        <v>3.24</v>
      </c>
      <c r="G145" s="230">
        <f>D145*F145</f>
        <v>12.96</v>
      </c>
      <c r="H145" s="235">
        <f>E145*G145</f>
        <v>25.92</v>
      </c>
      <c r="I145" s="237">
        <v>0.39500000000000002</v>
      </c>
      <c r="J145" s="425">
        <f>I145*H145</f>
        <v>10.2384</v>
      </c>
    </row>
    <row r="146" spans="1:18" s="1" customFormat="1" ht="15.75" x14ac:dyDescent="0.25">
      <c r="A146" s="426" t="s">
        <v>357</v>
      </c>
      <c r="B146" s="222" t="s">
        <v>358</v>
      </c>
      <c r="C146" s="224">
        <v>5</v>
      </c>
      <c r="D146" s="228" t="s">
        <v>125</v>
      </c>
      <c r="E146" s="226" t="s">
        <v>212</v>
      </c>
      <c r="F146" s="232">
        <v>0.76</v>
      </c>
      <c r="G146" s="230">
        <f t="shared" si="2"/>
        <v>12.92</v>
      </c>
      <c r="H146" s="235">
        <f t="shared" si="2"/>
        <v>25.84</v>
      </c>
      <c r="I146" s="238">
        <v>0.16</v>
      </c>
      <c r="J146" s="425">
        <f t="shared" ref="J146:J155" si="3">I146*H146</f>
        <v>4.1344000000000003</v>
      </c>
    </row>
    <row r="147" spans="1:18" s="13" customFormat="1" ht="15.75" x14ac:dyDescent="0.25">
      <c r="A147" s="426" t="s">
        <v>355</v>
      </c>
      <c r="B147" s="222" t="s">
        <v>82</v>
      </c>
      <c r="C147" s="224">
        <v>8</v>
      </c>
      <c r="D147" s="228" t="s">
        <v>214</v>
      </c>
      <c r="E147" s="226" t="s">
        <v>212</v>
      </c>
      <c r="F147" s="232">
        <v>3.49</v>
      </c>
      <c r="G147" s="230">
        <f t="shared" si="2"/>
        <v>13.96</v>
      </c>
      <c r="H147" s="235">
        <f t="shared" si="2"/>
        <v>27.92</v>
      </c>
      <c r="I147" s="237">
        <v>0.39500000000000002</v>
      </c>
      <c r="J147" s="425">
        <f t="shared" si="3"/>
        <v>11.028400000000001</v>
      </c>
    </row>
    <row r="148" spans="1:18" s="13" customFormat="1" ht="15.75" x14ac:dyDescent="0.25">
      <c r="A148" s="426" t="s">
        <v>357</v>
      </c>
      <c r="B148" s="222" t="s">
        <v>359</v>
      </c>
      <c r="C148" s="224">
        <v>5</v>
      </c>
      <c r="D148" s="228" t="s">
        <v>360</v>
      </c>
      <c r="E148" s="226" t="s">
        <v>212</v>
      </c>
      <c r="F148" s="232">
        <v>0.76</v>
      </c>
      <c r="G148" s="230">
        <f t="shared" si="2"/>
        <v>13.68</v>
      </c>
      <c r="H148" s="235">
        <f t="shared" si="2"/>
        <v>27.36</v>
      </c>
      <c r="I148" s="237">
        <v>1.395</v>
      </c>
      <c r="J148" s="425">
        <f t="shared" si="3"/>
        <v>38.167200000000001</v>
      </c>
    </row>
    <row r="149" spans="1:18" s="1" customFormat="1" ht="15.75" x14ac:dyDescent="0.25">
      <c r="A149" s="426" t="s">
        <v>355</v>
      </c>
      <c r="B149" s="222" t="s">
        <v>361</v>
      </c>
      <c r="C149" s="224">
        <v>8</v>
      </c>
      <c r="D149" s="228" t="s">
        <v>362</v>
      </c>
      <c r="E149" s="226" t="s">
        <v>212</v>
      </c>
      <c r="F149" s="232">
        <v>0.8</v>
      </c>
      <c r="G149" s="230">
        <f t="shared" si="2"/>
        <v>6.4</v>
      </c>
      <c r="H149" s="235">
        <f t="shared" si="2"/>
        <v>12.8</v>
      </c>
      <c r="I149" s="237">
        <v>0.39500000000000002</v>
      </c>
      <c r="J149" s="425">
        <f t="shared" si="3"/>
        <v>5.0560000000000009</v>
      </c>
    </row>
    <row r="150" spans="1:18" s="1" customFormat="1" ht="15.75" x14ac:dyDescent="0.25">
      <c r="A150" s="426" t="s">
        <v>357</v>
      </c>
      <c r="B150" s="222" t="s">
        <v>363</v>
      </c>
      <c r="C150" s="224">
        <v>6.3</v>
      </c>
      <c r="D150" s="228" t="s">
        <v>364</v>
      </c>
      <c r="E150" s="226" t="s">
        <v>212</v>
      </c>
      <c r="F150" s="232">
        <v>1.48</v>
      </c>
      <c r="G150" s="230">
        <f t="shared" si="2"/>
        <v>39.96</v>
      </c>
      <c r="H150" s="235">
        <f t="shared" si="2"/>
        <v>79.92</v>
      </c>
      <c r="I150" s="237">
        <v>0.222</v>
      </c>
      <c r="J150" s="425">
        <f t="shared" si="3"/>
        <v>17.742239999999999</v>
      </c>
    </row>
    <row r="151" spans="1:18" s="1" customFormat="1" ht="15.75" x14ac:dyDescent="0.25">
      <c r="A151" s="426" t="s">
        <v>357</v>
      </c>
      <c r="B151" s="222" t="s">
        <v>365</v>
      </c>
      <c r="C151" s="224">
        <v>6.3</v>
      </c>
      <c r="D151" s="228" t="s">
        <v>361</v>
      </c>
      <c r="E151" s="226" t="s">
        <v>212</v>
      </c>
      <c r="F151" s="232">
        <v>3.03</v>
      </c>
      <c r="G151" s="230">
        <f t="shared" si="2"/>
        <v>42.419999999999995</v>
      </c>
      <c r="H151" s="235">
        <f t="shared" si="2"/>
        <v>84.839999999999989</v>
      </c>
      <c r="I151" s="237">
        <f>I150</f>
        <v>0.222</v>
      </c>
      <c r="J151" s="425">
        <f t="shared" si="3"/>
        <v>18.834479999999999</v>
      </c>
    </row>
    <row r="152" spans="1:18" s="1" customFormat="1" ht="15.75" x14ac:dyDescent="0.25">
      <c r="A152" s="426" t="s">
        <v>355</v>
      </c>
      <c r="B152" s="222" t="s">
        <v>125</v>
      </c>
      <c r="C152" s="224">
        <v>10</v>
      </c>
      <c r="D152" s="228" t="s">
        <v>214</v>
      </c>
      <c r="E152" s="226" t="s">
        <v>214</v>
      </c>
      <c r="F152" s="232">
        <v>2.54</v>
      </c>
      <c r="G152" s="230">
        <f t="shared" si="2"/>
        <v>10.16</v>
      </c>
      <c r="H152" s="235">
        <f t="shared" si="2"/>
        <v>40.64</v>
      </c>
      <c r="I152" s="238">
        <v>0.63</v>
      </c>
      <c r="J152" s="425">
        <f t="shared" si="3"/>
        <v>25.603200000000001</v>
      </c>
    </row>
    <row r="153" spans="1:18" s="1" customFormat="1" ht="15.75" x14ac:dyDescent="0.25">
      <c r="A153" s="426" t="s">
        <v>357</v>
      </c>
      <c r="B153" s="222" t="s">
        <v>360</v>
      </c>
      <c r="C153" s="224">
        <v>5</v>
      </c>
      <c r="D153" s="228" t="s">
        <v>361</v>
      </c>
      <c r="E153" s="226" t="s">
        <v>214</v>
      </c>
      <c r="F153" s="232">
        <v>0.76</v>
      </c>
      <c r="G153" s="230">
        <f t="shared" si="2"/>
        <v>10.64</v>
      </c>
      <c r="H153" s="235">
        <f t="shared" si="2"/>
        <v>42.56</v>
      </c>
      <c r="I153" s="237">
        <v>0.16</v>
      </c>
      <c r="J153" s="425">
        <f t="shared" si="3"/>
        <v>6.8096000000000005</v>
      </c>
    </row>
    <row r="154" spans="1:18" s="1" customFormat="1" ht="15.75" x14ac:dyDescent="0.25">
      <c r="A154" s="426" t="s">
        <v>357</v>
      </c>
      <c r="B154" s="222" t="s">
        <v>366</v>
      </c>
      <c r="C154" s="224">
        <v>6.3</v>
      </c>
      <c r="D154" s="228" t="s">
        <v>367</v>
      </c>
      <c r="E154" s="226" t="s">
        <v>211</v>
      </c>
      <c r="F154" s="233">
        <v>1.24</v>
      </c>
      <c r="G154" s="230">
        <f t="shared" si="2"/>
        <v>27.28</v>
      </c>
      <c r="H154" s="235">
        <f t="shared" si="2"/>
        <v>27.28</v>
      </c>
      <c r="I154" s="239">
        <v>0.222</v>
      </c>
      <c r="J154" s="230">
        <f t="shared" si="3"/>
        <v>6.0561600000000002</v>
      </c>
    </row>
    <row r="155" spans="1:18" s="1" customFormat="1" ht="15.75" x14ac:dyDescent="0.25">
      <c r="A155" s="426" t="s">
        <v>357</v>
      </c>
      <c r="B155" s="222" t="s">
        <v>368</v>
      </c>
      <c r="C155" s="224">
        <v>6.3</v>
      </c>
      <c r="D155" s="228" t="s">
        <v>364</v>
      </c>
      <c r="E155" s="226" t="s">
        <v>211</v>
      </c>
      <c r="F155" s="233">
        <v>0.6</v>
      </c>
      <c r="G155" s="230">
        <f t="shared" si="2"/>
        <v>16.2</v>
      </c>
      <c r="H155" s="235">
        <f t="shared" si="2"/>
        <v>16.2</v>
      </c>
      <c r="I155" s="239">
        <v>0.222</v>
      </c>
      <c r="J155" s="427">
        <f t="shared" si="3"/>
        <v>3.5964</v>
      </c>
    </row>
    <row r="156" spans="1:18" s="1" customFormat="1" ht="15.75" x14ac:dyDescent="0.25">
      <c r="A156" s="404"/>
      <c r="B156" s="200"/>
      <c r="C156" s="200"/>
      <c r="D156" s="200"/>
      <c r="E156" s="200"/>
      <c r="F156" s="200"/>
      <c r="G156" s="200"/>
      <c r="H156" s="200"/>
      <c r="I156" s="200"/>
      <c r="J156" s="428"/>
    </row>
    <row r="157" spans="1:18" s="1" customFormat="1" ht="15.75" x14ac:dyDescent="0.25">
      <c r="A157" s="34"/>
      <c r="B157" s="33" t="s">
        <v>12</v>
      </c>
      <c r="C157" s="34"/>
      <c r="D157" s="34"/>
      <c r="E157" s="34"/>
      <c r="F157" s="34"/>
      <c r="G157" s="34"/>
      <c r="H157" s="34"/>
      <c r="I157" s="34"/>
      <c r="J157" s="429">
        <f>TRUNC(ROUND(SUM(J144:J155),2),2)</f>
        <v>149.16</v>
      </c>
    </row>
    <row r="158" spans="1:18" s="1" customFormat="1" ht="15.75" x14ac:dyDescent="0.25">
      <c r="A158" s="430"/>
      <c r="B158" s="394"/>
      <c r="C158" s="199"/>
      <c r="D158" s="199"/>
      <c r="E158" s="199"/>
      <c r="F158" s="199"/>
      <c r="G158" s="199"/>
      <c r="H158" s="199"/>
      <c r="I158" s="199"/>
      <c r="J158" s="431"/>
    </row>
    <row r="159" spans="1:18" s="1" customFormat="1" ht="60.75" customHeight="1" x14ac:dyDescent="0.25">
      <c r="A159" s="432" t="s">
        <v>228</v>
      </c>
      <c r="B159" s="395" t="s">
        <v>160</v>
      </c>
      <c r="C159" s="316" t="s">
        <v>2</v>
      </c>
      <c r="D159" s="316" t="s">
        <v>3</v>
      </c>
      <c r="E159" s="316" t="s">
        <v>4</v>
      </c>
      <c r="F159" s="316" t="s">
        <v>5</v>
      </c>
      <c r="G159" s="402" t="s">
        <v>520</v>
      </c>
      <c r="H159" s="316" t="s">
        <v>7</v>
      </c>
      <c r="I159" s="316" t="s">
        <v>8</v>
      </c>
      <c r="J159" s="316" t="s">
        <v>9</v>
      </c>
    </row>
    <row r="160" spans="1:18" s="13" customFormat="1" ht="15.75" customHeight="1" x14ac:dyDescent="0.25">
      <c r="A160" s="433"/>
      <c r="B160" s="393" t="s">
        <v>324</v>
      </c>
      <c r="C160" s="181" t="s">
        <v>325</v>
      </c>
      <c r="D160" s="181" t="s">
        <v>326</v>
      </c>
      <c r="E160" s="181" t="s">
        <v>327</v>
      </c>
      <c r="F160" s="181" t="s">
        <v>329</v>
      </c>
      <c r="G160" s="181" t="s">
        <v>328</v>
      </c>
      <c r="H160" s="419"/>
      <c r="I160" s="181" t="s">
        <v>330</v>
      </c>
      <c r="J160" s="407" t="s">
        <v>331</v>
      </c>
      <c r="K160" s="1"/>
      <c r="L160" s="1"/>
      <c r="M160" s="1"/>
      <c r="N160" s="1"/>
      <c r="O160" s="1"/>
      <c r="P160" s="1"/>
      <c r="Q160" s="1"/>
      <c r="R160" s="1"/>
    </row>
    <row r="161" spans="1:10" s="1" customFormat="1" ht="15.75" x14ac:dyDescent="0.25">
      <c r="A161" s="404"/>
      <c r="B161" s="183" t="s">
        <v>341</v>
      </c>
      <c r="C161" s="181">
        <v>4</v>
      </c>
      <c r="D161" s="181">
        <v>0.15</v>
      </c>
      <c r="E161" s="181">
        <v>0.3</v>
      </c>
      <c r="F161" s="181">
        <v>2.4</v>
      </c>
      <c r="G161" s="181">
        <f>(E161+D161)*2</f>
        <v>0.89999999999999991</v>
      </c>
      <c r="H161" s="181">
        <f>G161*F161*C161</f>
        <v>8.6399999999999988</v>
      </c>
      <c r="I161" s="181"/>
      <c r="J161" s="181"/>
    </row>
    <row r="162" spans="1:10" s="1" customFormat="1" ht="15.75" x14ac:dyDescent="0.25">
      <c r="A162" s="404"/>
      <c r="B162" s="183" t="s">
        <v>342</v>
      </c>
      <c r="C162" s="181">
        <v>2</v>
      </c>
      <c r="D162" s="181">
        <v>3.3</v>
      </c>
      <c r="E162" s="181">
        <v>0.2</v>
      </c>
      <c r="F162" s="181">
        <v>0.3</v>
      </c>
      <c r="G162" s="181">
        <f>F162+E162+F162</f>
        <v>0.8</v>
      </c>
      <c r="H162" s="181">
        <f>C162*G162*D162</f>
        <v>5.28</v>
      </c>
      <c r="I162" s="181"/>
      <c r="J162" s="181"/>
    </row>
    <row r="163" spans="1:10" s="1" customFormat="1" ht="15.75" x14ac:dyDescent="0.25">
      <c r="A163" s="404"/>
      <c r="B163" s="183" t="s">
        <v>343</v>
      </c>
      <c r="C163" s="181">
        <v>2</v>
      </c>
      <c r="D163" s="181">
        <v>3.05</v>
      </c>
      <c r="E163" s="181">
        <v>0.2</v>
      </c>
      <c r="F163" s="181">
        <v>0.3</v>
      </c>
      <c r="G163" s="181">
        <f>F163+E163+F163</f>
        <v>0.8</v>
      </c>
      <c r="H163" s="181">
        <f>C163*G163*D163</f>
        <v>4.88</v>
      </c>
      <c r="I163" s="181"/>
      <c r="J163" s="181"/>
    </row>
    <row r="164" spans="1:10" s="1" customFormat="1" ht="15.75" x14ac:dyDescent="0.25">
      <c r="A164" s="404"/>
      <c r="B164" s="183" t="s">
        <v>344</v>
      </c>
      <c r="C164" s="181">
        <v>2</v>
      </c>
      <c r="D164" s="181">
        <v>3.05</v>
      </c>
      <c r="E164" s="181">
        <v>1.5</v>
      </c>
      <c r="F164" s="181"/>
      <c r="G164" s="181"/>
      <c r="H164" s="181">
        <f>D164*E164*C164</f>
        <v>9.1499999999999986</v>
      </c>
      <c r="I164" s="181"/>
      <c r="J164" s="181"/>
    </row>
    <row r="165" spans="1:10" s="1" customFormat="1" ht="15.75" x14ac:dyDescent="0.25">
      <c r="A165" s="404"/>
      <c r="B165" s="183"/>
      <c r="C165" s="181"/>
      <c r="D165" s="181"/>
      <c r="E165" s="181"/>
      <c r="F165" s="181"/>
      <c r="G165" s="181"/>
      <c r="H165" s="181"/>
      <c r="I165" s="181"/>
      <c r="J165" s="407"/>
    </row>
    <row r="166" spans="1:10" s="1" customFormat="1" ht="15.75" x14ac:dyDescent="0.25">
      <c r="A166" s="30"/>
      <c r="B166" s="9" t="s">
        <v>12</v>
      </c>
      <c r="C166" s="30"/>
      <c r="D166" s="30"/>
      <c r="E166" s="30"/>
      <c r="F166" s="30"/>
      <c r="G166" s="30"/>
      <c r="H166" s="30"/>
      <c r="I166" s="30"/>
      <c r="J166" s="418">
        <f>SUM(H161:H164)</f>
        <v>27.949999999999996</v>
      </c>
    </row>
    <row r="167" spans="1:10" s="1" customFormat="1" ht="15.75" x14ac:dyDescent="0.25">
      <c r="A167" s="404"/>
      <c r="B167" s="29"/>
      <c r="C167" s="27"/>
      <c r="D167" s="27"/>
      <c r="E167" s="27"/>
      <c r="F167" s="27"/>
      <c r="G167" s="27"/>
      <c r="H167" s="27"/>
      <c r="I167" s="27"/>
      <c r="J167" s="41"/>
    </row>
    <row r="168" spans="1:10" s="1" customFormat="1" ht="15.75" x14ac:dyDescent="0.25">
      <c r="A168" s="404" t="s">
        <v>47</v>
      </c>
      <c r="B168" s="39" t="s">
        <v>38</v>
      </c>
      <c r="C168" s="27"/>
      <c r="D168" s="27"/>
      <c r="E168" s="27"/>
      <c r="F168" s="27"/>
      <c r="G168" s="27"/>
      <c r="H168" s="27"/>
      <c r="I168" s="27"/>
      <c r="J168" s="41"/>
    </row>
    <row r="169" spans="1:10" s="1" customFormat="1" ht="15.75" x14ac:dyDescent="0.25">
      <c r="A169" s="434" t="s">
        <v>193</v>
      </c>
      <c r="B169" s="40" t="s">
        <v>40</v>
      </c>
      <c r="C169" s="27"/>
      <c r="D169" s="27"/>
      <c r="E169" s="27"/>
      <c r="F169" s="27"/>
      <c r="G169" s="27"/>
      <c r="H169" s="27"/>
      <c r="I169" s="27"/>
      <c r="J169" s="41"/>
    </row>
    <row r="170" spans="1:10" s="1" customFormat="1" ht="40.5" customHeight="1" x14ac:dyDescent="0.25">
      <c r="A170" s="404" t="s">
        <v>450</v>
      </c>
      <c r="B170" s="38" t="s">
        <v>507</v>
      </c>
      <c r="C170" s="41"/>
      <c r="D170" s="41"/>
      <c r="E170" s="41"/>
      <c r="F170" s="41"/>
      <c r="G170" s="41"/>
      <c r="H170" s="41"/>
      <c r="I170" s="41"/>
      <c r="J170" s="41"/>
    </row>
    <row r="171" spans="1:10" s="1" customFormat="1" ht="15.75" x14ac:dyDescent="0.25">
      <c r="A171" s="404"/>
      <c r="B171" s="42"/>
      <c r="C171" s="5">
        <v>4</v>
      </c>
      <c r="D171" s="5">
        <v>1</v>
      </c>
      <c r="E171" s="5"/>
      <c r="F171" s="5"/>
      <c r="G171" s="5"/>
      <c r="H171" s="5"/>
      <c r="I171" s="5"/>
      <c r="J171" s="53">
        <f>C171*D171</f>
        <v>4</v>
      </c>
    </row>
    <row r="172" spans="1:10" s="13" customFormat="1" ht="15.75" x14ac:dyDescent="0.25">
      <c r="A172" s="30"/>
      <c r="B172" s="9" t="s">
        <v>12</v>
      </c>
      <c r="C172" s="30"/>
      <c r="D172" s="30"/>
      <c r="E172" s="30"/>
      <c r="F172" s="30"/>
      <c r="G172" s="30"/>
      <c r="H172" s="30"/>
      <c r="I172" s="30"/>
      <c r="J172" s="418">
        <f>SUM(J167:J171)</f>
        <v>4</v>
      </c>
    </row>
    <row r="173" spans="1:10" s="1" customFormat="1" ht="15.75" x14ac:dyDescent="0.25">
      <c r="A173" s="404"/>
      <c r="B173" s="20"/>
      <c r="C173" s="27"/>
      <c r="D173" s="27"/>
      <c r="E173" s="27"/>
      <c r="F173" s="27"/>
      <c r="G173" s="27"/>
      <c r="H173" s="27"/>
      <c r="I173" s="27"/>
      <c r="J173" s="41"/>
    </row>
    <row r="174" spans="1:10" s="1" customFormat="1" ht="30" x14ac:dyDescent="0.25">
      <c r="A174" s="405" t="s">
        <v>194</v>
      </c>
      <c r="B174" s="43" t="s">
        <v>44</v>
      </c>
      <c r="C174" s="27"/>
      <c r="D174" s="27"/>
      <c r="E174" s="27"/>
      <c r="F174" s="27"/>
      <c r="G174" s="27"/>
      <c r="H174" s="27"/>
      <c r="I174" s="27"/>
      <c r="J174" s="41"/>
    </row>
    <row r="175" spans="1:10" s="1" customFormat="1" ht="60" x14ac:dyDescent="0.25">
      <c r="A175" s="415" t="s">
        <v>451</v>
      </c>
      <c r="B175" s="321" t="s">
        <v>46</v>
      </c>
      <c r="C175" s="27"/>
      <c r="D175" s="27"/>
      <c r="E175" s="27"/>
      <c r="F175" s="27"/>
      <c r="G175" s="27"/>
      <c r="H175" s="27"/>
      <c r="I175" s="27"/>
      <c r="J175" s="41"/>
    </row>
    <row r="176" spans="1:10" s="1" customFormat="1" ht="15.75" x14ac:dyDescent="0.25">
      <c r="A176" s="404"/>
      <c r="B176" s="202"/>
      <c r="C176" s="27"/>
      <c r="D176" s="27"/>
      <c r="E176" s="27"/>
      <c r="F176" s="27"/>
      <c r="G176" s="27"/>
      <c r="H176" s="27"/>
      <c r="I176" s="27"/>
      <c r="J176" s="41"/>
    </row>
    <row r="177" spans="1:10" s="1" customFormat="1" ht="15.75" x14ac:dyDescent="0.25">
      <c r="A177" s="404"/>
      <c r="B177" s="203" t="s">
        <v>369</v>
      </c>
      <c r="C177" s="27"/>
      <c r="D177" s="27">
        <v>1.7</v>
      </c>
      <c r="E177" s="27"/>
      <c r="F177" s="27">
        <v>2.4</v>
      </c>
      <c r="G177" s="27"/>
      <c r="H177" s="27">
        <f>D177*F177</f>
        <v>4.08</v>
      </c>
      <c r="I177" s="27"/>
      <c r="J177" s="41"/>
    </row>
    <row r="178" spans="1:10" s="1" customFormat="1" ht="15.75" x14ac:dyDescent="0.25">
      <c r="A178" s="404"/>
      <c r="B178" s="203" t="s">
        <v>370</v>
      </c>
      <c r="C178" s="27"/>
      <c r="D178" s="27">
        <v>2.8</v>
      </c>
      <c r="E178" s="27"/>
      <c r="F178" s="27">
        <v>2.4</v>
      </c>
      <c r="G178" s="27"/>
      <c r="H178" s="27">
        <f>D178*F178</f>
        <v>6.72</v>
      </c>
      <c r="I178" s="27"/>
      <c r="J178" s="41"/>
    </row>
    <row r="179" spans="1:10" s="1" customFormat="1" ht="15.75" x14ac:dyDescent="0.25">
      <c r="A179" s="404"/>
      <c r="B179" s="203" t="s">
        <v>371</v>
      </c>
      <c r="C179" s="27"/>
      <c r="D179" s="27">
        <v>3.3</v>
      </c>
      <c r="E179" s="27"/>
      <c r="F179" s="27">
        <v>2.4</v>
      </c>
      <c r="G179" s="27"/>
      <c r="H179" s="27">
        <f>D179*F179</f>
        <v>7.919999999999999</v>
      </c>
      <c r="I179" s="27"/>
      <c r="J179" s="41"/>
    </row>
    <row r="180" spans="1:10" s="1" customFormat="1" ht="15.75" x14ac:dyDescent="0.25">
      <c r="A180" s="404"/>
      <c r="B180" s="203" t="s">
        <v>372</v>
      </c>
      <c r="C180" s="27"/>
      <c r="D180" s="27">
        <v>3.3</v>
      </c>
      <c r="E180" s="27"/>
      <c r="F180" s="27">
        <v>2.4</v>
      </c>
      <c r="G180" s="27"/>
      <c r="H180" s="27">
        <f>D180*F180</f>
        <v>7.919999999999999</v>
      </c>
      <c r="I180" s="27"/>
      <c r="J180" s="41"/>
    </row>
    <row r="181" spans="1:10" s="1" customFormat="1" ht="15.75" x14ac:dyDescent="0.25">
      <c r="A181" s="404"/>
      <c r="B181" s="203" t="s">
        <v>374</v>
      </c>
      <c r="C181" s="27">
        <v>2</v>
      </c>
      <c r="D181" s="27">
        <v>3.3</v>
      </c>
      <c r="E181" s="27"/>
      <c r="F181" s="27">
        <v>0.6</v>
      </c>
      <c r="G181" s="218"/>
      <c r="H181" s="27">
        <f>D181*F181*C181</f>
        <v>3.9599999999999995</v>
      </c>
      <c r="I181" s="27"/>
      <c r="J181" s="41"/>
    </row>
    <row r="182" spans="1:10" s="1" customFormat="1" ht="15.75" x14ac:dyDescent="0.25">
      <c r="A182" s="404"/>
      <c r="B182" s="202"/>
      <c r="C182" s="27">
        <v>2</v>
      </c>
      <c r="D182" s="27">
        <v>2.8</v>
      </c>
      <c r="E182" s="27"/>
      <c r="F182" s="27">
        <v>0.6</v>
      </c>
      <c r="G182" s="27"/>
      <c r="H182" s="27">
        <f>D182*F182*C182</f>
        <v>3.36</v>
      </c>
      <c r="I182" s="27"/>
      <c r="J182" s="41"/>
    </row>
    <row r="183" spans="1:10" s="1" customFormat="1" ht="15.75" x14ac:dyDescent="0.25">
      <c r="A183" s="404"/>
      <c r="B183" s="202"/>
      <c r="C183" s="27"/>
      <c r="D183" s="27"/>
      <c r="E183" s="27"/>
      <c r="F183" s="27"/>
      <c r="G183" s="27"/>
      <c r="H183" s="27"/>
      <c r="I183" s="320" t="s">
        <v>9</v>
      </c>
      <c r="J183" s="320">
        <f>SUM(H177:H182)</f>
        <v>33.96</v>
      </c>
    </row>
    <row r="184" spans="1:10" s="1" customFormat="1" ht="15.75" x14ac:dyDescent="0.25">
      <c r="A184" s="404"/>
      <c r="B184" s="202"/>
      <c r="C184" s="27"/>
      <c r="D184" s="27"/>
      <c r="E184" s="27"/>
      <c r="F184" s="27"/>
      <c r="G184" s="27"/>
      <c r="H184" s="27"/>
      <c r="I184" s="27"/>
      <c r="J184" s="41"/>
    </row>
    <row r="185" spans="1:10" s="1" customFormat="1" ht="15.75" x14ac:dyDescent="0.25">
      <c r="A185" s="404"/>
      <c r="B185" s="202"/>
      <c r="C185" s="27"/>
      <c r="D185" s="27"/>
      <c r="E185" s="27"/>
      <c r="F185" s="27"/>
      <c r="G185" s="27"/>
      <c r="H185" s="27"/>
      <c r="I185" s="27"/>
      <c r="J185" s="41"/>
    </row>
    <row r="186" spans="1:10" s="13" customFormat="1" ht="71.25" customHeight="1" x14ac:dyDescent="0.25">
      <c r="A186" s="404"/>
      <c r="B186" s="202"/>
      <c r="C186" s="27"/>
      <c r="D186" s="27"/>
      <c r="E186" s="27"/>
      <c r="F186" s="27"/>
      <c r="G186" s="27"/>
      <c r="H186" s="27"/>
      <c r="I186" s="27"/>
      <c r="J186" s="41"/>
    </row>
    <row r="187" spans="1:10" s="1" customFormat="1" ht="15.75" x14ac:dyDescent="0.25">
      <c r="A187" s="404"/>
      <c r="B187" s="202"/>
      <c r="C187" s="27"/>
      <c r="D187" s="27"/>
      <c r="E187" s="27"/>
      <c r="F187" s="27"/>
      <c r="G187" s="27"/>
      <c r="H187" s="27"/>
      <c r="I187" s="27"/>
      <c r="J187" s="41"/>
    </row>
    <row r="188" spans="1:10" s="1" customFormat="1" ht="15.75" x14ac:dyDescent="0.25">
      <c r="A188" s="30"/>
      <c r="B188" s="9" t="s">
        <v>12</v>
      </c>
      <c r="C188" s="30"/>
      <c r="D188" s="30"/>
      <c r="E188" s="30"/>
      <c r="F188" s="30"/>
      <c r="G188" s="30"/>
      <c r="H188" s="30"/>
      <c r="I188" s="30"/>
      <c r="J188" s="435">
        <f>TRUNC(ROUND(J183,2),2)</f>
        <v>33.96</v>
      </c>
    </row>
    <row r="189" spans="1:10" s="1" customFormat="1" ht="15.75" x14ac:dyDescent="0.25">
      <c r="A189" s="404"/>
      <c r="B189" s="20"/>
      <c r="C189" s="27"/>
      <c r="D189" s="27"/>
      <c r="E189" s="27"/>
      <c r="F189" s="27"/>
      <c r="G189" s="27"/>
      <c r="H189" s="27"/>
      <c r="I189" s="27"/>
      <c r="J189" s="41"/>
    </row>
    <row r="190" spans="1:10" s="1" customFormat="1" ht="15.75" x14ac:dyDescent="0.25">
      <c r="A190" s="405" t="s">
        <v>389</v>
      </c>
      <c r="B190" s="45" t="s">
        <v>48</v>
      </c>
      <c r="C190" s="5"/>
      <c r="D190" s="5"/>
      <c r="E190" s="5"/>
      <c r="F190" s="5"/>
      <c r="G190" s="5"/>
      <c r="H190" s="5"/>
      <c r="I190" s="5"/>
      <c r="J190" s="53"/>
    </row>
    <row r="191" spans="1:10" s="1" customFormat="1" ht="15.75" x14ac:dyDescent="0.25">
      <c r="A191" s="405" t="s">
        <v>230</v>
      </c>
      <c r="B191" s="45" t="s">
        <v>50</v>
      </c>
      <c r="C191" s="5"/>
      <c r="D191" s="5"/>
      <c r="E191" s="5"/>
      <c r="F191" s="5"/>
      <c r="G191" s="5"/>
      <c r="H191" s="5"/>
      <c r="I191" s="5"/>
      <c r="J191" s="53"/>
    </row>
    <row r="192" spans="1:10" s="1" customFormat="1" ht="47.25" x14ac:dyDescent="0.25">
      <c r="A192" s="404" t="s">
        <v>195</v>
      </c>
      <c r="B192" s="219" t="s">
        <v>52</v>
      </c>
      <c r="C192" s="5">
        <v>2</v>
      </c>
      <c r="D192" s="5"/>
      <c r="E192" s="5"/>
      <c r="F192" s="5"/>
      <c r="G192" s="5"/>
      <c r="H192" s="5"/>
      <c r="I192" s="5"/>
      <c r="J192" s="53">
        <f>C192</f>
        <v>2</v>
      </c>
    </row>
    <row r="193" spans="1:10" s="1" customFormat="1" ht="15.75" x14ac:dyDescent="0.25">
      <c r="A193" s="30"/>
      <c r="B193" s="9" t="s">
        <v>12</v>
      </c>
      <c r="C193" s="30"/>
      <c r="D193" s="30"/>
      <c r="E193" s="30"/>
      <c r="F193" s="30"/>
      <c r="G193" s="30"/>
      <c r="H193" s="30"/>
      <c r="I193" s="30"/>
      <c r="J193" s="418">
        <f>J192</f>
        <v>2</v>
      </c>
    </row>
    <row r="194" spans="1:10" s="13" customFormat="1" ht="15.75" x14ac:dyDescent="0.25">
      <c r="A194" s="404"/>
      <c r="B194" s="6"/>
      <c r="C194" s="8"/>
      <c r="D194" s="8"/>
      <c r="E194" s="8"/>
      <c r="F194" s="8"/>
      <c r="G194" s="8"/>
      <c r="H194" s="8"/>
      <c r="I194" s="8"/>
      <c r="J194" s="414"/>
    </row>
    <row r="195" spans="1:10" s="1" customFormat="1" ht="75" x14ac:dyDescent="0.25">
      <c r="A195" s="404" t="s">
        <v>373</v>
      </c>
      <c r="B195" s="182" t="s">
        <v>164</v>
      </c>
      <c r="C195" s="8">
        <v>2</v>
      </c>
      <c r="D195" s="8"/>
      <c r="E195" s="8"/>
      <c r="F195" s="8"/>
      <c r="G195" s="8"/>
      <c r="H195" s="8"/>
      <c r="I195" s="8"/>
      <c r="J195" s="414">
        <f>C195</f>
        <v>2</v>
      </c>
    </row>
    <row r="196" spans="1:10" s="1" customFormat="1" ht="15.75" x14ac:dyDescent="0.25">
      <c r="A196" s="404"/>
      <c r="B196" s="14"/>
      <c r="C196" s="5"/>
      <c r="D196" s="5"/>
      <c r="E196" s="5"/>
      <c r="F196" s="5"/>
      <c r="G196" s="5"/>
      <c r="H196" s="5"/>
      <c r="I196" s="5"/>
      <c r="J196" s="53"/>
    </row>
    <row r="197" spans="1:10" s="1" customFormat="1" ht="15.75" x14ac:dyDescent="0.25">
      <c r="A197" s="30"/>
      <c r="B197" s="9" t="s">
        <v>12</v>
      </c>
      <c r="C197" s="30"/>
      <c r="D197" s="30"/>
      <c r="E197" s="30"/>
      <c r="F197" s="30"/>
      <c r="G197" s="30"/>
      <c r="H197" s="30"/>
      <c r="I197" s="30"/>
      <c r="J197" s="418">
        <f>SUM(J195:J196)</f>
        <v>2</v>
      </c>
    </row>
    <row r="198" spans="1:10" s="1" customFormat="1" ht="15.75" x14ac:dyDescent="0.25">
      <c r="A198" s="404"/>
      <c r="B198" s="20"/>
      <c r="C198" s="27"/>
      <c r="D198" s="27"/>
      <c r="E198" s="27"/>
      <c r="F198" s="27"/>
      <c r="G198" s="27"/>
      <c r="H198" s="27"/>
      <c r="I198" s="27"/>
      <c r="J198" s="41"/>
    </row>
    <row r="199" spans="1:10" s="13" customFormat="1" ht="15.75" x14ac:dyDescent="0.25">
      <c r="A199" s="405" t="s">
        <v>54</v>
      </c>
      <c r="B199" s="46" t="s">
        <v>55</v>
      </c>
      <c r="C199" s="5"/>
      <c r="D199" s="5"/>
      <c r="E199" s="5"/>
      <c r="F199" s="5"/>
      <c r="G199" s="5"/>
      <c r="H199" s="5"/>
      <c r="I199" s="5"/>
      <c r="J199" s="53"/>
    </row>
    <row r="200" spans="1:10" s="47" customFormat="1" ht="15.75" x14ac:dyDescent="0.25">
      <c r="A200" s="405" t="s">
        <v>196</v>
      </c>
      <c r="B200" s="124" t="s">
        <v>57</v>
      </c>
      <c r="C200" s="125"/>
      <c r="D200" s="125"/>
      <c r="E200" s="125"/>
      <c r="F200" s="125"/>
      <c r="G200" s="125"/>
      <c r="H200" s="125"/>
      <c r="I200" s="125"/>
      <c r="J200" s="436"/>
    </row>
    <row r="201" spans="1:10" s="47" customFormat="1" ht="30" x14ac:dyDescent="0.25">
      <c r="A201" s="404" t="s">
        <v>208</v>
      </c>
      <c r="B201" s="44" t="s">
        <v>59</v>
      </c>
      <c r="C201" s="44"/>
      <c r="D201" s="44"/>
      <c r="E201" s="44"/>
      <c r="F201" s="44"/>
      <c r="G201" s="44"/>
      <c r="H201" s="44"/>
      <c r="I201" s="44"/>
      <c r="J201" s="44"/>
    </row>
    <row r="202" spans="1:10" s="47" customFormat="1" ht="15.75" x14ac:dyDescent="0.25">
      <c r="A202" s="404"/>
      <c r="B202" s="183"/>
      <c r="C202" s="181"/>
      <c r="D202" s="181"/>
      <c r="E202" s="181"/>
      <c r="F202" s="181"/>
      <c r="G202" s="181"/>
      <c r="H202" s="181"/>
      <c r="I202" s="181"/>
      <c r="J202" s="407"/>
    </row>
    <row r="203" spans="1:10" s="47" customFormat="1" ht="30" x14ac:dyDescent="0.25">
      <c r="A203" s="404" t="s">
        <v>231</v>
      </c>
      <c r="B203" s="183" t="s">
        <v>59</v>
      </c>
      <c r="C203" s="181">
        <v>2</v>
      </c>
      <c r="D203" s="181"/>
      <c r="E203" s="181">
        <v>1.7</v>
      </c>
      <c r="F203" s="181">
        <v>2.2000000000000002</v>
      </c>
      <c r="G203" s="181"/>
      <c r="H203" s="181">
        <f>E203*F203*C203</f>
        <v>7.48</v>
      </c>
      <c r="I203" s="181"/>
      <c r="J203" s="407">
        <f>H203</f>
        <v>7.48</v>
      </c>
    </row>
    <row r="204" spans="1:10" s="47" customFormat="1" ht="15.75" x14ac:dyDescent="0.25">
      <c r="A204" s="30"/>
      <c r="B204" s="126" t="s">
        <v>12</v>
      </c>
      <c r="C204" s="127"/>
      <c r="D204" s="127"/>
      <c r="E204" s="127"/>
      <c r="F204" s="127"/>
      <c r="G204" s="127"/>
      <c r="H204" s="127"/>
      <c r="I204" s="127"/>
      <c r="J204" s="437">
        <f>SUM(J202:J203)</f>
        <v>7.48</v>
      </c>
    </row>
    <row r="205" spans="1:10" s="47" customFormat="1" ht="15.75" x14ac:dyDescent="0.25">
      <c r="A205" s="404" t="s">
        <v>232</v>
      </c>
      <c r="B205" s="205" t="s">
        <v>167</v>
      </c>
      <c r="C205" s="5">
        <v>2</v>
      </c>
      <c r="D205" s="5">
        <v>1</v>
      </c>
      <c r="E205" s="5">
        <v>0.8</v>
      </c>
      <c r="F205" s="5"/>
      <c r="G205" s="5"/>
      <c r="H205" s="5">
        <f>D205*E205*C205</f>
        <v>1.6</v>
      </c>
      <c r="I205" s="204"/>
      <c r="J205" s="438">
        <v>1.6</v>
      </c>
    </row>
    <row r="206" spans="1:10" s="13" customFormat="1" ht="15.75" x14ac:dyDescent="0.25">
      <c r="A206" s="404"/>
      <c r="B206" s="220"/>
      <c r="C206" s="5"/>
      <c r="D206" s="5"/>
      <c r="E206" s="5"/>
      <c r="F206" s="5"/>
      <c r="G206" s="5"/>
      <c r="H206" s="5"/>
      <c r="I206" s="5"/>
      <c r="J206" s="5"/>
    </row>
    <row r="207" spans="1:10" s="13" customFormat="1" ht="18" customHeight="1" x14ac:dyDescent="0.25">
      <c r="A207" s="30"/>
      <c r="B207" s="126" t="s">
        <v>12</v>
      </c>
      <c r="C207" s="127"/>
      <c r="D207" s="127"/>
      <c r="E207" s="127"/>
      <c r="F207" s="127"/>
      <c r="G207" s="127"/>
      <c r="H207" s="127"/>
      <c r="I207" s="127"/>
      <c r="J207" s="437">
        <f>SUM(J205)</f>
        <v>1.6</v>
      </c>
    </row>
    <row r="208" spans="1:10" s="1" customFormat="1" ht="15.75" x14ac:dyDescent="0.25">
      <c r="A208" s="404"/>
      <c r="B208" s="6"/>
      <c r="C208" s="5"/>
      <c r="D208" s="5"/>
      <c r="E208" s="5"/>
      <c r="F208" s="5"/>
      <c r="G208" s="5"/>
      <c r="H208" s="5"/>
      <c r="I208" s="5"/>
      <c r="J208" s="53"/>
    </row>
    <row r="209" spans="1:10" s="1" customFormat="1" ht="15.75" x14ac:dyDescent="0.25">
      <c r="A209" s="405" t="s">
        <v>233</v>
      </c>
      <c r="B209" s="43" t="s">
        <v>62</v>
      </c>
      <c r="C209" s="5"/>
      <c r="D209" s="5"/>
      <c r="E209" s="5"/>
      <c r="F209" s="5"/>
      <c r="G209" s="5"/>
      <c r="H209" s="5"/>
      <c r="I209" s="5"/>
      <c r="J209" s="53"/>
    </row>
    <row r="210" spans="1:10" s="1" customFormat="1" ht="45" x14ac:dyDescent="0.25">
      <c r="A210" s="404" t="s">
        <v>234</v>
      </c>
      <c r="B210" s="44" t="s">
        <v>64</v>
      </c>
      <c r="C210" s="5">
        <v>2</v>
      </c>
      <c r="D210" s="5">
        <v>0.8</v>
      </c>
      <c r="E210" s="5">
        <v>0.6</v>
      </c>
      <c r="F210" s="5"/>
      <c r="G210" s="5"/>
      <c r="H210" s="5">
        <f>E210*D210*C210</f>
        <v>0.96</v>
      </c>
      <c r="I210" s="5"/>
      <c r="J210" s="53">
        <f>H210</f>
        <v>0.96</v>
      </c>
    </row>
    <row r="211" spans="1:10" s="1" customFormat="1" ht="15.75" x14ac:dyDescent="0.25">
      <c r="A211" s="30"/>
      <c r="B211" s="9" t="s">
        <v>12</v>
      </c>
      <c r="C211" s="30"/>
      <c r="D211" s="30"/>
      <c r="E211" s="30"/>
      <c r="F211" s="30"/>
      <c r="G211" s="30"/>
      <c r="H211" s="30"/>
      <c r="I211" s="30"/>
      <c r="J211" s="418">
        <f>SUM(J210)</f>
        <v>0.96</v>
      </c>
    </row>
    <row r="212" spans="1:10" s="1" customFormat="1" ht="15.75" x14ac:dyDescent="0.25">
      <c r="A212" s="404"/>
      <c r="B212" s="6"/>
      <c r="C212" s="5"/>
      <c r="D212" s="5"/>
      <c r="E212" s="5"/>
      <c r="F212" s="5"/>
      <c r="G212" s="5"/>
      <c r="H212" s="5"/>
      <c r="I212" s="5"/>
      <c r="J212" s="53"/>
    </row>
    <row r="213" spans="1:10" s="1" customFormat="1" ht="15.75" x14ac:dyDescent="0.25">
      <c r="A213" s="405" t="s">
        <v>235</v>
      </c>
      <c r="B213" s="43" t="s">
        <v>66</v>
      </c>
      <c r="C213" s="5"/>
      <c r="D213" s="5"/>
      <c r="E213" s="5"/>
      <c r="F213" s="5"/>
      <c r="G213" s="5"/>
      <c r="H213" s="5"/>
      <c r="I213" s="5"/>
      <c r="J213" s="53"/>
    </row>
    <row r="214" spans="1:10" s="1" customFormat="1" ht="15.75" x14ac:dyDescent="0.25">
      <c r="A214" s="404" t="s">
        <v>236</v>
      </c>
      <c r="B214" s="44" t="s">
        <v>68</v>
      </c>
      <c r="C214" s="5">
        <v>2</v>
      </c>
      <c r="D214" s="5">
        <v>0.8</v>
      </c>
      <c r="E214" s="5">
        <v>0.6</v>
      </c>
      <c r="F214" s="5"/>
      <c r="G214" s="5"/>
      <c r="H214" s="5">
        <f>C214*D214*E214</f>
        <v>0.96</v>
      </c>
      <c r="I214" s="5"/>
      <c r="J214" s="53">
        <f>H214</f>
        <v>0.96</v>
      </c>
    </row>
    <row r="215" spans="1:10" s="1" customFormat="1" ht="15.75" x14ac:dyDescent="0.25">
      <c r="A215" s="30"/>
      <c r="B215" s="9" t="s">
        <v>12</v>
      </c>
      <c r="C215" s="30"/>
      <c r="D215" s="30"/>
      <c r="E215" s="30"/>
      <c r="F215" s="30"/>
      <c r="G215" s="30"/>
      <c r="H215" s="30"/>
      <c r="I215" s="30"/>
      <c r="J215" s="418">
        <f>SUM(J214)</f>
        <v>0.96</v>
      </c>
    </row>
    <row r="216" spans="1:10" s="1" customFormat="1" ht="15.75" x14ac:dyDescent="0.25">
      <c r="A216" s="404"/>
      <c r="B216" s="20"/>
      <c r="C216" s="27"/>
      <c r="D216" s="27"/>
      <c r="E216" s="27"/>
      <c r="F216" s="27"/>
      <c r="G216" s="27"/>
      <c r="H216" s="27"/>
      <c r="I216" s="27"/>
      <c r="J216" s="439"/>
    </row>
    <row r="217" spans="1:10" s="1" customFormat="1" ht="15.75" x14ac:dyDescent="0.25">
      <c r="A217" s="405" t="s">
        <v>237</v>
      </c>
      <c r="B217" s="43" t="s">
        <v>69</v>
      </c>
      <c r="C217" s="8"/>
      <c r="D217" s="8"/>
      <c r="E217" s="8"/>
      <c r="F217" s="8"/>
      <c r="G217" s="8"/>
      <c r="H217" s="8"/>
      <c r="I217" s="8"/>
      <c r="J217" s="440"/>
    </row>
    <row r="218" spans="1:10" s="1" customFormat="1" ht="47.25" x14ac:dyDescent="0.25">
      <c r="A218" s="404" t="s">
        <v>238</v>
      </c>
      <c r="B218" s="48" t="s">
        <v>70</v>
      </c>
      <c r="C218" s="8">
        <v>2</v>
      </c>
      <c r="D218" s="8"/>
      <c r="E218" s="8">
        <v>0.6</v>
      </c>
      <c r="F218" s="8">
        <v>0.6</v>
      </c>
      <c r="G218" s="8"/>
      <c r="H218" s="8">
        <f>C218*E218*F218</f>
        <v>0.72</v>
      </c>
      <c r="I218" s="8"/>
      <c r="J218" s="414">
        <f>H218</f>
        <v>0.72</v>
      </c>
    </row>
    <row r="219" spans="1:10" s="1" customFormat="1" ht="15.75" x14ac:dyDescent="0.25">
      <c r="A219" s="30"/>
      <c r="B219" s="9" t="s">
        <v>12</v>
      </c>
      <c r="C219" s="30"/>
      <c r="D219" s="30"/>
      <c r="E219" s="30"/>
      <c r="F219" s="30"/>
      <c r="G219" s="30"/>
      <c r="H219" s="30"/>
      <c r="I219" s="30"/>
      <c r="J219" s="418">
        <f>SUM(J218)</f>
        <v>0.72</v>
      </c>
    </row>
    <row r="220" spans="1:10" s="1" customFormat="1" ht="15.75" x14ac:dyDescent="0.25">
      <c r="A220" s="404"/>
      <c r="B220" s="20"/>
      <c r="C220" s="27"/>
      <c r="D220" s="27"/>
      <c r="E220" s="27"/>
      <c r="F220" s="27"/>
      <c r="G220" s="27"/>
      <c r="H220" s="27"/>
      <c r="I220" s="27"/>
      <c r="J220" s="439"/>
    </row>
    <row r="221" spans="1:10" s="1" customFormat="1" ht="15.75" x14ac:dyDescent="0.25">
      <c r="A221" s="405" t="s">
        <v>71</v>
      </c>
      <c r="B221" s="46" t="s">
        <v>239</v>
      </c>
      <c r="C221" s="5"/>
      <c r="D221" s="5"/>
      <c r="E221" s="5"/>
      <c r="F221" s="5"/>
      <c r="G221" s="5"/>
      <c r="H221" s="5"/>
      <c r="I221" s="5"/>
      <c r="J221" s="53"/>
    </row>
    <row r="222" spans="1:10" s="1" customFormat="1" ht="15.75" x14ac:dyDescent="0.25">
      <c r="A222" s="404" t="s">
        <v>301</v>
      </c>
      <c r="B222" s="145" t="s">
        <v>300</v>
      </c>
      <c r="C222" s="5"/>
      <c r="D222" s="5"/>
      <c r="E222" s="5"/>
      <c r="F222" s="5"/>
      <c r="G222" s="5"/>
      <c r="H222" s="5"/>
      <c r="I222" s="5"/>
      <c r="J222" s="53"/>
    </row>
    <row r="223" spans="1:10" s="1" customFormat="1" ht="77.25" customHeight="1" x14ac:dyDescent="0.25">
      <c r="A223" s="441" t="s">
        <v>302</v>
      </c>
      <c r="B223" s="44" t="s">
        <v>459</v>
      </c>
      <c r="C223" s="5">
        <v>1</v>
      </c>
      <c r="D223" s="5">
        <v>3</v>
      </c>
      <c r="E223" s="5">
        <v>2.5</v>
      </c>
      <c r="F223" s="5"/>
      <c r="G223" s="5"/>
      <c r="H223" s="5">
        <f>D223*E223</f>
        <v>7.5</v>
      </c>
      <c r="I223" s="5"/>
      <c r="J223" s="53">
        <f>H223</f>
        <v>7.5</v>
      </c>
    </row>
    <row r="224" spans="1:10" s="1" customFormat="1" ht="15.75" x14ac:dyDescent="0.25">
      <c r="A224" s="30"/>
      <c r="B224" s="9" t="s">
        <v>12</v>
      </c>
      <c r="C224" s="30"/>
      <c r="D224" s="30"/>
      <c r="E224" s="30"/>
      <c r="F224" s="30"/>
      <c r="G224" s="30"/>
      <c r="H224" s="30"/>
      <c r="I224" s="30"/>
      <c r="J224" s="418">
        <f>J223</f>
        <v>7.5</v>
      </c>
    </row>
    <row r="225" spans="1:10" s="1" customFormat="1" ht="15.75" x14ac:dyDescent="0.25">
      <c r="A225" s="404" t="s">
        <v>304</v>
      </c>
      <c r="B225" s="145" t="s">
        <v>303</v>
      </c>
      <c r="C225" s="199"/>
      <c r="D225" s="199"/>
      <c r="E225" s="199"/>
      <c r="F225" s="199"/>
      <c r="G225" s="199"/>
      <c r="H225" s="199"/>
      <c r="I225" s="199"/>
      <c r="J225" s="442"/>
    </row>
    <row r="226" spans="1:10" s="1" customFormat="1" ht="31.5" x14ac:dyDescent="0.25">
      <c r="A226" s="404" t="s">
        <v>305</v>
      </c>
      <c r="B226" s="146" t="s">
        <v>241</v>
      </c>
      <c r="C226" s="199"/>
      <c r="D226" s="199"/>
      <c r="E226" s="199"/>
      <c r="F226" s="199"/>
      <c r="G226" s="199"/>
      <c r="H226" s="199"/>
      <c r="I226" s="199"/>
      <c r="J226" s="442"/>
    </row>
    <row r="227" spans="1:10" s="1" customFormat="1" ht="15.75" x14ac:dyDescent="0.25">
      <c r="A227" s="404"/>
      <c r="B227" s="180"/>
      <c r="C227" s="5">
        <v>1</v>
      </c>
      <c r="D227" s="5">
        <v>3</v>
      </c>
      <c r="E227" s="5">
        <v>2.5</v>
      </c>
      <c r="F227" s="199"/>
      <c r="G227" s="199"/>
      <c r="H227" s="199">
        <f>E227*D227*C227</f>
        <v>7.5</v>
      </c>
      <c r="I227" s="199"/>
      <c r="J227" s="431">
        <f>H227</f>
        <v>7.5</v>
      </c>
    </row>
    <row r="228" spans="1:10" s="1" customFormat="1" ht="15.75" x14ac:dyDescent="0.25">
      <c r="A228" s="404"/>
      <c r="B228" s="180"/>
      <c r="C228" s="199"/>
      <c r="D228" s="199"/>
      <c r="E228" s="199"/>
      <c r="F228" s="199"/>
      <c r="G228" s="199"/>
      <c r="H228" s="199"/>
      <c r="I228" s="199"/>
      <c r="J228" s="442"/>
    </row>
    <row r="229" spans="1:10" s="1" customFormat="1" ht="15.75" x14ac:dyDescent="0.25">
      <c r="A229" s="30"/>
      <c r="B229" s="9" t="s">
        <v>12</v>
      </c>
      <c r="C229" s="30"/>
      <c r="D229" s="30"/>
      <c r="E229" s="30"/>
      <c r="F229" s="30"/>
      <c r="G229" s="30"/>
      <c r="H229" s="30"/>
      <c r="I229" s="30"/>
      <c r="J229" s="418">
        <f>J227</f>
        <v>7.5</v>
      </c>
    </row>
    <row r="230" spans="1:10" s="1" customFormat="1" ht="15.75" x14ac:dyDescent="0.25">
      <c r="A230" s="404" t="s">
        <v>375</v>
      </c>
      <c r="B230" s="145" t="s">
        <v>299</v>
      </c>
      <c r="C230" s="199"/>
      <c r="D230" s="199"/>
      <c r="E230" s="199"/>
      <c r="F230" s="199"/>
      <c r="G230" s="199"/>
      <c r="H230" s="199"/>
      <c r="I230" s="199"/>
      <c r="J230" s="442"/>
    </row>
    <row r="231" spans="1:10" s="1" customFormat="1" ht="31.5" x14ac:dyDescent="0.25">
      <c r="A231" s="404" t="s">
        <v>376</v>
      </c>
      <c r="B231" s="206" t="s">
        <v>309</v>
      </c>
      <c r="C231" s="199"/>
      <c r="D231" s="199"/>
      <c r="E231" s="199"/>
      <c r="F231" s="199"/>
      <c r="G231" s="199"/>
      <c r="H231" s="199"/>
      <c r="I231" s="199"/>
      <c r="J231" s="199"/>
    </row>
    <row r="232" spans="1:10" s="1" customFormat="1" ht="15.75" x14ac:dyDescent="0.25">
      <c r="A232" s="404"/>
      <c r="B232" s="206"/>
      <c r="C232" s="199">
        <v>1</v>
      </c>
      <c r="D232" s="199">
        <v>3</v>
      </c>
      <c r="E232" s="199"/>
      <c r="F232" s="199"/>
      <c r="G232" s="199"/>
      <c r="H232" s="199"/>
      <c r="I232" s="199"/>
      <c r="J232" s="431">
        <f>C232*D232</f>
        <v>3</v>
      </c>
    </row>
    <row r="233" spans="1:10" s="1" customFormat="1" ht="15.75" x14ac:dyDescent="0.25">
      <c r="A233" s="404"/>
      <c r="B233" s="206"/>
      <c r="C233" s="199">
        <v>2</v>
      </c>
      <c r="D233" s="199">
        <v>2.5</v>
      </c>
      <c r="E233" s="199"/>
      <c r="F233" s="199"/>
      <c r="G233" s="199"/>
      <c r="H233" s="199"/>
      <c r="I233" s="199"/>
      <c r="J233" s="431">
        <f>C233*D233</f>
        <v>5</v>
      </c>
    </row>
    <row r="234" spans="1:10" s="1" customFormat="1" ht="15.75" x14ac:dyDescent="0.25">
      <c r="A234" s="404"/>
      <c r="B234" s="206"/>
      <c r="C234" s="199"/>
      <c r="D234" s="199"/>
      <c r="E234" s="199"/>
      <c r="F234" s="199"/>
      <c r="G234" s="199"/>
      <c r="H234" s="199"/>
      <c r="I234" s="199"/>
      <c r="J234" s="442"/>
    </row>
    <row r="235" spans="1:10" s="1" customFormat="1" ht="15.75" x14ac:dyDescent="0.25">
      <c r="A235" s="30"/>
      <c r="B235" s="9" t="s">
        <v>12</v>
      </c>
      <c r="C235" s="30"/>
      <c r="D235" s="30"/>
      <c r="E235" s="30"/>
      <c r="F235" s="30"/>
      <c r="G235" s="30"/>
      <c r="H235" s="30"/>
      <c r="I235" s="30"/>
      <c r="J235" s="418">
        <f>SUM(J232:J233)</f>
        <v>8</v>
      </c>
    </row>
    <row r="236" spans="1:10" s="1" customFormat="1" ht="15.75" x14ac:dyDescent="0.25">
      <c r="A236" s="404" t="s">
        <v>377</v>
      </c>
      <c r="B236" s="146" t="s">
        <v>308</v>
      </c>
      <c r="C236" s="199"/>
      <c r="D236" s="199"/>
      <c r="E236" s="199"/>
      <c r="F236" s="199"/>
      <c r="G236" s="199"/>
      <c r="H236" s="199"/>
      <c r="I236" s="199"/>
      <c r="J236" s="442"/>
    </row>
    <row r="237" spans="1:10" s="1" customFormat="1" ht="15.75" x14ac:dyDescent="0.25">
      <c r="A237" s="404"/>
      <c r="B237" s="180"/>
      <c r="C237" s="199">
        <v>1</v>
      </c>
      <c r="D237" s="199">
        <v>3</v>
      </c>
      <c r="E237" s="199"/>
      <c r="F237" s="199"/>
      <c r="G237" s="199"/>
      <c r="H237" s="199"/>
      <c r="I237" s="199"/>
      <c r="J237" s="431">
        <f>D237</f>
        <v>3</v>
      </c>
    </row>
    <row r="238" spans="1:10" s="1" customFormat="1" ht="15.75" x14ac:dyDescent="0.25">
      <c r="A238" s="30"/>
      <c r="B238" s="9" t="s">
        <v>12</v>
      </c>
      <c r="C238" s="30"/>
      <c r="D238" s="30"/>
      <c r="E238" s="30"/>
      <c r="F238" s="30"/>
      <c r="G238" s="30"/>
      <c r="H238" s="30"/>
      <c r="I238" s="30"/>
      <c r="J238" s="418">
        <f>J237</f>
        <v>3</v>
      </c>
    </row>
    <row r="239" spans="1:10" s="1" customFormat="1" ht="15.75" x14ac:dyDescent="0.25">
      <c r="A239" s="405">
        <v>10</v>
      </c>
      <c r="B239" s="36" t="s">
        <v>73</v>
      </c>
      <c r="C239" s="5"/>
      <c r="D239" s="5"/>
      <c r="E239" s="5"/>
      <c r="F239" s="5"/>
      <c r="G239" s="5"/>
      <c r="H239" s="5"/>
      <c r="I239" s="5"/>
      <c r="J239" s="53"/>
    </row>
    <row r="240" spans="1:10" s="1" customFormat="1" ht="15.75" x14ac:dyDescent="0.25">
      <c r="A240" s="404" t="s">
        <v>197</v>
      </c>
      <c r="B240" s="143" t="s">
        <v>75</v>
      </c>
      <c r="C240" s="5"/>
      <c r="D240" s="5"/>
      <c r="E240" s="5"/>
      <c r="F240" s="5"/>
      <c r="G240" s="5"/>
      <c r="H240" s="5"/>
      <c r="I240" s="5"/>
      <c r="J240" s="53"/>
    </row>
    <row r="241" spans="1:10" s="1" customFormat="1" ht="31.5" x14ac:dyDescent="0.25">
      <c r="A241" s="441" t="s">
        <v>76</v>
      </c>
      <c r="B241" s="146" t="s">
        <v>77</v>
      </c>
      <c r="C241" s="183"/>
      <c r="D241" s="181"/>
      <c r="E241" s="181"/>
      <c r="F241" s="181"/>
      <c r="G241" s="181"/>
      <c r="H241" s="181"/>
      <c r="I241" s="181"/>
      <c r="J241" s="181"/>
    </row>
    <row r="242" spans="1:10" s="1" customFormat="1" ht="15.75" x14ac:dyDescent="0.25">
      <c r="A242" s="404"/>
      <c r="B242" s="221" t="s">
        <v>410</v>
      </c>
      <c r="C242" s="5">
        <v>1</v>
      </c>
      <c r="D242" s="5">
        <v>3.15</v>
      </c>
      <c r="E242" s="5">
        <v>2.65</v>
      </c>
      <c r="F242" s="5"/>
      <c r="G242" s="5"/>
      <c r="H242" s="5">
        <f>C242*D242*E242</f>
        <v>8.3475000000000001</v>
      </c>
      <c r="I242" s="5"/>
      <c r="J242" s="27">
        <f>H242</f>
        <v>8.3475000000000001</v>
      </c>
    </row>
    <row r="243" spans="1:10" s="1" customFormat="1" ht="15.75" x14ac:dyDescent="0.25">
      <c r="A243" s="404"/>
      <c r="B243" s="203"/>
      <c r="C243" s="27"/>
      <c r="D243" s="27"/>
      <c r="E243" s="27"/>
      <c r="F243" s="27"/>
      <c r="G243" s="27"/>
      <c r="H243" s="27"/>
      <c r="I243" s="27"/>
      <c r="J243" s="27"/>
    </row>
    <row r="244" spans="1:10" s="1" customFormat="1" ht="15.75" x14ac:dyDescent="0.25">
      <c r="A244" s="30"/>
      <c r="B244" s="9" t="s">
        <v>12</v>
      </c>
      <c r="C244" s="30"/>
      <c r="D244" s="30"/>
      <c r="E244" s="30"/>
      <c r="F244" s="30"/>
      <c r="G244" s="30"/>
      <c r="H244" s="30"/>
      <c r="I244" s="30"/>
      <c r="J244" s="418">
        <f>TRUNC(ROUND(SUM(J242),2),2)</f>
        <v>8.35</v>
      </c>
    </row>
    <row r="245" spans="1:10" s="1" customFormat="1" ht="15.75" x14ac:dyDescent="0.25">
      <c r="A245" s="404"/>
      <c r="B245" s="180"/>
      <c r="C245" s="199"/>
      <c r="D245" s="199"/>
      <c r="E245" s="199"/>
      <c r="F245" s="199"/>
      <c r="G245" s="199"/>
      <c r="H245" s="199"/>
      <c r="I245" s="199"/>
      <c r="J245" s="442"/>
    </row>
    <row r="246" spans="1:10" s="1" customFormat="1" ht="30" x14ac:dyDescent="0.25">
      <c r="A246" s="405" t="s">
        <v>244</v>
      </c>
      <c r="B246" s="43" t="s">
        <v>79</v>
      </c>
      <c r="C246" s="5"/>
      <c r="D246" s="5"/>
      <c r="E246" s="5"/>
      <c r="F246" s="5"/>
      <c r="G246" s="5"/>
      <c r="H246" s="5"/>
      <c r="I246" s="5"/>
      <c r="J246" s="53"/>
    </row>
    <row r="247" spans="1:10" s="1" customFormat="1" ht="47.25" x14ac:dyDescent="0.25">
      <c r="A247" s="404" t="s">
        <v>245</v>
      </c>
      <c r="B247" s="146" t="s">
        <v>81</v>
      </c>
      <c r="C247" s="5"/>
      <c r="D247" s="5"/>
      <c r="E247" s="5"/>
      <c r="F247" s="5"/>
      <c r="G247" s="5"/>
      <c r="H247" s="5"/>
      <c r="I247" s="5"/>
      <c r="J247" s="53"/>
    </row>
    <row r="248" spans="1:10" s="1" customFormat="1" ht="15.75" x14ac:dyDescent="0.25">
      <c r="A248" s="404"/>
      <c r="B248" s="221" t="s">
        <v>410</v>
      </c>
      <c r="C248" s="5">
        <v>1</v>
      </c>
      <c r="D248" s="5">
        <v>3.15</v>
      </c>
      <c r="E248" s="5">
        <v>2.65</v>
      </c>
      <c r="F248" s="5"/>
      <c r="G248" s="5"/>
      <c r="H248" s="5">
        <f>C248*D248*E248</f>
        <v>8.3475000000000001</v>
      </c>
      <c r="I248" s="5"/>
      <c r="J248" s="27">
        <f>H248</f>
        <v>8.3475000000000001</v>
      </c>
    </row>
    <row r="249" spans="1:10" s="1" customFormat="1" ht="15.75" x14ac:dyDescent="0.25">
      <c r="A249" s="404"/>
      <c r="B249" s="146"/>
      <c r="C249" s="5"/>
      <c r="D249" s="5"/>
      <c r="E249" s="5"/>
      <c r="F249" s="5"/>
      <c r="G249" s="5"/>
      <c r="H249" s="5"/>
      <c r="I249" s="5"/>
      <c r="J249" s="53"/>
    </row>
    <row r="250" spans="1:10" s="1" customFormat="1" ht="15.75" x14ac:dyDescent="0.25">
      <c r="A250" s="30"/>
      <c r="B250" s="9" t="s">
        <v>12</v>
      </c>
      <c r="C250" s="30"/>
      <c r="D250" s="30"/>
      <c r="E250" s="30"/>
      <c r="F250" s="30"/>
      <c r="G250" s="30"/>
      <c r="H250" s="30"/>
      <c r="I250" s="30"/>
      <c r="J250" s="418">
        <f>TRUNC(ROUND(J248,2),2)</f>
        <v>8.35</v>
      </c>
    </row>
    <row r="251" spans="1:10" s="1" customFormat="1" ht="15.75" x14ac:dyDescent="0.25">
      <c r="A251" s="404"/>
      <c r="B251" s="6"/>
      <c r="C251" s="5"/>
      <c r="D251" s="5"/>
      <c r="E251" s="5"/>
      <c r="F251" s="5"/>
      <c r="G251" s="5"/>
      <c r="H251" s="5"/>
      <c r="I251" s="5"/>
      <c r="J251" s="53"/>
    </row>
    <row r="252" spans="1:10" s="1" customFormat="1" ht="15.75" x14ac:dyDescent="0.25">
      <c r="A252" s="405" t="s">
        <v>246</v>
      </c>
      <c r="B252" s="43" t="s">
        <v>168</v>
      </c>
      <c r="C252" s="5"/>
      <c r="D252" s="5"/>
      <c r="E252" s="5"/>
      <c r="F252" s="5"/>
      <c r="G252" s="5"/>
      <c r="H252" s="5"/>
      <c r="I252" s="5"/>
      <c r="J252" s="53"/>
    </row>
    <row r="253" spans="1:10" s="1" customFormat="1" ht="15.75" x14ac:dyDescent="0.25">
      <c r="A253" s="405" t="s">
        <v>248</v>
      </c>
      <c r="B253" s="43" t="s">
        <v>75</v>
      </c>
      <c r="C253" s="5"/>
      <c r="D253" s="5"/>
      <c r="E253" s="5"/>
      <c r="F253" s="5"/>
      <c r="G253" s="5"/>
      <c r="H253" s="5"/>
      <c r="I253" s="5"/>
      <c r="J253" s="53"/>
    </row>
    <row r="254" spans="1:10" s="1" customFormat="1" ht="30" x14ac:dyDescent="0.25">
      <c r="A254" s="404" t="s">
        <v>247</v>
      </c>
      <c r="B254" s="44" t="s">
        <v>85</v>
      </c>
      <c r="C254" s="5"/>
      <c r="D254" s="5"/>
      <c r="E254" s="5"/>
      <c r="F254" s="5"/>
      <c r="G254" s="5"/>
      <c r="H254" s="5"/>
      <c r="I254" s="5"/>
      <c r="J254" s="53"/>
    </row>
    <row r="255" spans="1:10" s="1" customFormat="1" ht="15.75" x14ac:dyDescent="0.25">
      <c r="A255" s="404"/>
      <c r="B255" s="38"/>
      <c r="C255" s="5"/>
      <c r="D255" s="5"/>
      <c r="E255" s="5"/>
      <c r="F255" s="5"/>
      <c r="G255" s="5"/>
      <c r="H255" s="5"/>
      <c r="I255" s="5"/>
      <c r="J255" s="53"/>
    </row>
    <row r="256" spans="1:10" s="1" customFormat="1" ht="30" x14ac:dyDescent="0.25">
      <c r="A256" s="404"/>
      <c r="B256" s="203" t="s">
        <v>461</v>
      </c>
      <c r="C256" s="5"/>
      <c r="D256" s="5"/>
      <c r="E256" s="5"/>
      <c r="F256" s="5"/>
      <c r="G256" s="5"/>
      <c r="H256" s="5"/>
      <c r="I256" s="5"/>
      <c r="J256" s="53"/>
    </row>
    <row r="257" spans="1:14" s="1" customFormat="1" ht="15.75" x14ac:dyDescent="0.25">
      <c r="A257" s="404"/>
      <c r="B257" s="203"/>
      <c r="C257" s="5"/>
      <c r="D257" s="5"/>
      <c r="E257" s="5"/>
      <c r="F257" s="5"/>
      <c r="G257" s="5"/>
      <c r="H257" s="5"/>
      <c r="I257" s="5"/>
      <c r="J257" s="53"/>
    </row>
    <row r="258" spans="1:14" s="1" customFormat="1" ht="15.75" x14ac:dyDescent="0.25">
      <c r="A258" s="404"/>
      <c r="B258" s="203" t="s">
        <v>462</v>
      </c>
      <c r="C258" s="5"/>
      <c r="D258" s="5"/>
      <c r="E258" s="5"/>
      <c r="F258" s="5"/>
      <c r="G258" s="5"/>
      <c r="H258" s="5"/>
      <c r="I258" s="5"/>
      <c r="J258" s="53"/>
    </row>
    <row r="259" spans="1:14" s="1" customFormat="1" ht="15.75" x14ac:dyDescent="0.25">
      <c r="A259" s="404"/>
      <c r="B259" s="203" t="s">
        <v>463</v>
      </c>
      <c r="C259" s="5"/>
      <c r="D259" s="5"/>
      <c r="E259" s="5"/>
      <c r="F259" s="5"/>
      <c r="G259" s="5"/>
      <c r="H259" s="5">
        <f>J188</f>
        <v>33.96</v>
      </c>
      <c r="I259" s="5"/>
      <c r="J259" s="53"/>
    </row>
    <row r="260" spans="1:14" s="1" customFormat="1" ht="15.75" x14ac:dyDescent="0.25">
      <c r="A260" s="404"/>
      <c r="B260" s="322" t="s">
        <v>464</v>
      </c>
      <c r="C260" s="320">
        <v>2</v>
      </c>
      <c r="D260" s="320"/>
      <c r="E260" s="320"/>
      <c r="F260" s="320"/>
      <c r="G260" s="318"/>
      <c r="H260" s="320">
        <f>C260*H259</f>
        <v>67.92</v>
      </c>
      <c r="I260" s="5"/>
      <c r="J260" s="53"/>
    </row>
    <row r="261" spans="1:14" s="1" customFormat="1" ht="15.75" x14ac:dyDescent="0.25">
      <c r="A261" s="404"/>
      <c r="B261" s="38"/>
      <c r="C261" s="5"/>
      <c r="D261" s="5"/>
      <c r="E261" s="5"/>
      <c r="F261" s="5"/>
      <c r="G261" s="5"/>
      <c r="H261" s="5"/>
      <c r="I261" s="5"/>
      <c r="J261" s="53"/>
      <c r="M261" s="244"/>
    </row>
    <row r="262" spans="1:14" s="1" customFormat="1" ht="15.75" x14ac:dyDescent="0.25">
      <c r="A262" s="30"/>
      <c r="B262" s="9" t="s">
        <v>12</v>
      </c>
      <c r="C262" s="30"/>
      <c r="D262" s="30"/>
      <c r="E262" s="30"/>
      <c r="F262" s="30"/>
      <c r="G262" s="30"/>
      <c r="H262" s="30"/>
      <c r="I262" s="30"/>
      <c r="J262" s="418">
        <f>H260</f>
        <v>67.92</v>
      </c>
      <c r="M262" s="244"/>
    </row>
    <row r="263" spans="1:14" s="1" customFormat="1" ht="15.75" x14ac:dyDescent="0.25">
      <c r="A263" s="405">
        <v>1202</v>
      </c>
      <c r="B263" s="4" t="s">
        <v>86</v>
      </c>
      <c r="C263" s="5"/>
      <c r="D263" s="5"/>
      <c r="E263" s="5"/>
      <c r="F263" s="5"/>
      <c r="G263" s="5"/>
      <c r="H263" s="5"/>
      <c r="I263" s="5"/>
      <c r="J263" s="53"/>
    </row>
    <row r="264" spans="1:14" s="1" customFormat="1" ht="45" x14ac:dyDescent="0.25">
      <c r="A264" s="404" t="s">
        <v>250</v>
      </c>
      <c r="B264" s="208" t="s">
        <v>474</v>
      </c>
      <c r="C264" s="5"/>
      <c r="D264" s="5"/>
      <c r="E264" s="5"/>
      <c r="F264" s="5"/>
      <c r="G264" s="5"/>
      <c r="H264" s="5"/>
      <c r="I264" s="5"/>
      <c r="J264" s="53"/>
      <c r="N264" s="244"/>
    </row>
    <row r="265" spans="1:14" s="1" customFormat="1" ht="15.75" x14ac:dyDescent="0.25">
      <c r="A265" s="404"/>
      <c r="B265" s="207"/>
      <c r="C265" s="5"/>
      <c r="D265" s="5"/>
      <c r="E265" s="5"/>
      <c r="F265" s="5"/>
      <c r="G265" s="5"/>
      <c r="H265" s="5"/>
      <c r="I265" s="5"/>
      <c r="J265" s="53"/>
    </row>
    <row r="266" spans="1:14" s="1" customFormat="1" ht="15.75" x14ac:dyDescent="0.25">
      <c r="A266" s="404"/>
      <c r="B266" s="207" t="s">
        <v>400</v>
      </c>
      <c r="C266" s="5">
        <v>4</v>
      </c>
      <c r="D266" s="5">
        <v>1.7</v>
      </c>
      <c r="E266" s="5">
        <v>1.5</v>
      </c>
      <c r="F266" s="5">
        <v>2.6</v>
      </c>
      <c r="G266" s="5"/>
      <c r="H266" s="5">
        <f>C266*(D266+E266)*F266</f>
        <v>33.28</v>
      </c>
      <c r="I266" s="5"/>
      <c r="J266" s="53">
        <f>H266</f>
        <v>33.28</v>
      </c>
    </row>
    <row r="267" spans="1:14" s="1" customFormat="1" ht="15.75" x14ac:dyDescent="0.25">
      <c r="A267" s="404"/>
      <c r="B267" s="243" t="s">
        <v>397</v>
      </c>
      <c r="C267" s="5"/>
      <c r="D267" s="5"/>
      <c r="E267" s="5"/>
      <c r="F267" s="5"/>
      <c r="G267" s="5"/>
      <c r="H267" s="5"/>
      <c r="I267" s="5"/>
      <c r="J267" s="53"/>
      <c r="K267" s="244"/>
    </row>
    <row r="268" spans="1:14" s="1" customFormat="1" ht="15.75" x14ac:dyDescent="0.25">
      <c r="A268" s="404"/>
      <c r="B268" s="243" t="s">
        <v>398</v>
      </c>
      <c r="C268" s="5">
        <v>2</v>
      </c>
      <c r="D268" s="5">
        <v>0.8</v>
      </c>
      <c r="E268" s="5"/>
      <c r="F268" s="5">
        <v>2.1</v>
      </c>
      <c r="G268" s="5"/>
      <c r="H268" s="5">
        <f>F268*D268*C268</f>
        <v>3.3600000000000003</v>
      </c>
      <c r="I268" s="5"/>
      <c r="J268" s="553">
        <f>SUM(H268:H269)</f>
        <v>4.32</v>
      </c>
      <c r="K268" s="244"/>
    </row>
    <row r="269" spans="1:14" s="1" customFormat="1" ht="15.75" x14ac:dyDescent="0.25">
      <c r="A269" s="404"/>
      <c r="B269" s="243" t="s">
        <v>399</v>
      </c>
      <c r="C269" s="5">
        <v>2</v>
      </c>
      <c r="D269" s="5">
        <v>0.8</v>
      </c>
      <c r="E269" s="5"/>
      <c r="F269" s="5">
        <v>0.6</v>
      </c>
      <c r="G269" s="5"/>
      <c r="H269" s="5">
        <f>F269*D269*C269</f>
        <v>0.96</v>
      </c>
      <c r="I269" s="5"/>
      <c r="J269" s="554"/>
    </row>
    <row r="270" spans="1:14" s="1" customFormat="1" ht="15.75" x14ac:dyDescent="0.25">
      <c r="A270" s="404"/>
      <c r="B270" s="207"/>
      <c r="C270" s="5"/>
      <c r="D270" s="5"/>
      <c r="E270" s="5"/>
      <c r="F270" s="5"/>
      <c r="G270" s="5"/>
      <c r="H270" s="5"/>
      <c r="I270" s="5"/>
      <c r="J270" s="53"/>
    </row>
    <row r="271" spans="1:14" s="1" customFormat="1" ht="15.75" x14ac:dyDescent="0.25">
      <c r="A271" s="30"/>
      <c r="B271" s="9" t="s">
        <v>12</v>
      </c>
      <c r="C271" s="30"/>
      <c r="D271" s="30"/>
      <c r="E271" s="30"/>
      <c r="F271" s="30"/>
      <c r="G271" s="30"/>
      <c r="H271" s="30"/>
      <c r="I271" s="30"/>
      <c r="J271" s="418">
        <f>TRUNC(ROUND(J266-J268,2),2)</f>
        <v>28.96</v>
      </c>
    </row>
    <row r="272" spans="1:14" s="1" customFormat="1" ht="30" x14ac:dyDescent="0.25">
      <c r="A272" s="405" t="s">
        <v>251</v>
      </c>
      <c r="B272" s="4" t="s">
        <v>170</v>
      </c>
      <c r="C272" s="5"/>
      <c r="D272" s="5"/>
      <c r="E272" s="5"/>
      <c r="F272" s="5"/>
      <c r="G272" s="5"/>
      <c r="H272" s="5"/>
      <c r="I272" s="5"/>
      <c r="J272" s="53"/>
    </row>
    <row r="273" spans="1:13" s="1" customFormat="1" ht="47.25" x14ac:dyDescent="0.25">
      <c r="A273" s="404" t="s">
        <v>252</v>
      </c>
      <c r="B273" s="146" t="s">
        <v>89</v>
      </c>
      <c r="C273" s="5"/>
      <c r="D273" s="5"/>
      <c r="E273" s="5"/>
      <c r="F273" s="5"/>
      <c r="G273" s="5"/>
      <c r="H273" s="5"/>
      <c r="I273" s="5"/>
      <c r="J273" s="53"/>
    </row>
    <row r="274" spans="1:13" s="1" customFormat="1" ht="15.75" x14ac:dyDescent="0.25">
      <c r="A274" s="404"/>
      <c r="B274" s="207"/>
      <c r="C274" s="5"/>
      <c r="D274" s="5"/>
      <c r="E274" s="5"/>
      <c r="F274" s="5"/>
      <c r="G274" s="5"/>
      <c r="H274" s="5"/>
      <c r="I274" s="5"/>
      <c r="J274" s="53"/>
    </row>
    <row r="275" spans="1:13" s="1" customFormat="1" ht="15.75" x14ac:dyDescent="0.25">
      <c r="A275" s="404"/>
      <c r="B275" s="207" t="s">
        <v>460</v>
      </c>
      <c r="C275" s="5"/>
      <c r="D275" s="5"/>
      <c r="E275" s="5"/>
      <c r="F275" s="5"/>
      <c r="G275" s="5"/>
      <c r="H275" s="5"/>
      <c r="I275" s="5"/>
      <c r="J275" s="53">
        <f>J271</f>
        <v>28.96</v>
      </c>
    </row>
    <row r="276" spans="1:13" s="1" customFormat="1" ht="15.75" x14ac:dyDescent="0.25">
      <c r="A276" s="404"/>
      <c r="B276" s="44"/>
      <c r="C276" s="5"/>
      <c r="D276" s="5"/>
      <c r="E276" s="5"/>
      <c r="F276" s="5"/>
      <c r="G276" s="5"/>
      <c r="H276" s="5"/>
      <c r="I276" s="5"/>
      <c r="J276" s="53"/>
    </row>
    <row r="277" spans="1:13" s="1" customFormat="1" ht="15.75" x14ac:dyDescent="0.25">
      <c r="A277" s="30"/>
      <c r="B277" s="9" t="s">
        <v>12</v>
      </c>
      <c r="C277" s="30"/>
      <c r="D277" s="30"/>
      <c r="E277" s="30"/>
      <c r="F277" s="30"/>
      <c r="G277" s="30"/>
      <c r="H277" s="30"/>
      <c r="I277" s="30"/>
      <c r="J277" s="418">
        <f>SUM(J274:J276)</f>
        <v>28.96</v>
      </c>
    </row>
    <row r="278" spans="1:13" s="1" customFormat="1" ht="45" x14ac:dyDescent="0.25">
      <c r="A278" s="404" t="s">
        <v>253</v>
      </c>
      <c r="B278" s="38" t="s">
        <v>90</v>
      </c>
      <c r="C278" s="5"/>
      <c r="D278" s="5"/>
      <c r="E278" s="5"/>
      <c r="F278" s="5"/>
      <c r="G278" s="5"/>
      <c r="H278" s="5"/>
      <c r="I278" s="5"/>
      <c r="J278" s="53"/>
    </row>
    <row r="279" spans="1:13" s="1" customFormat="1" ht="15.75" x14ac:dyDescent="0.25">
      <c r="A279" s="404"/>
      <c r="B279" s="203"/>
      <c r="C279" s="27"/>
      <c r="D279" s="27"/>
      <c r="E279" s="27"/>
      <c r="F279" s="27"/>
      <c r="G279" s="218"/>
      <c r="H279" s="27"/>
      <c r="I279" s="5"/>
      <c r="J279" s="53"/>
    </row>
    <row r="280" spans="1:13" s="1" customFormat="1" ht="15.75" x14ac:dyDescent="0.25">
      <c r="A280" s="404"/>
      <c r="B280" s="203" t="s">
        <v>465</v>
      </c>
      <c r="C280" s="27"/>
      <c r="D280" s="27"/>
      <c r="E280" s="27"/>
      <c r="F280" s="27"/>
      <c r="G280" s="27"/>
      <c r="H280" s="27"/>
      <c r="I280" s="5"/>
      <c r="J280" s="53"/>
    </row>
    <row r="281" spans="1:13" s="1" customFormat="1" ht="15.75" x14ac:dyDescent="0.25">
      <c r="A281" s="404"/>
      <c r="B281" s="203" t="s">
        <v>464</v>
      </c>
      <c r="C281" s="5"/>
      <c r="D281" s="5"/>
      <c r="E281" s="5"/>
      <c r="F281" s="5"/>
      <c r="G281" s="5"/>
      <c r="H281" s="5">
        <f>J262</f>
        <v>67.92</v>
      </c>
      <c r="I281" s="5"/>
      <c r="J281" s="53"/>
    </row>
    <row r="282" spans="1:13" s="1" customFormat="1" ht="15.75" x14ac:dyDescent="0.25">
      <c r="A282" s="404"/>
      <c r="B282" s="203" t="s">
        <v>466</v>
      </c>
      <c r="C282" s="27"/>
      <c r="D282" s="27"/>
      <c r="E282" s="27"/>
      <c r="F282" s="27"/>
      <c r="G282" s="27"/>
      <c r="H282" s="27">
        <f>J277</f>
        <v>28.96</v>
      </c>
      <c r="I282" s="5"/>
      <c r="J282" s="53"/>
      <c r="L282" s="244"/>
    </row>
    <row r="283" spans="1:13" s="1" customFormat="1" ht="15.75" x14ac:dyDescent="0.25">
      <c r="A283" s="404"/>
      <c r="B283" s="322" t="s">
        <v>467</v>
      </c>
      <c r="C283" s="320"/>
      <c r="D283" s="320"/>
      <c r="E283" s="320"/>
      <c r="F283" s="320"/>
      <c r="G283" s="320"/>
      <c r="H283" s="320">
        <f>H281-H282</f>
        <v>38.96</v>
      </c>
      <c r="I283" s="318"/>
      <c r="J283" s="443"/>
      <c r="M283" s="244"/>
    </row>
    <row r="284" spans="1:13" s="1" customFormat="1" ht="15.75" x14ac:dyDescent="0.25">
      <c r="A284" s="30"/>
      <c r="B284" s="9" t="s">
        <v>12</v>
      </c>
      <c r="C284" s="30"/>
      <c r="D284" s="30"/>
      <c r="E284" s="30"/>
      <c r="F284" s="30"/>
      <c r="G284" s="30"/>
      <c r="H284" s="30"/>
      <c r="I284" s="30"/>
      <c r="J284" s="418">
        <f>TRUNC(ROUND(H283,2),2)</f>
        <v>38.96</v>
      </c>
    </row>
    <row r="285" spans="1:13" s="1" customFormat="1" ht="15.75" x14ac:dyDescent="0.25">
      <c r="A285" s="405">
        <v>11</v>
      </c>
      <c r="B285" s="49" t="s">
        <v>91</v>
      </c>
      <c r="C285" s="5"/>
      <c r="D285" s="5"/>
      <c r="E285" s="5"/>
      <c r="F285" s="5"/>
      <c r="G285" s="5"/>
      <c r="H285" s="5"/>
      <c r="I285" s="5"/>
      <c r="J285" s="53"/>
    </row>
    <row r="286" spans="1:13" s="1" customFormat="1" ht="15.75" x14ac:dyDescent="0.25">
      <c r="A286" s="405" t="s">
        <v>380</v>
      </c>
      <c r="B286" s="49" t="s">
        <v>92</v>
      </c>
      <c r="C286" s="5"/>
      <c r="D286" s="5"/>
      <c r="E286" s="5"/>
      <c r="F286" s="5"/>
      <c r="G286" s="5"/>
      <c r="H286" s="5"/>
      <c r="I286" s="5"/>
      <c r="J286" s="53"/>
    </row>
    <row r="287" spans="1:13" s="1" customFormat="1" ht="15.75" x14ac:dyDescent="0.25">
      <c r="A287" s="404" t="s">
        <v>198</v>
      </c>
      <c r="B287" s="321" t="s">
        <v>94</v>
      </c>
      <c r="C287" s="37"/>
      <c r="D287" s="37"/>
      <c r="E287" s="37"/>
      <c r="F287" s="5"/>
      <c r="G287" s="5"/>
      <c r="H287" s="5"/>
      <c r="I287" s="5"/>
      <c r="J287" s="53"/>
    </row>
    <row r="288" spans="1:13" s="1" customFormat="1" ht="15.75" x14ac:dyDescent="0.25">
      <c r="A288" s="404"/>
      <c r="B288" s="178" t="s">
        <v>95</v>
      </c>
      <c r="C288" s="5">
        <v>2</v>
      </c>
      <c r="D288" s="5">
        <v>1.7</v>
      </c>
      <c r="E288" s="5">
        <v>1.5</v>
      </c>
      <c r="F288" s="5"/>
      <c r="G288" s="5"/>
      <c r="H288" s="5">
        <f>C288*D288*E288</f>
        <v>5.0999999999999996</v>
      </c>
      <c r="I288" s="5"/>
      <c r="J288" s="53">
        <f>H288</f>
        <v>5.0999999999999996</v>
      </c>
    </row>
    <row r="289" spans="1:10" s="1" customFormat="1" ht="15.75" x14ac:dyDescent="0.25">
      <c r="A289" s="404"/>
      <c r="B289" s="178" t="s">
        <v>379</v>
      </c>
      <c r="C289" s="5">
        <v>1</v>
      </c>
      <c r="D289" s="5">
        <v>3</v>
      </c>
      <c r="E289" s="5">
        <v>1.05</v>
      </c>
      <c r="F289" s="5"/>
      <c r="G289" s="5"/>
      <c r="H289" s="5">
        <f>C289*D289*E289</f>
        <v>3.1500000000000004</v>
      </c>
      <c r="I289" s="5"/>
      <c r="J289" s="53">
        <f>H289</f>
        <v>3.1500000000000004</v>
      </c>
    </row>
    <row r="290" spans="1:10" s="1" customFormat="1" ht="15.75" x14ac:dyDescent="0.25">
      <c r="A290" s="404"/>
      <c r="B290" s="50" t="s">
        <v>395</v>
      </c>
      <c r="C290" s="5">
        <v>1</v>
      </c>
      <c r="D290" s="5">
        <f>3.3+3.05</f>
        <v>6.35</v>
      </c>
      <c r="E290" s="5">
        <v>0.95</v>
      </c>
      <c r="F290" s="5"/>
      <c r="G290" s="5"/>
      <c r="H290" s="5">
        <f>C290*D290*E290</f>
        <v>6.0324999999999998</v>
      </c>
      <c r="I290" s="5"/>
      <c r="J290" s="53">
        <f>H290</f>
        <v>6.0324999999999998</v>
      </c>
    </row>
    <row r="291" spans="1:10" s="1" customFormat="1" ht="30" x14ac:dyDescent="0.25">
      <c r="A291" s="404"/>
      <c r="B291" s="243" t="s">
        <v>396</v>
      </c>
      <c r="C291" s="5"/>
      <c r="D291" s="5"/>
      <c r="E291" s="5"/>
      <c r="F291" s="5"/>
      <c r="G291" s="5"/>
      <c r="H291" s="5"/>
      <c r="I291" s="5"/>
      <c r="J291" s="53"/>
    </row>
    <row r="292" spans="1:10" s="1" customFormat="1" ht="15.75" x14ac:dyDescent="0.25">
      <c r="A292" s="404"/>
      <c r="B292" s="44"/>
      <c r="C292" s="5"/>
      <c r="D292" s="5"/>
      <c r="E292" s="5"/>
      <c r="F292" s="5"/>
      <c r="G292" s="5"/>
      <c r="H292" s="5"/>
      <c r="I292" s="5"/>
      <c r="J292" s="53"/>
    </row>
    <row r="293" spans="1:10" s="1" customFormat="1" ht="15.75" x14ac:dyDescent="0.25">
      <c r="A293" s="30"/>
      <c r="B293" s="9" t="s">
        <v>12</v>
      </c>
      <c r="C293" s="30"/>
      <c r="D293" s="30"/>
      <c r="E293" s="30"/>
      <c r="F293" s="30"/>
      <c r="G293" s="30"/>
      <c r="H293" s="30"/>
      <c r="I293" s="30"/>
      <c r="J293" s="418">
        <f>TRUNC(ROUND(SUM(J288:J292),2),2)</f>
        <v>14.28</v>
      </c>
    </row>
    <row r="294" spans="1:10" s="1" customFormat="1" ht="15.75" x14ac:dyDescent="0.25">
      <c r="A294" s="404"/>
      <c r="B294" s="6"/>
      <c r="C294" s="8"/>
      <c r="D294" s="8"/>
      <c r="E294" s="8"/>
      <c r="F294" s="8"/>
      <c r="G294" s="8"/>
      <c r="H294" s="8"/>
      <c r="I294" s="8"/>
      <c r="J294" s="414"/>
    </row>
    <row r="295" spans="1:10" s="1" customFormat="1" ht="30" x14ac:dyDescent="0.25">
      <c r="A295" s="404" t="s">
        <v>207</v>
      </c>
      <c r="B295" s="321" t="s">
        <v>97</v>
      </c>
      <c r="C295" s="5"/>
      <c r="D295" s="5"/>
      <c r="E295" s="5"/>
      <c r="F295" s="5"/>
      <c r="G295" s="5"/>
      <c r="H295" s="5"/>
      <c r="I295" s="5"/>
      <c r="J295" s="53"/>
    </row>
    <row r="296" spans="1:10" s="1" customFormat="1" ht="15.75" x14ac:dyDescent="0.25">
      <c r="A296" s="404"/>
      <c r="B296" s="178" t="s">
        <v>95</v>
      </c>
      <c r="C296" s="5">
        <v>2</v>
      </c>
      <c r="D296" s="5">
        <v>1.7</v>
      </c>
      <c r="E296" s="5">
        <v>1.5</v>
      </c>
      <c r="F296" s="5"/>
      <c r="G296" s="5"/>
      <c r="H296" s="5">
        <f>C296*D296*E296</f>
        <v>5.0999999999999996</v>
      </c>
      <c r="I296" s="5"/>
      <c r="J296" s="53">
        <f>H296</f>
        <v>5.0999999999999996</v>
      </c>
    </row>
    <row r="297" spans="1:10" s="1" customFormat="1" ht="15.75" x14ac:dyDescent="0.25">
      <c r="A297" s="404"/>
      <c r="B297" s="178"/>
      <c r="C297" s="5">
        <v>1</v>
      </c>
      <c r="D297" s="5">
        <v>3.15</v>
      </c>
      <c r="E297" s="5">
        <v>1.05</v>
      </c>
      <c r="F297" s="5"/>
      <c r="G297" s="5"/>
      <c r="H297" s="5">
        <f>C297*D297*E297</f>
        <v>3.3075000000000001</v>
      </c>
      <c r="I297" s="5"/>
      <c r="J297" s="53">
        <f>H297</f>
        <v>3.3075000000000001</v>
      </c>
    </row>
    <row r="298" spans="1:10" s="1" customFormat="1" ht="15.75" x14ac:dyDescent="0.25">
      <c r="A298" s="404"/>
      <c r="B298" s="44"/>
      <c r="C298" s="5"/>
      <c r="D298" s="5"/>
      <c r="E298" s="5"/>
      <c r="F298" s="5"/>
      <c r="G298" s="5"/>
      <c r="H298" s="5"/>
      <c r="I298" s="5"/>
      <c r="J298" s="53"/>
    </row>
    <row r="299" spans="1:10" s="1" customFormat="1" ht="15.75" x14ac:dyDescent="0.25">
      <c r="A299" s="30"/>
      <c r="B299" s="9" t="s">
        <v>12</v>
      </c>
      <c r="C299" s="30"/>
      <c r="D299" s="30"/>
      <c r="E299" s="30"/>
      <c r="F299" s="30"/>
      <c r="G299" s="30"/>
      <c r="H299" s="30"/>
      <c r="I299" s="30"/>
      <c r="J299" s="418">
        <f>TRUNC(ROUND(SUM(J296:J298),2),2)</f>
        <v>8.41</v>
      </c>
    </row>
    <row r="300" spans="1:10" s="1" customFormat="1" ht="15.75" x14ac:dyDescent="0.25">
      <c r="A300" s="404"/>
      <c r="B300" s="44"/>
      <c r="C300" s="5"/>
      <c r="D300" s="5"/>
      <c r="E300" s="5"/>
      <c r="F300" s="5"/>
      <c r="G300" s="5"/>
      <c r="H300" s="5"/>
      <c r="I300" s="5"/>
      <c r="J300" s="53"/>
    </row>
    <row r="301" spans="1:10" s="1" customFormat="1" ht="15.75" x14ac:dyDescent="0.25">
      <c r="A301" s="405">
        <v>1302</v>
      </c>
      <c r="B301" s="49" t="s">
        <v>86</v>
      </c>
      <c r="C301" s="5"/>
      <c r="D301" s="5"/>
      <c r="E301" s="5"/>
      <c r="F301" s="5"/>
      <c r="G301" s="5"/>
      <c r="H301" s="5"/>
      <c r="I301" s="5"/>
      <c r="J301" s="53"/>
    </row>
    <row r="302" spans="1:10" s="1" customFormat="1" ht="15.75" x14ac:dyDescent="0.25">
      <c r="A302" s="404"/>
      <c r="B302" s="51"/>
      <c r="C302" s="5"/>
      <c r="D302" s="5"/>
      <c r="E302" s="5"/>
      <c r="F302" s="5"/>
      <c r="G302" s="5"/>
      <c r="H302" s="5"/>
      <c r="I302" s="5"/>
      <c r="J302" s="53"/>
    </row>
    <row r="303" spans="1:10" s="1" customFormat="1" ht="45" x14ac:dyDescent="0.25">
      <c r="A303" s="404" t="s">
        <v>256</v>
      </c>
      <c r="B303" s="44" t="s">
        <v>206</v>
      </c>
      <c r="C303" s="5"/>
      <c r="D303" s="5"/>
      <c r="E303" s="5"/>
      <c r="F303" s="5"/>
      <c r="G303" s="5"/>
      <c r="H303" s="5"/>
      <c r="I303" s="5"/>
      <c r="J303" s="53"/>
    </row>
    <row r="304" spans="1:10" s="1" customFormat="1" ht="15.75" x14ac:dyDescent="0.25">
      <c r="A304" s="404"/>
      <c r="B304" s="207" t="s">
        <v>378</v>
      </c>
      <c r="C304" s="5">
        <v>2</v>
      </c>
      <c r="D304" s="5">
        <v>1.7</v>
      </c>
      <c r="E304" s="5">
        <v>1.5</v>
      </c>
      <c r="F304" s="5"/>
      <c r="G304" s="5"/>
      <c r="H304" s="5">
        <f>D304*E304*C304</f>
        <v>5.0999999999999996</v>
      </c>
      <c r="I304" s="5"/>
      <c r="J304" s="53">
        <f>H304</f>
        <v>5.0999999999999996</v>
      </c>
    </row>
    <row r="305" spans="1:10" s="1" customFormat="1" ht="15.75" x14ac:dyDescent="0.25">
      <c r="A305" s="404"/>
      <c r="B305" s="207" t="s">
        <v>379</v>
      </c>
      <c r="C305" s="5">
        <v>1</v>
      </c>
      <c r="D305" s="5">
        <v>1.05</v>
      </c>
      <c r="E305" s="5">
        <v>3.15</v>
      </c>
      <c r="F305" s="5"/>
      <c r="G305" s="5"/>
      <c r="H305" s="5">
        <f>D305*E305</f>
        <v>3.3075000000000001</v>
      </c>
      <c r="I305" s="5"/>
      <c r="J305" s="53">
        <f>H305</f>
        <v>3.3075000000000001</v>
      </c>
    </row>
    <row r="306" spans="1:10" s="1" customFormat="1" ht="15.75" x14ac:dyDescent="0.25">
      <c r="A306" s="404"/>
      <c r="B306" s="207"/>
      <c r="C306" s="5"/>
      <c r="D306" s="5"/>
      <c r="E306" s="5"/>
      <c r="F306" s="5"/>
      <c r="G306" s="5"/>
      <c r="H306" s="5"/>
      <c r="I306" s="5"/>
      <c r="J306" s="53"/>
    </row>
    <row r="307" spans="1:10" s="1" customFormat="1" ht="15.75" x14ac:dyDescent="0.25">
      <c r="A307" s="30"/>
      <c r="B307" s="9" t="s">
        <v>12</v>
      </c>
      <c r="C307" s="30"/>
      <c r="D307" s="30"/>
      <c r="E307" s="30"/>
      <c r="F307" s="30"/>
      <c r="G307" s="30"/>
      <c r="H307" s="30"/>
      <c r="I307" s="30"/>
      <c r="J307" s="418">
        <f>TRUNC(ROUND(SUM(J303:J305),2),2)</f>
        <v>8.41</v>
      </c>
    </row>
    <row r="308" spans="1:10" s="1" customFormat="1" ht="15.75" x14ac:dyDescent="0.25">
      <c r="A308" s="404"/>
      <c r="B308" s="52"/>
      <c r="C308" s="53"/>
      <c r="D308" s="53"/>
      <c r="E308" s="53"/>
      <c r="F308" s="53"/>
      <c r="G308" s="53"/>
      <c r="H308" s="53"/>
      <c r="I308" s="53"/>
      <c r="J308" s="53"/>
    </row>
    <row r="309" spans="1:10" s="1" customFormat="1" ht="15.75" x14ac:dyDescent="0.25">
      <c r="A309" s="405" t="s">
        <v>257</v>
      </c>
      <c r="B309" s="49" t="s">
        <v>100</v>
      </c>
      <c r="C309" s="53"/>
      <c r="D309" s="53"/>
      <c r="E309" s="53"/>
      <c r="F309" s="53"/>
      <c r="G309" s="53"/>
      <c r="H309" s="53"/>
      <c r="I309" s="53"/>
      <c r="J309" s="53"/>
    </row>
    <row r="310" spans="1:10" s="1" customFormat="1" ht="15.75" x14ac:dyDescent="0.25">
      <c r="A310" s="404" t="s">
        <v>258</v>
      </c>
      <c r="B310" s="54" t="s">
        <v>101</v>
      </c>
      <c r="C310" s="53"/>
      <c r="D310" s="53"/>
      <c r="E310" s="53"/>
      <c r="F310" s="53"/>
      <c r="G310" s="53"/>
      <c r="H310" s="53"/>
      <c r="I310" s="53"/>
      <c r="J310" s="53"/>
    </row>
    <row r="311" spans="1:10" s="1" customFormat="1" ht="15.75" x14ac:dyDescent="0.25">
      <c r="A311" s="444"/>
      <c r="B311" s="350" t="s">
        <v>476</v>
      </c>
      <c r="C311" s="53">
        <v>4</v>
      </c>
      <c r="D311" s="53">
        <v>2.8</v>
      </c>
      <c r="E311" s="53"/>
      <c r="F311" s="53"/>
      <c r="G311" s="53"/>
      <c r="H311" s="53"/>
      <c r="I311" s="53"/>
      <c r="J311" s="53">
        <f>C311*D311</f>
        <v>11.2</v>
      </c>
    </row>
    <row r="312" spans="1:10" s="1" customFormat="1" ht="31.5" x14ac:dyDescent="0.25">
      <c r="A312" s="444"/>
      <c r="B312" s="445" t="s">
        <v>415</v>
      </c>
      <c r="C312" s="53">
        <v>4</v>
      </c>
      <c r="D312" s="53">
        <v>3.3</v>
      </c>
      <c r="E312" s="53"/>
      <c r="F312" s="53"/>
      <c r="G312" s="53"/>
      <c r="H312" s="53"/>
      <c r="I312" s="53"/>
      <c r="J312" s="53">
        <f>C312*D312</f>
        <v>13.2</v>
      </c>
    </row>
    <row r="313" spans="1:10" s="1" customFormat="1" ht="15.75" x14ac:dyDescent="0.25">
      <c r="A313" s="404"/>
      <c r="B313" s="350" t="s">
        <v>477</v>
      </c>
      <c r="C313" s="53"/>
      <c r="D313" s="53"/>
      <c r="E313" s="53"/>
      <c r="F313" s="53"/>
      <c r="G313" s="53"/>
      <c r="H313" s="53"/>
      <c r="I313" s="53"/>
      <c r="J313" s="53"/>
    </row>
    <row r="314" spans="1:10" s="1" customFormat="1" ht="15.75" x14ac:dyDescent="0.25">
      <c r="A314" s="404"/>
      <c r="B314" s="215" t="s">
        <v>379</v>
      </c>
      <c r="C314" s="53">
        <v>2</v>
      </c>
      <c r="D314" s="53">
        <v>3.15</v>
      </c>
      <c r="E314" s="53"/>
      <c r="F314" s="53"/>
      <c r="G314" s="53"/>
      <c r="H314" s="53"/>
      <c r="I314" s="53"/>
      <c r="J314" s="53">
        <f>C314*D314</f>
        <v>6.3</v>
      </c>
    </row>
    <row r="315" spans="1:10" s="13" customFormat="1" ht="15.75" x14ac:dyDescent="0.25">
      <c r="A315" s="404"/>
      <c r="B315" s="215" t="s">
        <v>391</v>
      </c>
      <c r="C315" s="53">
        <v>2</v>
      </c>
      <c r="D315" s="53">
        <v>0.8</v>
      </c>
      <c r="E315" s="53"/>
      <c r="F315" s="53"/>
      <c r="G315" s="53"/>
      <c r="H315" s="53"/>
      <c r="I315" s="53"/>
      <c r="J315" s="53">
        <f>D315*C315</f>
        <v>1.6</v>
      </c>
    </row>
    <row r="316" spans="1:10" s="1" customFormat="1" ht="15.75" x14ac:dyDescent="0.25">
      <c r="A316" s="30"/>
      <c r="B316" s="9" t="s">
        <v>12</v>
      </c>
      <c r="C316" s="30"/>
      <c r="D316" s="30"/>
      <c r="E316" s="30"/>
      <c r="F316" s="30"/>
      <c r="G316" s="30"/>
      <c r="H316" s="30"/>
      <c r="I316" s="30"/>
      <c r="J316" s="418">
        <f>SUM(J311:J315)</f>
        <v>32.299999999999997</v>
      </c>
    </row>
    <row r="317" spans="1:10" s="1" customFormat="1" ht="15.75" x14ac:dyDescent="0.25">
      <c r="A317" s="404"/>
      <c r="B317" s="51"/>
      <c r="C317" s="5"/>
      <c r="D317" s="5"/>
      <c r="E317" s="5"/>
      <c r="F317" s="5"/>
      <c r="G317" s="5"/>
      <c r="H317" s="5"/>
      <c r="I317" s="5"/>
      <c r="J317" s="53"/>
    </row>
    <row r="318" spans="1:10" s="1" customFormat="1" ht="15.75" x14ac:dyDescent="0.25">
      <c r="A318" s="405">
        <v>14</v>
      </c>
      <c r="B318" s="49" t="s">
        <v>102</v>
      </c>
      <c r="C318" s="5"/>
      <c r="D318" s="5"/>
      <c r="E318" s="5"/>
      <c r="F318" s="5"/>
      <c r="G318" s="5"/>
      <c r="H318" s="5"/>
      <c r="I318" s="5"/>
      <c r="J318" s="53"/>
    </row>
    <row r="319" spans="1:10" s="1" customFormat="1" ht="15.75" x14ac:dyDescent="0.25">
      <c r="A319" s="405">
        <v>1407</v>
      </c>
      <c r="B319" s="49" t="s">
        <v>103</v>
      </c>
      <c r="C319" s="5"/>
      <c r="D319" s="5"/>
      <c r="E319" s="5"/>
      <c r="F319" s="5"/>
      <c r="G319" s="5"/>
      <c r="H319" s="5"/>
      <c r="I319" s="5"/>
      <c r="J319" s="53"/>
    </row>
    <row r="320" spans="1:10" s="1" customFormat="1" ht="31.5" x14ac:dyDescent="0.25">
      <c r="A320" s="404" t="s">
        <v>260</v>
      </c>
      <c r="B320" s="141" t="s">
        <v>104</v>
      </c>
      <c r="C320" s="5">
        <v>4</v>
      </c>
      <c r="D320" s="5"/>
      <c r="E320" s="5"/>
      <c r="F320" s="5"/>
      <c r="G320" s="5"/>
      <c r="H320" s="5"/>
      <c r="I320" s="5"/>
      <c r="J320" s="53">
        <f>C320</f>
        <v>4</v>
      </c>
    </row>
    <row r="321" spans="1:10" s="1" customFormat="1" ht="15.75" x14ac:dyDescent="0.25">
      <c r="A321" s="30"/>
      <c r="B321" s="9" t="s">
        <v>12</v>
      </c>
      <c r="C321" s="30"/>
      <c r="D321" s="30"/>
      <c r="E321" s="30"/>
      <c r="F321" s="30"/>
      <c r="G321" s="30"/>
      <c r="H321" s="30"/>
      <c r="I321" s="30"/>
      <c r="J321" s="418">
        <f>SUM(J319:J320)</f>
        <v>4</v>
      </c>
    </row>
    <row r="322" spans="1:10" s="13" customFormat="1" ht="15.75" x14ac:dyDescent="0.25">
      <c r="A322" s="404"/>
      <c r="B322" s="55"/>
      <c r="C322" s="5"/>
      <c r="D322" s="5"/>
      <c r="E322" s="5"/>
      <c r="F322" s="5"/>
      <c r="G322" s="5"/>
      <c r="H322" s="5"/>
      <c r="I322" s="5"/>
      <c r="J322" s="53"/>
    </row>
    <row r="323" spans="1:10" s="13" customFormat="1" ht="31.5" x14ac:dyDescent="0.25">
      <c r="A323" s="404" t="s">
        <v>261</v>
      </c>
      <c r="B323" s="141" t="s">
        <v>105</v>
      </c>
      <c r="C323" s="5">
        <v>2</v>
      </c>
      <c r="D323" s="5"/>
      <c r="E323" s="5"/>
      <c r="F323" s="5"/>
      <c r="G323" s="5"/>
      <c r="H323" s="5"/>
      <c r="I323" s="5"/>
      <c r="J323" s="53">
        <f>C323</f>
        <v>2</v>
      </c>
    </row>
    <row r="324" spans="1:10" s="1" customFormat="1" ht="15.75" x14ac:dyDescent="0.25">
      <c r="A324" s="30"/>
      <c r="B324" s="9" t="s">
        <v>12</v>
      </c>
      <c r="C324" s="30"/>
      <c r="D324" s="30"/>
      <c r="E324" s="30"/>
      <c r="F324" s="30"/>
      <c r="G324" s="30"/>
      <c r="H324" s="30"/>
      <c r="I324" s="30"/>
      <c r="J324" s="418">
        <f>SUM(J322:J323)</f>
        <v>2</v>
      </c>
    </row>
    <row r="325" spans="1:10" s="1" customFormat="1" ht="15.75" x14ac:dyDescent="0.25">
      <c r="A325" s="404"/>
      <c r="B325" s="55"/>
      <c r="C325" s="5"/>
      <c r="D325" s="5"/>
      <c r="E325" s="5"/>
      <c r="F325" s="5"/>
      <c r="G325" s="5"/>
      <c r="H325" s="5"/>
      <c r="I325" s="5"/>
      <c r="J325" s="53"/>
    </row>
    <row r="326" spans="1:10" s="1" customFormat="1" ht="15.75" x14ac:dyDescent="0.25">
      <c r="A326" s="404" t="s">
        <v>262</v>
      </c>
      <c r="B326" s="141" t="s">
        <v>106</v>
      </c>
      <c r="C326" s="5">
        <v>2</v>
      </c>
      <c r="D326" s="5"/>
      <c r="E326" s="5"/>
      <c r="F326" s="5"/>
      <c r="G326" s="5"/>
      <c r="H326" s="5"/>
      <c r="I326" s="5"/>
      <c r="J326" s="53">
        <f>C326</f>
        <v>2</v>
      </c>
    </row>
    <row r="327" spans="1:10" s="1" customFormat="1" ht="15.75" x14ac:dyDescent="0.25">
      <c r="A327" s="30"/>
      <c r="B327" s="9" t="s">
        <v>12</v>
      </c>
      <c r="C327" s="30"/>
      <c r="D327" s="30"/>
      <c r="E327" s="30"/>
      <c r="F327" s="30"/>
      <c r="G327" s="30"/>
      <c r="H327" s="30"/>
      <c r="I327" s="30"/>
      <c r="J327" s="418">
        <f>SUM(J325:J326)</f>
        <v>2</v>
      </c>
    </row>
    <row r="328" spans="1:10" s="13" customFormat="1" ht="15.75" x14ac:dyDescent="0.25">
      <c r="A328" s="404"/>
      <c r="B328" s="55"/>
      <c r="C328" s="5"/>
      <c r="D328" s="5"/>
      <c r="E328" s="5"/>
      <c r="F328" s="5"/>
      <c r="G328" s="5"/>
      <c r="H328" s="5"/>
      <c r="I328" s="5"/>
      <c r="J328" s="53"/>
    </row>
    <row r="329" spans="1:10" s="13" customFormat="1" ht="31.5" x14ac:dyDescent="0.25">
      <c r="A329" s="404" t="s">
        <v>263</v>
      </c>
      <c r="B329" s="141" t="s">
        <v>107</v>
      </c>
      <c r="C329" s="5">
        <v>2</v>
      </c>
      <c r="D329" s="5"/>
      <c r="E329" s="5"/>
      <c r="F329" s="5"/>
      <c r="G329" s="5"/>
      <c r="H329" s="5"/>
      <c r="I329" s="5"/>
      <c r="J329" s="53">
        <f>C329</f>
        <v>2</v>
      </c>
    </row>
    <row r="330" spans="1:10" s="198" customFormat="1" ht="15.75" x14ac:dyDescent="0.25">
      <c r="A330" s="30"/>
      <c r="B330" s="9" t="s">
        <v>12</v>
      </c>
      <c r="C330" s="30"/>
      <c r="D330" s="30"/>
      <c r="E330" s="30"/>
      <c r="F330" s="30"/>
      <c r="G330" s="30"/>
      <c r="H330" s="30"/>
      <c r="I330" s="30"/>
      <c r="J330" s="418">
        <f>SUM(J328:J329)</f>
        <v>2</v>
      </c>
    </row>
    <row r="331" spans="1:10" s="1" customFormat="1" ht="15.75" x14ac:dyDescent="0.25">
      <c r="A331" s="404"/>
      <c r="B331" s="55"/>
      <c r="C331" s="5"/>
      <c r="D331" s="5"/>
      <c r="E331" s="5"/>
      <c r="F331" s="5"/>
      <c r="G331" s="5"/>
      <c r="H331" s="5"/>
      <c r="I331" s="5"/>
      <c r="J331" s="53"/>
    </row>
    <row r="332" spans="1:10" s="1" customFormat="1" ht="31.5" x14ac:dyDescent="0.25">
      <c r="A332" s="404" t="s">
        <v>264</v>
      </c>
      <c r="B332" s="141" t="s">
        <v>108</v>
      </c>
      <c r="C332" s="5">
        <v>2</v>
      </c>
      <c r="D332" s="5"/>
      <c r="E332" s="5"/>
      <c r="F332" s="5"/>
      <c r="G332" s="5"/>
      <c r="H332" s="5"/>
      <c r="I332" s="5"/>
      <c r="J332" s="53">
        <f>C332</f>
        <v>2</v>
      </c>
    </row>
    <row r="333" spans="1:10" s="13" customFormat="1" ht="15.75" x14ac:dyDescent="0.25">
      <c r="A333" s="30"/>
      <c r="B333" s="9" t="s">
        <v>12</v>
      </c>
      <c r="C333" s="30"/>
      <c r="D333" s="30"/>
      <c r="E333" s="30"/>
      <c r="F333" s="30"/>
      <c r="G333" s="30"/>
      <c r="H333" s="30"/>
      <c r="I333" s="30"/>
      <c r="J333" s="418">
        <f>SUM(J331:J332)</f>
        <v>2</v>
      </c>
    </row>
    <row r="334" spans="1:10" s="1" customFormat="1" ht="15.75" x14ac:dyDescent="0.25">
      <c r="A334" s="404"/>
      <c r="B334" s="21"/>
      <c r="C334" s="27"/>
      <c r="D334" s="27"/>
      <c r="E334" s="27"/>
      <c r="F334" s="27"/>
      <c r="G334" s="27"/>
      <c r="H334" s="27"/>
      <c r="I334" s="27"/>
      <c r="J334" s="439"/>
    </row>
    <row r="335" spans="1:10" s="1" customFormat="1" ht="30" x14ac:dyDescent="0.25">
      <c r="A335" s="405" t="s">
        <v>390</v>
      </c>
      <c r="B335" s="49" t="s">
        <v>109</v>
      </c>
      <c r="C335" s="5"/>
      <c r="D335" s="5"/>
      <c r="E335" s="5"/>
      <c r="F335" s="5"/>
      <c r="G335" s="5"/>
      <c r="H335" s="5"/>
      <c r="I335" s="5"/>
      <c r="J335" s="53"/>
    </row>
    <row r="336" spans="1:10" s="1" customFormat="1" ht="75" x14ac:dyDescent="0.25">
      <c r="A336" s="404" t="s">
        <v>260</v>
      </c>
      <c r="B336" s="55" t="s">
        <v>110</v>
      </c>
      <c r="C336" s="5">
        <v>2</v>
      </c>
      <c r="D336" s="5"/>
      <c r="E336" s="5"/>
      <c r="F336" s="5"/>
      <c r="G336" s="5"/>
      <c r="H336" s="5"/>
      <c r="I336" s="5"/>
      <c r="J336" s="53">
        <f>C336</f>
        <v>2</v>
      </c>
    </row>
    <row r="337" spans="1:10" s="13" customFormat="1" ht="30" x14ac:dyDescent="0.25">
      <c r="A337" s="404"/>
      <c r="B337" s="56" t="s">
        <v>393</v>
      </c>
      <c r="C337" s="5"/>
      <c r="D337" s="5"/>
      <c r="E337" s="5"/>
      <c r="F337" s="5"/>
      <c r="G337" s="5"/>
      <c r="H337" s="5"/>
      <c r="I337" s="5"/>
      <c r="J337" s="53"/>
    </row>
    <row r="338" spans="1:10" s="1" customFormat="1" ht="15.75" x14ac:dyDescent="0.25">
      <c r="A338" s="30"/>
      <c r="B338" s="9" t="s">
        <v>12</v>
      </c>
      <c r="C338" s="30"/>
      <c r="D338" s="30"/>
      <c r="E338" s="30"/>
      <c r="F338" s="30"/>
      <c r="G338" s="30"/>
      <c r="H338" s="30"/>
      <c r="I338" s="30"/>
      <c r="J338" s="418">
        <f>SUM(J335:J336)</f>
        <v>2</v>
      </c>
    </row>
    <row r="339" spans="1:10" s="1" customFormat="1" ht="15.75" x14ac:dyDescent="0.25">
      <c r="A339" s="404"/>
      <c r="B339" s="21"/>
      <c r="C339" s="27"/>
      <c r="D339" s="27"/>
      <c r="E339" s="27"/>
      <c r="F339" s="27"/>
      <c r="G339" s="27"/>
      <c r="H339" s="27"/>
      <c r="I339" s="27"/>
      <c r="J339" s="439"/>
    </row>
    <row r="340" spans="1:10" s="1" customFormat="1" ht="15.75" x14ac:dyDescent="0.25">
      <c r="A340" s="405">
        <v>13</v>
      </c>
      <c r="B340" s="49" t="s">
        <v>111</v>
      </c>
      <c r="C340" s="5"/>
      <c r="D340" s="5"/>
      <c r="E340" s="5"/>
      <c r="F340" s="5"/>
      <c r="G340" s="5"/>
      <c r="H340" s="5"/>
      <c r="I340" s="5"/>
      <c r="J340" s="53"/>
    </row>
    <row r="341" spans="1:10" s="1" customFormat="1" ht="15.75" x14ac:dyDescent="0.25">
      <c r="A341" s="405" t="s">
        <v>381</v>
      </c>
      <c r="B341" s="49" t="s">
        <v>112</v>
      </c>
      <c r="C341" s="5"/>
      <c r="D341" s="5"/>
      <c r="E341" s="5"/>
      <c r="F341" s="5"/>
      <c r="G341" s="5"/>
      <c r="H341" s="5"/>
      <c r="I341" s="5"/>
      <c r="J341" s="53"/>
    </row>
    <row r="342" spans="1:10" s="1" customFormat="1" ht="15.75" x14ac:dyDescent="0.25">
      <c r="A342" s="404" t="s">
        <v>199</v>
      </c>
      <c r="B342" s="146" t="s">
        <v>114</v>
      </c>
      <c r="C342" s="5">
        <v>1</v>
      </c>
      <c r="D342" s="5"/>
      <c r="E342" s="5"/>
      <c r="F342" s="5"/>
      <c r="G342" s="5"/>
      <c r="H342" s="5"/>
      <c r="I342" s="5"/>
      <c r="J342" s="53">
        <f>C342</f>
        <v>1</v>
      </c>
    </row>
    <row r="343" spans="1:10" s="13" customFormat="1" ht="15.75" x14ac:dyDescent="0.25">
      <c r="A343" s="30"/>
      <c r="B343" s="9" t="s">
        <v>12</v>
      </c>
      <c r="C343" s="30"/>
      <c r="D343" s="30"/>
      <c r="E343" s="30"/>
      <c r="F343" s="30"/>
      <c r="G343" s="30"/>
      <c r="H343" s="30"/>
      <c r="I343" s="30"/>
      <c r="J343" s="418">
        <f>SUM(J341:J342)</f>
        <v>1</v>
      </c>
    </row>
    <row r="344" spans="1:10" s="1" customFormat="1" ht="15.75" x14ac:dyDescent="0.25">
      <c r="A344" s="404"/>
      <c r="B344" s="21"/>
      <c r="C344" s="27"/>
      <c r="D344" s="27"/>
      <c r="E344" s="27"/>
      <c r="F344" s="27"/>
      <c r="G344" s="27"/>
      <c r="H344" s="27"/>
      <c r="I344" s="27"/>
      <c r="J344" s="439"/>
    </row>
    <row r="345" spans="1:10" s="1" customFormat="1" ht="15.75" x14ac:dyDescent="0.25">
      <c r="A345" s="405" t="s">
        <v>268</v>
      </c>
      <c r="B345" s="49" t="s">
        <v>116</v>
      </c>
      <c r="C345" s="5"/>
      <c r="D345" s="5"/>
      <c r="E345" s="5"/>
      <c r="F345" s="5"/>
      <c r="G345" s="5"/>
      <c r="H345" s="5"/>
      <c r="I345" s="5"/>
      <c r="J345" s="53"/>
    </row>
    <row r="346" spans="1:10" s="1" customFormat="1" ht="30" x14ac:dyDescent="0.25">
      <c r="A346" s="404" t="s">
        <v>269</v>
      </c>
      <c r="B346" s="55" t="s">
        <v>528</v>
      </c>
      <c r="C346" s="5">
        <v>1</v>
      </c>
      <c r="D346" s="5">
        <v>60</v>
      </c>
      <c r="E346" s="5"/>
      <c r="F346" s="5"/>
      <c r="G346" s="5"/>
      <c r="H346" s="5"/>
      <c r="I346" s="5"/>
      <c r="J346" s="53">
        <f>C346*D346</f>
        <v>60</v>
      </c>
    </row>
    <row r="347" spans="1:10" s="1" customFormat="1" ht="30" x14ac:dyDescent="0.25">
      <c r="A347" s="404"/>
      <c r="B347" s="465" t="s">
        <v>527</v>
      </c>
      <c r="C347" s="5"/>
      <c r="D347" s="5"/>
      <c r="E347" s="5"/>
      <c r="F347" s="5"/>
      <c r="G347" s="5"/>
      <c r="H347" s="5"/>
      <c r="I347" s="5"/>
      <c r="J347" s="53"/>
    </row>
    <row r="348" spans="1:10" s="1" customFormat="1" ht="15.75" x14ac:dyDescent="0.25">
      <c r="A348" s="30"/>
      <c r="B348" s="9" t="s">
        <v>12</v>
      </c>
      <c r="C348" s="30"/>
      <c r="D348" s="30"/>
      <c r="E348" s="30"/>
      <c r="F348" s="30"/>
      <c r="G348" s="30"/>
      <c r="H348" s="30"/>
      <c r="I348" s="30"/>
      <c r="J348" s="418">
        <f>SUM(J345:J346)</f>
        <v>60</v>
      </c>
    </row>
    <row r="349" spans="1:10" s="1" customFormat="1" ht="15.75" x14ac:dyDescent="0.25">
      <c r="A349" s="404"/>
      <c r="B349" s="21"/>
      <c r="C349" s="27"/>
      <c r="D349" s="27"/>
      <c r="E349" s="27"/>
      <c r="F349" s="27"/>
      <c r="G349" s="27"/>
      <c r="H349" s="27"/>
      <c r="I349" s="27"/>
      <c r="J349" s="439"/>
    </row>
    <row r="350" spans="1:10" s="1" customFormat="1" ht="15.75" x14ac:dyDescent="0.25">
      <c r="A350" s="405" t="s">
        <v>270</v>
      </c>
      <c r="B350" s="49" t="s">
        <v>117</v>
      </c>
      <c r="C350" s="5"/>
      <c r="D350" s="5"/>
      <c r="E350" s="5"/>
      <c r="F350" s="5"/>
      <c r="G350" s="5"/>
      <c r="H350" s="5"/>
      <c r="I350" s="5"/>
      <c r="J350" s="53"/>
    </row>
    <row r="351" spans="1:10" s="1" customFormat="1" ht="45" x14ac:dyDescent="0.25">
      <c r="A351" s="404" t="s">
        <v>271</v>
      </c>
      <c r="B351" s="55" t="s">
        <v>118</v>
      </c>
      <c r="C351" s="5">
        <v>1</v>
      </c>
      <c r="D351" s="5"/>
      <c r="E351" s="5"/>
      <c r="F351" s="5"/>
      <c r="G351" s="5"/>
      <c r="H351" s="5"/>
      <c r="I351" s="5"/>
      <c r="J351" s="53">
        <f>C351</f>
        <v>1</v>
      </c>
    </row>
    <row r="352" spans="1:10" s="1" customFormat="1" ht="15.75" x14ac:dyDescent="0.25">
      <c r="A352" s="30"/>
      <c r="B352" s="9" t="s">
        <v>12</v>
      </c>
      <c r="C352" s="30"/>
      <c r="D352" s="30"/>
      <c r="E352" s="30"/>
      <c r="F352" s="30"/>
      <c r="G352" s="30"/>
      <c r="H352" s="30"/>
      <c r="I352" s="30"/>
      <c r="J352" s="418">
        <f>SUM(J350:J351)</f>
        <v>1</v>
      </c>
    </row>
    <row r="353" spans="1:10" s="1" customFormat="1" ht="15.75" x14ac:dyDescent="0.25">
      <c r="A353" s="404"/>
      <c r="B353" s="21"/>
      <c r="C353" s="27"/>
      <c r="D353" s="27"/>
      <c r="E353" s="27"/>
      <c r="F353" s="27"/>
      <c r="G353" s="27"/>
      <c r="H353" s="27"/>
      <c r="I353" s="27"/>
      <c r="J353" s="439"/>
    </row>
    <row r="354" spans="1:10" s="1" customFormat="1" ht="15.75" x14ac:dyDescent="0.25">
      <c r="A354" s="405" t="s">
        <v>272</v>
      </c>
      <c r="B354" s="49" t="s">
        <v>120</v>
      </c>
      <c r="C354" s="5"/>
      <c r="D354" s="5"/>
      <c r="E354" s="5"/>
      <c r="F354" s="5"/>
      <c r="G354" s="5"/>
      <c r="H354" s="5"/>
      <c r="I354" s="5"/>
      <c r="J354" s="53"/>
    </row>
    <row r="355" spans="1:10" s="13" customFormat="1" ht="30" x14ac:dyDescent="0.25">
      <c r="A355" s="404" t="s">
        <v>273</v>
      </c>
      <c r="B355" s="44" t="s">
        <v>526</v>
      </c>
      <c r="C355" s="5">
        <v>3</v>
      </c>
      <c r="D355" s="5">
        <v>60</v>
      </c>
      <c r="E355" s="5"/>
      <c r="F355" s="5"/>
      <c r="G355" s="5"/>
      <c r="H355" s="5"/>
      <c r="I355" s="5"/>
      <c r="J355" s="53">
        <f>C355*D355</f>
        <v>180</v>
      </c>
    </row>
    <row r="356" spans="1:10" s="13" customFormat="1" ht="30" x14ac:dyDescent="0.25">
      <c r="A356" s="404"/>
      <c r="B356" s="465" t="s">
        <v>527</v>
      </c>
      <c r="C356" s="5"/>
      <c r="D356" s="5"/>
      <c r="E356" s="5"/>
      <c r="F356" s="5"/>
      <c r="G356" s="5"/>
      <c r="H356" s="5"/>
      <c r="I356" s="5"/>
      <c r="J356" s="53"/>
    </row>
    <row r="357" spans="1:10" s="1" customFormat="1" ht="15.75" x14ac:dyDescent="0.25">
      <c r="A357" s="30"/>
      <c r="B357" s="9" t="s">
        <v>12</v>
      </c>
      <c r="C357" s="30"/>
      <c r="D357" s="30"/>
      <c r="E357" s="30"/>
      <c r="F357" s="30"/>
      <c r="G357" s="30"/>
      <c r="H357" s="30"/>
      <c r="I357" s="30"/>
      <c r="J357" s="418">
        <f>SUM(J354:J355)</f>
        <v>180</v>
      </c>
    </row>
    <row r="358" spans="1:10" s="1" customFormat="1" ht="15.75" x14ac:dyDescent="0.25">
      <c r="A358" s="404"/>
      <c r="B358" s="21"/>
      <c r="C358" s="27"/>
      <c r="D358" s="27"/>
      <c r="E358" s="27"/>
      <c r="F358" s="27"/>
      <c r="G358" s="27"/>
      <c r="H358" s="27"/>
      <c r="I358" s="27"/>
      <c r="J358" s="439"/>
    </row>
    <row r="359" spans="1:10" s="1" customFormat="1" ht="15.75" x14ac:dyDescent="0.25">
      <c r="A359" s="405" t="s">
        <v>274</v>
      </c>
      <c r="B359" s="209" t="s">
        <v>122</v>
      </c>
      <c r="C359" s="5"/>
      <c r="D359" s="5"/>
      <c r="E359" s="5"/>
      <c r="F359" s="5"/>
      <c r="G359" s="5"/>
      <c r="H359" s="5"/>
      <c r="I359" s="5"/>
      <c r="J359" s="53"/>
    </row>
    <row r="360" spans="1:10" s="1" customFormat="1" ht="71.25" customHeight="1" x14ac:dyDescent="0.25">
      <c r="A360" s="404" t="s">
        <v>275</v>
      </c>
      <c r="B360" s="55" t="s">
        <v>123</v>
      </c>
      <c r="C360" s="5">
        <v>3</v>
      </c>
      <c r="D360" s="5"/>
      <c r="E360" s="5"/>
      <c r="F360" s="5"/>
      <c r="G360" s="5"/>
      <c r="H360" s="5"/>
      <c r="I360" s="5"/>
      <c r="J360" s="53">
        <f>C360</f>
        <v>3</v>
      </c>
    </row>
    <row r="361" spans="1:10" s="1" customFormat="1" ht="15.75" x14ac:dyDescent="0.25">
      <c r="A361" s="30"/>
      <c r="B361" s="9" t="s">
        <v>12</v>
      </c>
      <c r="C361" s="30"/>
      <c r="D361" s="30"/>
      <c r="E361" s="30"/>
      <c r="F361" s="30"/>
      <c r="G361" s="30"/>
      <c r="H361" s="30"/>
      <c r="I361" s="30"/>
      <c r="J361" s="418">
        <f>SUM(J359:J360)</f>
        <v>3</v>
      </c>
    </row>
    <row r="362" spans="1:10" s="1" customFormat="1" ht="75" x14ac:dyDescent="0.25">
      <c r="A362" s="404" t="s">
        <v>276</v>
      </c>
      <c r="B362" s="55" t="s">
        <v>124</v>
      </c>
      <c r="C362" s="5">
        <v>3</v>
      </c>
      <c r="D362" s="5"/>
      <c r="E362" s="5"/>
      <c r="F362" s="5"/>
      <c r="G362" s="5"/>
      <c r="H362" s="5"/>
      <c r="I362" s="5"/>
      <c r="J362" s="53">
        <f>C362</f>
        <v>3</v>
      </c>
    </row>
    <row r="363" spans="1:10" s="1" customFormat="1" ht="15.75" x14ac:dyDescent="0.25">
      <c r="A363" s="30"/>
      <c r="B363" s="9" t="s">
        <v>12</v>
      </c>
      <c r="C363" s="30"/>
      <c r="D363" s="30"/>
      <c r="E363" s="30"/>
      <c r="F363" s="30"/>
      <c r="G363" s="30"/>
      <c r="H363" s="30"/>
      <c r="I363" s="30"/>
      <c r="J363" s="418">
        <f>SUM(J362)</f>
        <v>3</v>
      </c>
    </row>
    <row r="364" spans="1:10" s="1" customFormat="1" ht="15.75" x14ac:dyDescent="0.25">
      <c r="A364" s="404"/>
      <c r="B364" s="21"/>
      <c r="C364" s="27"/>
      <c r="D364" s="27"/>
      <c r="E364" s="27"/>
      <c r="F364" s="27"/>
      <c r="G364" s="27"/>
      <c r="H364" s="27"/>
      <c r="I364" s="27"/>
      <c r="J364" s="439"/>
    </row>
    <row r="365" spans="1:10" s="1" customFormat="1" ht="15.75" x14ac:dyDescent="0.25">
      <c r="A365" s="405" t="s">
        <v>125</v>
      </c>
      <c r="B365" s="43" t="s">
        <v>126</v>
      </c>
      <c r="C365" s="5"/>
      <c r="D365" s="5"/>
      <c r="E365" s="5"/>
      <c r="F365" s="5"/>
      <c r="G365" s="5"/>
      <c r="H365" s="5"/>
      <c r="I365" s="5"/>
      <c r="J365" s="53"/>
    </row>
    <row r="366" spans="1:10" s="1" customFormat="1" ht="15.75" x14ac:dyDescent="0.25">
      <c r="A366" s="405" t="s">
        <v>277</v>
      </c>
      <c r="B366" s="43" t="s">
        <v>128</v>
      </c>
      <c r="C366" s="5"/>
      <c r="D366" s="5"/>
      <c r="E366" s="5"/>
      <c r="F366" s="5"/>
      <c r="G366" s="5"/>
      <c r="H366" s="5"/>
      <c r="I366" s="5"/>
      <c r="J366" s="53"/>
    </row>
    <row r="367" spans="1:10" s="1" customFormat="1" ht="13.5" customHeight="1" x14ac:dyDescent="0.25">
      <c r="A367" s="404" t="s">
        <v>278</v>
      </c>
      <c r="B367" s="210" t="s">
        <v>129</v>
      </c>
      <c r="C367" s="5">
        <v>2</v>
      </c>
      <c r="D367" s="5"/>
      <c r="E367" s="5"/>
      <c r="F367" s="5"/>
      <c r="G367" s="5"/>
      <c r="H367" s="5"/>
      <c r="I367" s="5"/>
      <c r="J367" s="53">
        <f>C367</f>
        <v>2</v>
      </c>
    </row>
    <row r="368" spans="1:10" s="1" customFormat="1" ht="15.75" x14ac:dyDescent="0.25">
      <c r="A368" s="10"/>
      <c r="B368" s="9" t="s">
        <v>12</v>
      </c>
      <c r="C368" s="30"/>
      <c r="D368" s="30"/>
      <c r="E368" s="30"/>
      <c r="F368" s="30"/>
      <c r="G368" s="30"/>
      <c r="H368" s="30"/>
      <c r="I368" s="30"/>
      <c r="J368" s="418">
        <f>SUM(J367)</f>
        <v>2</v>
      </c>
    </row>
    <row r="369" spans="1:10" s="1" customFormat="1" ht="12" customHeight="1" x14ac:dyDescent="0.25">
      <c r="A369" s="404"/>
      <c r="B369" s="55"/>
      <c r="C369" s="5"/>
      <c r="D369" s="5"/>
      <c r="E369" s="5"/>
      <c r="F369" s="5"/>
      <c r="G369" s="5"/>
      <c r="H369" s="5"/>
      <c r="I369" s="5"/>
      <c r="J369" s="53"/>
    </row>
    <row r="370" spans="1:10" s="1" customFormat="1" ht="31.5" x14ac:dyDescent="0.25">
      <c r="A370" s="404" t="s">
        <v>279</v>
      </c>
      <c r="B370" s="141" t="s">
        <v>130</v>
      </c>
      <c r="C370" s="5">
        <v>2</v>
      </c>
      <c r="D370" s="5"/>
      <c r="E370" s="5"/>
      <c r="F370" s="5"/>
      <c r="G370" s="5"/>
      <c r="H370" s="5"/>
      <c r="I370" s="5"/>
      <c r="J370" s="53">
        <f>C370</f>
        <v>2</v>
      </c>
    </row>
    <row r="371" spans="1:10" s="1" customFormat="1" ht="15.75" x14ac:dyDescent="0.25">
      <c r="A371" s="10"/>
      <c r="B371" s="9" t="s">
        <v>12</v>
      </c>
      <c r="C371" s="30"/>
      <c r="D371" s="30"/>
      <c r="E371" s="30"/>
      <c r="F371" s="30"/>
      <c r="G371" s="30"/>
      <c r="H371" s="30"/>
      <c r="I371" s="30"/>
      <c r="J371" s="418">
        <f>J370</f>
        <v>2</v>
      </c>
    </row>
    <row r="372" spans="1:10" s="1" customFormat="1" ht="15.75" x14ac:dyDescent="0.25">
      <c r="A372" s="404"/>
      <c r="B372" s="55"/>
      <c r="C372" s="5"/>
      <c r="D372" s="5"/>
      <c r="E372" s="5"/>
      <c r="F372" s="5"/>
      <c r="G372" s="5"/>
      <c r="H372" s="5"/>
      <c r="I372" s="5"/>
      <c r="J372" s="53"/>
    </row>
    <row r="373" spans="1:10" s="1" customFormat="1" ht="20.25" customHeight="1" x14ac:dyDescent="0.25">
      <c r="A373" s="404" t="s">
        <v>280</v>
      </c>
      <c r="B373" s="141" t="s">
        <v>382</v>
      </c>
      <c r="C373" s="5">
        <v>2</v>
      </c>
      <c r="D373" s="5"/>
      <c r="E373" s="5"/>
      <c r="F373" s="5"/>
      <c r="G373" s="5"/>
      <c r="H373" s="5"/>
      <c r="I373" s="5"/>
      <c r="J373" s="53">
        <f>C373</f>
        <v>2</v>
      </c>
    </row>
    <row r="374" spans="1:10" s="1" customFormat="1" ht="15.75" x14ac:dyDescent="0.25">
      <c r="A374" s="30"/>
      <c r="B374" s="9" t="s">
        <v>12</v>
      </c>
      <c r="C374" s="30"/>
      <c r="D374" s="30"/>
      <c r="E374" s="30"/>
      <c r="F374" s="30"/>
      <c r="G374" s="30"/>
      <c r="H374" s="30"/>
      <c r="I374" s="30"/>
      <c r="J374" s="418">
        <f>J373</f>
        <v>2</v>
      </c>
    </row>
    <row r="375" spans="1:10" s="1" customFormat="1" ht="78.75" x14ac:dyDescent="0.25">
      <c r="A375" s="404" t="s">
        <v>281</v>
      </c>
      <c r="B375" s="141" t="s">
        <v>131</v>
      </c>
      <c r="C375" s="5">
        <v>2</v>
      </c>
      <c r="D375" s="5"/>
      <c r="E375" s="5"/>
      <c r="F375" s="5"/>
      <c r="G375" s="5"/>
      <c r="H375" s="5"/>
      <c r="I375" s="5"/>
      <c r="J375" s="53">
        <f>C375</f>
        <v>2</v>
      </c>
    </row>
    <row r="376" spans="1:10" s="1" customFormat="1" ht="15.75" x14ac:dyDescent="0.25">
      <c r="A376" s="30"/>
      <c r="B376" s="9" t="s">
        <v>12</v>
      </c>
      <c r="C376" s="30"/>
      <c r="D376" s="30"/>
      <c r="E376" s="30"/>
      <c r="F376" s="30"/>
      <c r="G376" s="30"/>
      <c r="H376" s="30"/>
      <c r="I376" s="30"/>
      <c r="J376" s="418">
        <f>J375</f>
        <v>2</v>
      </c>
    </row>
    <row r="377" spans="1:10" s="1" customFormat="1" ht="15.75" x14ac:dyDescent="0.25">
      <c r="A377" s="404"/>
      <c r="B377" s="141"/>
      <c r="C377" s="5"/>
      <c r="D377" s="5"/>
      <c r="E377" s="5"/>
      <c r="F377" s="5"/>
      <c r="G377" s="5"/>
      <c r="H377" s="5"/>
      <c r="I377" s="5"/>
      <c r="J377" s="53"/>
    </row>
    <row r="378" spans="1:10" s="1" customFormat="1" ht="15.75" x14ac:dyDescent="0.25">
      <c r="A378" s="404" t="s">
        <v>282</v>
      </c>
      <c r="B378" s="43" t="s">
        <v>132</v>
      </c>
      <c r="C378" s="5"/>
      <c r="D378" s="5"/>
      <c r="E378" s="5"/>
      <c r="F378" s="5"/>
      <c r="G378" s="5"/>
      <c r="H378" s="5"/>
      <c r="I378" s="5"/>
      <c r="J378" s="53"/>
    </row>
    <row r="379" spans="1:10" s="1" customFormat="1" ht="15.75" x14ac:dyDescent="0.25">
      <c r="A379" s="404" t="s">
        <v>283</v>
      </c>
      <c r="B379" s="141" t="s">
        <v>133</v>
      </c>
      <c r="C379" s="5"/>
      <c r="D379" s="5"/>
      <c r="E379" s="5"/>
      <c r="F379" s="5"/>
      <c r="G379" s="5"/>
      <c r="H379" s="5"/>
      <c r="I379" s="5"/>
      <c r="J379" s="53"/>
    </row>
    <row r="380" spans="1:10" s="1" customFormat="1" ht="15.75" x14ac:dyDescent="0.25">
      <c r="A380" s="404"/>
      <c r="B380" s="212" t="s">
        <v>392</v>
      </c>
      <c r="C380" s="5">
        <v>2</v>
      </c>
      <c r="D380" s="5">
        <v>0.6</v>
      </c>
      <c r="E380" s="5">
        <v>0.6</v>
      </c>
      <c r="F380" s="5"/>
      <c r="G380" s="5"/>
      <c r="H380" s="5">
        <f>C380*D380*E380</f>
        <v>0.72</v>
      </c>
      <c r="I380" s="5"/>
      <c r="J380" s="53">
        <f>H380</f>
        <v>0.72</v>
      </c>
    </row>
    <row r="381" spans="1:10" s="1" customFormat="1" ht="15.75" x14ac:dyDescent="0.25">
      <c r="A381" s="404"/>
      <c r="B381" s="20"/>
      <c r="C381" s="5"/>
      <c r="D381" s="5"/>
      <c r="E381" s="5"/>
      <c r="F381" s="5"/>
      <c r="G381" s="5"/>
      <c r="H381" s="5"/>
      <c r="I381" s="5"/>
      <c r="J381" s="53"/>
    </row>
    <row r="382" spans="1:10" s="1" customFormat="1" ht="15.75" x14ac:dyDescent="0.25">
      <c r="A382" s="30"/>
      <c r="B382" s="9" t="s">
        <v>12</v>
      </c>
      <c r="C382" s="30"/>
      <c r="D382" s="30"/>
      <c r="E382" s="30"/>
      <c r="F382" s="30"/>
      <c r="G382" s="30"/>
      <c r="H382" s="30"/>
      <c r="I382" s="30"/>
      <c r="J382" s="418">
        <f>J380</f>
        <v>0.72</v>
      </c>
    </row>
    <row r="383" spans="1:10" s="1" customFormat="1" ht="15.75" x14ac:dyDescent="0.25">
      <c r="A383" s="405" t="s">
        <v>284</v>
      </c>
      <c r="B383" s="209" t="s">
        <v>134</v>
      </c>
      <c r="C383" s="5"/>
      <c r="D383" s="5"/>
      <c r="E383" s="5"/>
      <c r="F383" s="5"/>
      <c r="G383" s="5"/>
      <c r="H383" s="5"/>
      <c r="I383" s="5"/>
      <c r="J383" s="53"/>
    </row>
    <row r="384" spans="1:10" s="1" customFormat="1" ht="15.75" customHeight="1" x14ac:dyDescent="0.25">
      <c r="A384" s="404" t="s">
        <v>285</v>
      </c>
      <c r="B384" s="146" t="s">
        <v>136</v>
      </c>
      <c r="C384" s="5">
        <v>2</v>
      </c>
      <c r="D384" s="5"/>
      <c r="E384" s="5"/>
      <c r="F384" s="5"/>
      <c r="G384" s="5"/>
      <c r="H384" s="5"/>
      <c r="I384" s="5"/>
      <c r="J384" s="53">
        <f>C384</f>
        <v>2</v>
      </c>
    </row>
    <row r="385" spans="1:10" s="1" customFormat="1" ht="15.75" x14ac:dyDescent="0.25">
      <c r="A385" s="30"/>
      <c r="B385" s="9" t="s">
        <v>12</v>
      </c>
      <c r="C385" s="30"/>
      <c r="D385" s="30"/>
      <c r="E385" s="30"/>
      <c r="F385" s="30"/>
      <c r="G385" s="30"/>
      <c r="H385" s="30"/>
      <c r="I385" s="30"/>
      <c r="J385" s="418">
        <f>J384</f>
        <v>2</v>
      </c>
    </row>
    <row r="386" spans="1:10" s="1" customFormat="1" ht="15.75" x14ac:dyDescent="0.25">
      <c r="A386" s="404"/>
      <c r="B386" s="180"/>
      <c r="C386" s="199"/>
      <c r="D386" s="199"/>
      <c r="E386" s="199"/>
      <c r="F386" s="199"/>
      <c r="G386" s="199"/>
      <c r="H386" s="199"/>
      <c r="I386" s="199"/>
      <c r="J386" s="442"/>
    </row>
    <row r="387" spans="1:10" s="1" customFormat="1" ht="47.25" x14ac:dyDescent="0.25">
      <c r="A387" s="404" t="s">
        <v>286</v>
      </c>
      <c r="B387" s="141" t="s">
        <v>137</v>
      </c>
      <c r="C387" s="5">
        <v>2</v>
      </c>
      <c r="D387" s="5"/>
      <c r="E387" s="5"/>
      <c r="F387" s="5"/>
      <c r="G387" s="5"/>
      <c r="H387" s="5"/>
      <c r="I387" s="5"/>
      <c r="J387" s="53">
        <v>2</v>
      </c>
    </row>
    <row r="388" spans="1:10" s="1" customFormat="1" ht="15.75" x14ac:dyDescent="0.25">
      <c r="A388" s="30"/>
      <c r="B388" s="9" t="s">
        <v>12</v>
      </c>
      <c r="C388" s="30"/>
      <c r="D388" s="30"/>
      <c r="E388" s="30"/>
      <c r="F388" s="30"/>
      <c r="G388" s="30"/>
      <c r="H388" s="30"/>
      <c r="I388" s="30"/>
      <c r="J388" s="418">
        <f>J387</f>
        <v>2</v>
      </c>
    </row>
    <row r="389" spans="1:10" s="1" customFormat="1" ht="15.75" x14ac:dyDescent="0.25">
      <c r="A389" s="404"/>
      <c r="B389" s="56"/>
      <c r="C389" s="5"/>
      <c r="D389" s="5"/>
      <c r="E389" s="5"/>
      <c r="F389" s="5"/>
      <c r="G389" s="5"/>
      <c r="H389" s="5"/>
      <c r="I389" s="5"/>
      <c r="J389" s="53"/>
    </row>
    <row r="390" spans="1:10" s="1" customFormat="1" ht="15.75" x14ac:dyDescent="0.25">
      <c r="A390" s="405" t="s">
        <v>384</v>
      </c>
      <c r="B390" s="209" t="s">
        <v>138</v>
      </c>
      <c r="C390" s="5"/>
      <c r="D390" s="5"/>
      <c r="E390" s="5"/>
      <c r="F390" s="5"/>
      <c r="G390" s="5"/>
      <c r="H390" s="5"/>
      <c r="I390" s="5"/>
      <c r="J390" s="53"/>
    </row>
    <row r="391" spans="1:10" s="1" customFormat="1" ht="15.75" x14ac:dyDescent="0.25">
      <c r="A391" s="404" t="s">
        <v>287</v>
      </c>
      <c r="B391" s="150" t="s">
        <v>139</v>
      </c>
      <c r="C391" s="5"/>
      <c r="D391" s="5"/>
      <c r="E391" s="5"/>
      <c r="F391" s="5"/>
      <c r="G391" s="5"/>
      <c r="H391" s="5"/>
      <c r="I391" s="5"/>
      <c r="J391" s="53"/>
    </row>
    <row r="392" spans="1:10" s="1" customFormat="1" ht="60" x14ac:dyDescent="0.25">
      <c r="A392" s="404" t="s">
        <v>200</v>
      </c>
      <c r="B392" s="55" t="s">
        <v>140</v>
      </c>
      <c r="C392" s="5">
        <v>2</v>
      </c>
      <c r="D392" s="5"/>
      <c r="E392" s="5"/>
      <c r="F392" s="5"/>
      <c r="G392" s="5"/>
      <c r="H392" s="5"/>
      <c r="I392" s="5"/>
      <c r="J392" s="53">
        <f>C392</f>
        <v>2</v>
      </c>
    </row>
    <row r="393" spans="1:10" s="1" customFormat="1" ht="15.75" x14ac:dyDescent="0.25">
      <c r="A393" s="30"/>
      <c r="B393" s="9" t="s">
        <v>12</v>
      </c>
      <c r="C393" s="30"/>
      <c r="D393" s="30"/>
      <c r="E393" s="30"/>
      <c r="F393" s="30"/>
      <c r="G393" s="30"/>
      <c r="H393" s="30"/>
      <c r="I393" s="30"/>
      <c r="J393" s="418">
        <f>J392</f>
        <v>2</v>
      </c>
    </row>
    <row r="394" spans="1:10" s="1" customFormat="1" ht="15.75" x14ac:dyDescent="0.25">
      <c r="A394" s="404"/>
      <c r="B394" s="55"/>
      <c r="C394" s="5"/>
      <c r="D394" s="5"/>
      <c r="E394" s="5"/>
      <c r="F394" s="5"/>
      <c r="G394" s="5"/>
      <c r="H394" s="5"/>
      <c r="I394" s="5"/>
      <c r="J394" s="53"/>
    </row>
    <row r="395" spans="1:10" s="1" customFormat="1" ht="60" x14ac:dyDescent="0.25">
      <c r="A395" s="404" t="s">
        <v>288</v>
      </c>
      <c r="B395" s="55" t="s">
        <v>141</v>
      </c>
      <c r="C395" s="5">
        <v>1</v>
      </c>
      <c r="D395" s="5"/>
      <c r="E395" s="5"/>
      <c r="F395" s="5"/>
      <c r="G395" s="5"/>
      <c r="H395" s="5"/>
      <c r="I395" s="5"/>
      <c r="J395" s="53">
        <f>C395</f>
        <v>1</v>
      </c>
    </row>
    <row r="396" spans="1:10" s="1" customFormat="1" ht="15.75" x14ac:dyDescent="0.25">
      <c r="A396" s="404"/>
      <c r="B396" s="55"/>
      <c r="C396" s="5"/>
      <c r="D396" s="5"/>
      <c r="E396" s="5"/>
      <c r="F396" s="5"/>
      <c r="G396" s="5"/>
      <c r="H396" s="5"/>
      <c r="I396" s="5"/>
      <c r="J396" s="53"/>
    </row>
    <row r="397" spans="1:10" s="1" customFormat="1" ht="15.75" x14ac:dyDescent="0.25">
      <c r="A397" s="30"/>
      <c r="B397" s="9" t="s">
        <v>12</v>
      </c>
      <c r="C397" s="30"/>
      <c r="D397" s="30"/>
      <c r="E397" s="30"/>
      <c r="F397" s="30"/>
      <c r="G397" s="30"/>
      <c r="H397" s="30"/>
      <c r="I397" s="30"/>
      <c r="J397" s="418">
        <f>SUM(J395)</f>
        <v>1</v>
      </c>
    </row>
    <row r="398" spans="1:10" s="1" customFormat="1" ht="15.75" x14ac:dyDescent="0.25">
      <c r="A398" s="405" t="s">
        <v>289</v>
      </c>
      <c r="B398" s="211" t="s">
        <v>172</v>
      </c>
      <c r="C398" s="5"/>
      <c r="D398" s="5"/>
      <c r="E398" s="5"/>
      <c r="F398" s="5"/>
      <c r="G398" s="5"/>
      <c r="H398" s="5"/>
      <c r="I398" s="5"/>
      <c r="J398" s="53"/>
    </row>
    <row r="399" spans="1:10" s="1" customFormat="1" ht="15.75" x14ac:dyDescent="0.25">
      <c r="A399" s="404" t="s">
        <v>290</v>
      </c>
      <c r="B399" s="141" t="s">
        <v>173</v>
      </c>
      <c r="C399" s="5">
        <v>3</v>
      </c>
      <c r="D399" s="5"/>
      <c r="E399" s="5"/>
      <c r="F399" s="5"/>
      <c r="G399" s="5"/>
      <c r="H399" s="5"/>
      <c r="I399" s="5"/>
      <c r="J399" s="53">
        <f>C399</f>
        <v>3</v>
      </c>
    </row>
    <row r="400" spans="1:10" s="1" customFormat="1" ht="15.75" x14ac:dyDescent="0.25">
      <c r="A400" s="30"/>
      <c r="B400" s="9" t="s">
        <v>12</v>
      </c>
      <c r="C400" s="30"/>
      <c r="D400" s="30"/>
      <c r="E400" s="30"/>
      <c r="F400" s="30"/>
      <c r="G400" s="30"/>
      <c r="H400" s="30"/>
      <c r="I400" s="30"/>
      <c r="J400" s="418">
        <f>J399</f>
        <v>3</v>
      </c>
    </row>
    <row r="401" spans="1:10" s="1" customFormat="1" ht="15.75" x14ac:dyDescent="0.25">
      <c r="A401" s="404"/>
      <c r="B401" s="20"/>
      <c r="C401" s="5"/>
      <c r="D401" s="5"/>
      <c r="E401" s="5"/>
      <c r="F401" s="5"/>
      <c r="G401" s="5"/>
      <c r="H401" s="5"/>
      <c r="I401" s="5"/>
      <c r="J401" s="53"/>
    </row>
    <row r="402" spans="1:10" s="1" customFormat="1" ht="47.25" x14ac:dyDescent="0.25">
      <c r="A402" s="404" t="s">
        <v>383</v>
      </c>
      <c r="B402" s="141" t="s">
        <v>470</v>
      </c>
      <c r="C402" s="5">
        <v>3</v>
      </c>
      <c r="D402" s="5"/>
      <c r="E402" s="5"/>
      <c r="F402" s="5"/>
      <c r="G402" s="5"/>
      <c r="H402" s="5"/>
      <c r="I402" s="5"/>
      <c r="J402" s="53">
        <f>C402</f>
        <v>3</v>
      </c>
    </row>
    <row r="403" spans="1:10" s="13" customFormat="1" ht="15.75" x14ac:dyDescent="0.25">
      <c r="A403" s="30"/>
      <c r="B403" s="9" t="s">
        <v>12</v>
      </c>
      <c r="C403" s="30"/>
      <c r="D403" s="30"/>
      <c r="E403" s="30"/>
      <c r="F403" s="30"/>
      <c r="G403" s="30"/>
      <c r="H403" s="30"/>
      <c r="I403" s="30"/>
      <c r="J403" s="418">
        <f>SUM(J402)</f>
        <v>3</v>
      </c>
    </row>
    <row r="404" spans="1:10" s="13" customFormat="1" ht="15.75" x14ac:dyDescent="0.25">
      <c r="A404" s="27"/>
      <c r="B404" s="21"/>
      <c r="C404" s="27"/>
      <c r="D404" s="27"/>
      <c r="E404" s="27"/>
      <c r="F404" s="27"/>
      <c r="G404" s="27"/>
      <c r="H404" s="27"/>
      <c r="I404" s="27"/>
      <c r="J404" s="439"/>
    </row>
    <row r="405" spans="1:10" s="13" customFormat="1" ht="15.75" x14ac:dyDescent="0.25">
      <c r="A405" s="405">
        <v>16</v>
      </c>
      <c r="B405" s="209" t="s">
        <v>142</v>
      </c>
      <c r="C405" s="5"/>
      <c r="D405" s="5"/>
      <c r="E405" s="5"/>
      <c r="F405" s="5"/>
      <c r="G405" s="5"/>
      <c r="H405" s="5"/>
      <c r="I405" s="5"/>
      <c r="J405" s="53"/>
    </row>
    <row r="406" spans="1:10" s="13" customFormat="1" ht="15.75" x14ac:dyDescent="0.25">
      <c r="A406" s="430" t="s">
        <v>291</v>
      </c>
      <c r="B406" s="391" t="s">
        <v>143</v>
      </c>
      <c r="C406" s="5"/>
      <c r="D406" s="5"/>
      <c r="E406" s="5"/>
      <c r="F406" s="5"/>
      <c r="G406" s="5"/>
      <c r="H406" s="5"/>
      <c r="I406" s="5"/>
      <c r="J406" s="53"/>
    </row>
    <row r="407" spans="1:10" s="1" customFormat="1" ht="47.25" x14ac:dyDescent="0.25">
      <c r="A407" s="432" t="s">
        <v>201</v>
      </c>
      <c r="B407" s="396" t="s">
        <v>174</v>
      </c>
      <c r="C407" s="316" t="s">
        <v>2</v>
      </c>
      <c r="D407" s="316" t="s">
        <v>3</v>
      </c>
      <c r="E407" s="316" t="s">
        <v>4</v>
      </c>
      <c r="F407" s="316" t="s">
        <v>5</v>
      </c>
      <c r="G407" s="316" t="s">
        <v>6</v>
      </c>
      <c r="H407" s="316" t="s">
        <v>7</v>
      </c>
      <c r="I407" s="316" t="s">
        <v>8</v>
      </c>
      <c r="J407" s="316" t="s">
        <v>9</v>
      </c>
    </row>
    <row r="408" spans="1:10" s="1" customFormat="1" ht="15.75" x14ac:dyDescent="0.25">
      <c r="A408" s="433"/>
      <c r="B408" s="392"/>
      <c r="C408" s="5"/>
      <c r="D408" s="5"/>
      <c r="E408" s="5"/>
      <c r="F408" s="5"/>
      <c r="G408" s="5"/>
      <c r="H408" s="5"/>
      <c r="I408" s="5"/>
      <c r="J408" s="53"/>
    </row>
    <row r="409" spans="1:10" s="1" customFormat="1" ht="15.75" x14ac:dyDescent="0.25">
      <c r="A409" s="404"/>
      <c r="B409" s="323" t="s">
        <v>468</v>
      </c>
      <c r="C409" s="5"/>
      <c r="D409" s="5"/>
      <c r="E409" s="5"/>
      <c r="F409" s="5"/>
      <c r="G409" s="5"/>
      <c r="H409" s="5"/>
      <c r="I409" s="5"/>
      <c r="J409" s="53"/>
    </row>
    <row r="410" spans="1:10" s="1" customFormat="1" ht="15.75" x14ac:dyDescent="0.25">
      <c r="A410" s="404"/>
      <c r="B410" s="57" t="s">
        <v>401</v>
      </c>
      <c r="C410" s="5">
        <v>2</v>
      </c>
      <c r="D410" s="5">
        <v>1.7</v>
      </c>
      <c r="E410" s="5">
        <v>1.5</v>
      </c>
      <c r="F410" s="5"/>
      <c r="G410" s="5"/>
      <c r="H410" s="5">
        <f>C410*D410*E410</f>
        <v>5.0999999999999996</v>
      </c>
      <c r="I410" s="5"/>
      <c r="J410" s="53"/>
    </row>
    <row r="411" spans="1:10" s="1" customFormat="1" ht="15.75" x14ac:dyDescent="0.25">
      <c r="A411" s="404"/>
      <c r="B411" s="57" t="s">
        <v>402</v>
      </c>
      <c r="C411" s="5">
        <v>1</v>
      </c>
      <c r="D411" s="5">
        <v>0.8</v>
      </c>
      <c r="E411" s="5">
        <v>3.15</v>
      </c>
      <c r="F411" s="5"/>
      <c r="G411" s="5"/>
      <c r="H411" s="5">
        <f>C411*D411*E411</f>
        <v>2.52</v>
      </c>
      <c r="I411" s="5"/>
      <c r="J411" s="53"/>
    </row>
    <row r="412" spans="1:10" s="1" customFormat="1" ht="15.75" x14ac:dyDescent="0.25">
      <c r="A412" s="404"/>
      <c r="B412" s="323"/>
      <c r="C412" s="5"/>
      <c r="D412" s="5"/>
      <c r="E412" s="5"/>
      <c r="F412" s="5"/>
      <c r="G412" s="5"/>
      <c r="H412" s="5"/>
      <c r="I412" s="5"/>
      <c r="J412" s="53"/>
    </row>
    <row r="413" spans="1:10" s="1" customFormat="1" ht="15.75" x14ac:dyDescent="0.25">
      <c r="A413" s="404"/>
      <c r="B413" s="323" t="s">
        <v>469</v>
      </c>
      <c r="C413" s="5"/>
      <c r="D413" s="5"/>
      <c r="E413" s="5"/>
      <c r="F413" s="5"/>
      <c r="G413" s="5"/>
      <c r="H413" s="5"/>
      <c r="I413" s="5"/>
      <c r="J413" s="53"/>
    </row>
    <row r="414" spans="1:10" s="1" customFormat="1" ht="15.75" x14ac:dyDescent="0.25">
      <c r="A414" s="404"/>
      <c r="B414" s="57" t="s">
        <v>518</v>
      </c>
      <c r="C414" s="5">
        <v>2</v>
      </c>
      <c r="D414" s="5">
        <f>0.8+0.25</f>
        <v>1.05</v>
      </c>
      <c r="E414" s="5">
        <v>2.6</v>
      </c>
      <c r="F414" s="5"/>
      <c r="G414" s="5"/>
      <c r="H414" s="5">
        <f>C414*D414*E414</f>
        <v>5.4600000000000009</v>
      </c>
      <c r="I414" s="5"/>
      <c r="J414" s="53"/>
    </row>
    <row r="415" spans="1:10" s="1" customFormat="1" ht="15.75" x14ac:dyDescent="0.25">
      <c r="A415" s="404"/>
      <c r="B415" s="141"/>
      <c r="C415" s="5">
        <v>2</v>
      </c>
      <c r="D415" s="5">
        <v>3.15</v>
      </c>
      <c r="E415" s="5">
        <v>2.6</v>
      </c>
      <c r="F415" s="5"/>
      <c r="G415" s="5"/>
      <c r="H415" s="5">
        <f>C415*D415*E415</f>
        <v>16.38</v>
      </c>
      <c r="I415" s="5"/>
      <c r="J415" s="53"/>
    </row>
    <row r="416" spans="1:10" s="1" customFormat="1" ht="15.75" x14ac:dyDescent="0.25">
      <c r="A416" s="404"/>
      <c r="B416" s="57" t="s">
        <v>407</v>
      </c>
      <c r="C416" s="5"/>
      <c r="D416" s="5"/>
      <c r="E416" s="5"/>
      <c r="F416" s="5"/>
      <c r="G416" s="5"/>
      <c r="H416" s="5"/>
      <c r="I416" s="5"/>
      <c r="J416" s="53"/>
    </row>
    <row r="417" spans="1:10" s="1" customFormat="1" ht="15.75" x14ac:dyDescent="0.25">
      <c r="A417" s="404"/>
      <c r="B417" s="246" t="s">
        <v>405</v>
      </c>
      <c r="C417" s="5">
        <v>4</v>
      </c>
      <c r="D417" s="5">
        <v>0.8</v>
      </c>
      <c r="E417" s="5">
        <v>0.15</v>
      </c>
      <c r="F417" s="5"/>
      <c r="G417" s="5"/>
      <c r="H417" s="5">
        <f>E417*D417*C417</f>
        <v>0.48</v>
      </c>
      <c r="I417" s="5"/>
      <c r="J417" s="53"/>
    </row>
    <row r="418" spans="1:10" s="1" customFormat="1" ht="15.75" x14ac:dyDescent="0.25">
      <c r="A418" s="404"/>
      <c r="B418" s="246"/>
      <c r="C418" s="5">
        <v>4</v>
      </c>
      <c r="D418" s="5">
        <v>0.6</v>
      </c>
      <c r="E418" s="5">
        <v>0.15</v>
      </c>
      <c r="F418" s="5"/>
      <c r="G418" s="5"/>
      <c r="H418" s="5">
        <f>E418*D418*C418</f>
        <v>0.36</v>
      </c>
      <c r="I418" s="5"/>
      <c r="J418" s="53"/>
    </row>
    <row r="419" spans="1:10" s="1" customFormat="1" ht="15.75" x14ac:dyDescent="0.25">
      <c r="A419" s="404"/>
      <c r="B419" s="57"/>
      <c r="C419" s="5"/>
      <c r="D419" s="5"/>
      <c r="E419" s="5"/>
      <c r="F419" s="5"/>
      <c r="G419" s="5"/>
      <c r="H419" s="5"/>
      <c r="I419" s="5"/>
      <c r="J419" s="53"/>
    </row>
    <row r="420" spans="1:10" s="1" customFormat="1" ht="15.75" x14ac:dyDescent="0.25">
      <c r="A420" s="404"/>
      <c r="B420" s="57" t="s">
        <v>403</v>
      </c>
      <c r="C420" s="5">
        <v>1</v>
      </c>
      <c r="D420" s="5">
        <v>3.15</v>
      </c>
      <c r="E420" s="5">
        <v>0.25</v>
      </c>
      <c r="F420" s="5"/>
      <c r="G420" s="5"/>
      <c r="H420" s="5">
        <f>C420*D420*E420</f>
        <v>0.78749999999999998</v>
      </c>
      <c r="I420" s="5"/>
      <c r="J420" s="53"/>
    </row>
    <row r="421" spans="1:10" s="1" customFormat="1" ht="15.75" x14ac:dyDescent="0.25">
      <c r="A421" s="404"/>
      <c r="B421" s="246"/>
      <c r="C421" s="5">
        <v>2</v>
      </c>
      <c r="D421" s="5"/>
      <c r="E421" s="5">
        <v>0.25</v>
      </c>
      <c r="F421" s="5">
        <v>2.2000000000000002</v>
      </c>
      <c r="G421" s="5"/>
      <c r="H421" s="5">
        <f>C421*F421*E421</f>
        <v>1.1000000000000001</v>
      </c>
      <c r="I421" s="5"/>
      <c r="J421" s="53"/>
    </row>
    <row r="422" spans="1:10" s="1" customFormat="1" ht="15.75" x14ac:dyDescent="0.25">
      <c r="A422" s="404"/>
      <c r="B422" s="245" t="s">
        <v>408</v>
      </c>
      <c r="C422" s="5"/>
      <c r="D422" s="5"/>
      <c r="E422" s="5"/>
      <c r="F422" s="5"/>
      <c r="G422" s="5"/>
      <c r="H422" s="5"/>
      <c r="I422" s="5"/>
      <c r="J422" s="53"/>
    </row>
    <row r="423" spans="1:10" s="1" customFormat="1" ht="15.75" x14ac:dyDescent="0.25">
      <c r="A423" s="404"/>
      <c r="B423" s="243" t="s">
        <v>398</v>
      </c>
      <c r="C423" s="5">
        <v>2</v>
      </c>
      <c r="D423" s="5">
        <v>0.8</v>
      </c>
      <c r="E423" s="5"/>
      <c r="F423" s="5">
        <v>2.1</v>
      </c>
      <c r="G423" s="5">
        <f>D423*F423</f>
        <v>1.6800000000000002</v>
      </c>
      <c r="H423" s="5">
        <f>G423*C423</f>
        <v>3.3600000000000003</v>
      </c>
      <c r="I423" s="5"/>
      <c r="J423" s="553">
        <f>H423+H424</f>
        <v>10.290000000000001</v>
      </c>
    </row>
    <row r="424" spans="1:10" s="1" customFormat="1" ht="15.75" x14ac:dyDescent="0.25">
      <c r="A424" s="404"/>
      <c r="B424" s="246" t="s">
        <v>404</v>
      </c>
      <c r="C424" s="5">
        <v>1</v>
      </c>
      <c r="D424" s="5">
        <v>3.15</v>
      </c>
      <c r="E424" s="5"/>
      <c r="F424" s="5">
        <v>2.2000000000000002</v>
      </c>
      <c r="G424" s="5">
        <f>D424*F424</f>
        <v>6.9300000000000006</v>
      </c>
      <c r="H424" s="5">
        <f>G424*C424</f>
        <v>6.9300000000000006</v>
      </c>
      <c r="I424" s="5"/>
      <c r="J424" s="554"/>
    </row>
    <row r="425" spans="1:10" s="1" customFormat="1" ht="15.75" x14ac:dyDescent="0.25">
      <c r="A425" s="404"/>
      <c r="B425" s="246"/>
      <c r="C425" s="5"/>
      <c r="D425" s="5"/>
      <c r="E425" s="5"/>
      <c r="F425" s="5"/>
      <c r="G425" s="5"/>
      <c r="H425" s="5"/>
      <c r="I425" s="5"/>
      <c r="J425" s="446"/>
    </row>
    <row r="426" spans="1:10" s="1" customFormat="1" ht="45" x14ac:dyDescent="0.25">
      <c r="A426" s="404"/>
      <c r="B426" s="246" t="s">
        <v>519</v>
      </c>
      <c r="C426" s="5"/>
      <c r="D426" s="5"/>
      <c r="E426" s="5"/>
      <c r="F426" s="5"/>
      <c r="G426" s="5"/>
      <c r="H426" s="5"/>
      <c r="I426" s="5"/>
      <c r="J426" s="446"/>
    </row>
    <row r="427" spans="1:10" s="1" customFormat="1" ht="15.75" x14ac:dyDescent="0.25">
      <c r="A427" s="404"/>
      <c r="B427" s="246"/>
      <c r="C427" s="5"/>
      <c r="D427" s="5"/>
      <c r="E427" s="5"/>
      <c r="F427" s="5"/>
      <c r="G427" s="5"/>
      <c r="H427" s="5"/>
      <c r="I427" s="5"/>
      <c r="J427" s="446"/>
    </row>
    <row r="428" spans="1:10" s="1" customFormat="1" ht="15.75" x14ac:dyDescent="0.25">
      <c r="A428" s="30"/>
      <c r="B428" s="327" t="s">
        <v>12</v>
      </c>
      <c r="C428" s="30"/>
      <c r="D428" s="30"/>
      <c r="E428" s="30"/>
      <c r="F428" s="30"/>
      <c r="G428" s="30"/>
      <c r="H428" s="30"/>
      <c r="I428" s="30"/>
      <c r="J428" s="326">
        <f>TRUNC(ROUND(SUM(H410:H421)-J423,2),2)</f>
        <v>21.9</v>
      </c>
    </row>
    <row r="429" spans="1:10" s="1" customFormat="1" ht="15.75" x14ac:dyDescent="0.25">
      <c r="A429" s="430"/>
      <c r="B429" s="154"/>
      <c r="C429" s="5"/>
      <c r="D429" s="5"/>
      <c r="E429" s="5"/>
      <c r="F429" s="5"/>
      <c r="G429" s="5"/>
      <c r="H429" s="5"/>
      <c r="I429" s="5"/>
      <c r="J429" s="53"/>
    </row>
    <row r="430" spans="1:10" s="1" customFormat="1" ht="47.25" x14ac:dyDescent="0.25">
      <c r="A430" s="432" t="s">
        <v>292</v>
      </c>
      <c r="B430" s="396" t="s">
        <v>144</v>
      </c>
      <c r="C430" s="316" t="s">
        <v>2</v>
      </c>
      <c r="D430" s="316" t="s">
        <v>3</v>
      </c>
      <c r="E430" s="316" t="s">
        <v>4</v>
      </c>
      <c r="F430" s="316" t="s">
        <v>5</v>
      </c>
      <c r="G430" s="316" t="s">
        <v>6</v>
      </c>
      <c r="H430" s="316" t="s">
        <v>7</v>
      </c>
      <c r="I430" s="316" t="s">
        <v>8</v>
      </c>
      <c r="J430" s="316" t="s">
        <v>9</v>
      </c>
    </row>
    <row r="431" spans="1:10" s="1" customFormat="1" ht="15.75" x14ac:dyDescent="0.25">
      <c r="A431" s="447"/>
      <c r="B431" s="57" t="s">
        <v>401</v>
      </c>
      <c r="C431" s="5">
        <v>2</v>
      </c>
      <c r="D431" s="5">
        <v>1.7</v>
      </c>
      <c r="E431" s="5">
        <v>1.5</v>
      </c>
      <c r="F431" s="5"/>
      <c r="G431" s="5"/>
      <c r="H431" s="5">
        <f>C431*D431*E431</f>
        <v>5.0999999999999996</v>
      </c>
      <c r="I431" s="5"/>
      <c r="J431" s="53"/>
    </row>
    <row r="432" spans="1:10" s="1" customFormat="1" ht="15.75" x14ac:dyDescent="0.25">
      <c r="A432" s="404"/>
      <c r="B432" s="57" t="s">
        <v>402</v>
      </c>
      <c r="C432" s="5">
        <v>1</v>
      </c>
      <c r="D432" s="5">
        <v>0.8</v>
      </c>
      <c r="E432" s="5">
        <v>3.15</v>
      </c>
      <c r="F432" s="5"/>
      <c r="G432" s="5"/>
      <c r="H432" s="5">
        <f>C432*D432*E432</f>
        <v>2.52</v>
      </c>
      <c r="I432" s="5"/>
      <c r="J432" s="53"/>
    </row>
    <row r="433" spans="1:10" s="1" customFormat="1" ht="15.75" x14ac:dyDescent="0.25">
      <c r="A433" s="404"/>
      <c r="B433" s="57" t="s">
        <v>511</v>
      </c>
      <c r="C433" s="5">
        <v>2</v>
      </c>
      <c r="D433" s="5">
        <v>1.05</v>
      </c>
      <c r="E433" s="5">
        <v>2.6</v>
      </c>
      <c r="F433" s="5"/>
      <c r="G433" s="5"/>
      <c r="H433" s="5">
        <f>C433*D433*E433</f>
        <v>5.4600000000000009</v>
      </c>
      <c r="I433" s="5"/>
      <c r="J433" s="53"/>
    </row>
    <row r="434" spans="1:10" s="1" customFormat="1" ht="15.75" x14ac:dyDescent="0.25">
      <c r="A434" s="404"/>
      <c r="B434" s="57"/>
      <c r="C434" s="5">
        <v>2</v>
      </c>
      <c r="D434" s="5">
        <v>3.15</v>
      </c>
      <c r="E434" s="5">
        <v>2.6</v>
      </c>
      <c r="F434" s="5"/>
      <c r="G434" s="5"/>
      <c r="H434" s="5">
        <f>C434*D434*E434</f>
        <v>16.38</v>
      </c>
      <c r="I434" s="5"/>
      <c r="J434" s="53"/>
    </row>
    <row r="435" spans="1:10" s="1" customFormat="1" ht="15.75" x14ac:dyDescent="0.25">
      <c r="A435" s="404"/>
      <c r="B435" s="57" t="s">
        <v>403</v>
      </c>
      <c r="C435" s="5">
        <v>1</v>
      </c>
      <c r="D435" s="5">
        <v>3.15</v>
      </c>
      <c r="E435" s="5">
        <v>0.25</v>
      </c>
      <c r="F435" s="5"/>
      <c r="G435" s="5"/>
      <c r="H435" s="5">
        <f>C435*D435*E435</f>
        <v>0.78749999999999998</v>
      </c>
      <c r="I435" s="5"/>
      <c r="J435" s="53"/>
    </row>
    <row r="436" spans="1:10" s="1" customFormat="1" ht="15.75" x14ac:dyDescent="0.25">
      <c r="A436" s="404"/>
      <c r="B436" s="246"/>
      <c r="C436" s="5">
        <v>2</v>
      </c>
      <c r="D436" s="5"/>
      <c r="E436" s="5">
        <v>0.25</v>
      </c>
      <c r="F436" s="5">
        <v>2.2000000000000002</v>
      </c>
      <c r="G436" s="5"/>
      <c r="H436" s="5">
        <f>C436*F436*E436</f>
        <v>1.1000000000000001</v>
      </c>
      <c r="I436" s="5"/>
      <c r="J436" s="53"/>
    </row>
    <row r="437" spans="1:10" s="1" customFormat="1" ht="15.75" x14ac:dyDescent="0.25">
      <c r="A437" s="404"/>
      <c r="B437" s="57" t="s">
        <v>407</v>
      </c>
      <c r="C437" s="5"/>
      <c r="D437" s="5"/>
      <c r="E437" s="5"/>
      <c r="F437" s="5"/>
      <c r="G437" s="5"/>
      <c r="H437" s="5"/>
      <c r="I437" s="5"/>
      <c r="J437" s="53"/>
    </row>
    <row r="438" spans="1:10" s="1" customFormat="1" ht="15.75" x14ac:dyDescent="0.25">
      <c r="A438" s="404"/>
      <c r="B438" s="246" t="s">
        <v>405</v>
      </c>
      <c r="C438" s="5">
        <v>4</v>
      </c>
      <c r="D438" s="5">
        <v>0.8</v>
      </c>
      <c r="E438" s="5">
        <v>0.15</v>
      </c>
      <c r="F438" s="5"/>
      <c r="G438" s="5"/>
      <c r="H438" s="5">
        <f>E438*D438*C438</f>
        <v>0.48</v>
      </c>
      <c r="I438" s="5"/>
      <c r="J438" s="53"/>
    </row>
    <row r="439" spans="1:10" s="1" customFormat="1" ht="15.75" x14ac:dyDescent="0.25">
      <c r="A439" s="404"/>
      <c r="B439" s="246"/>
      <c r="C439" s="5">
        <v>4</v>
      </c>
      <c r="D439" s="5">
        <v>0.6</v>
      </c>
      <c r="E439" s="5">
        <v>0.15</v>
      </c>
      <c r="F439" s="5"/>
      <c r="G439" s="5"/>
      <c r="H439" s="5">
        <f>E439*D439*C439</f>
        <v>0.36</v>
      </c>
      <c r="I439" s="5"/>
      <c r="J439" s="53"/>
    </row>
    <row r="440" spans="1:10" s="1" customFormat="1" ht="15.75" x14ac:dyDescent="0.25">
      <c r="A440" s="404"/>
      <c r="B440" s="246" t="s">
        <v>406</v>
      </c>
      <c r="C440" s="5"/>
      <c r="D440" s="5"/>
      <c r="E440" s="5"/>
      <c r="F440" s="5"/>
      <c r="G440" s="5"/>
      <c r="H440" s="5"/>
      <c r="I440" s="5"/>
      <c r="J440" s="53"/>
    </row>
    <row r="441" spans="1:10" s="1" customFormat="1" ht="15.75" x14ac:dyDescent="0.25">
      <c r="A441" s="404"/>
      <c r="B441" s="245"/>
      <c r="C441" s="5"/>
      <c r="D441" s="5"/>
      <c r="E441" s="5"/>
      <c r="F441" s="5"/>
      <c r="G441" s="5"/>
      <c r="H441" s="5"/>
      <c r="I441" s="5"/>
      <c r="J441" s="53"/>
    </row>
    <row r="442" spans="1:10" s="1" customFormat="1" ht="15.75" x14ac:dyDescent="0.25">
      <c r="A442" s="404"/>
      <c r="B442" s="245" t="s">
        <v>408</v>
      </c>
      <c r="C442" s="5"/>
      <c r="D442" s="5"/>
      <c r="E442" s="5"/>
      <c r="F442" s="5"/>
      <c r="G442" s="5"/>
      <c r="H442" s="5"/>
      <c r="I442" s="5"/>
      <c r="J442" s="53"/>
    </row>
    <row r="443" spans="1:10" s="1" customFormat="1" ht="15.75" x14ac:dyDescent="0.25">
      <c r="A443" s="404"/>
      <c r="B443" s="243" t="s">
        <v>398</v>
      </c>
      <c r="C443" s="5">
        <v>2</v>
      </c>
      <c r="D443" s="5">
        <v>0.8</v>
      </c>
      <c r="E443" s="5"/>
      <c r="F443" s="5">
        <v>2.1</v>
      </c>
      <c r="G443" s="5">
        <f>D443*F443</f>
        <v>1.6800000000000002</v>
      </c>
      <c r="H443" s="5">
        <f>G443*C443</f>
        <v>3.3600000000000003</v>
      </c>
      <c r="I443" s="5"/>
      <c r="J443" s="553">
        <f>H443+H444</f>
        <v>10.290000000000001</v>
      </c>
    </row>
    <row r="444" spans="1:10" s="1" customFormat="1" ht="15.75" x14ac:dyDescent="0.25">
      <c r="A444" s="404"/>
      <c r="B444" s="246" t="s">
        <v>404</v>
      </c>
      <c r="C444" s="5">
        <v>1</v>
      </c>
      <c r="D444" s="5">
        <v>3.15</v>
      </c>
      <c r="E444" s="5"/>
      <c r="F444" s="5">
        <v>2.2000000000000002</v>
      </c>
      <c r="G444" s="5">
        <f>D444*F444</f>
        <v>6.9300000000000006</v>
      </c>
      <c r="H444" s="5">
        <f>G444*C444</f>
        <v>6.9300000000000006</v>
      </c>
      <c r="I444" s="5"/>
      <c r="J444" s="554"/>
    </row>
    <row r="445" spans="1:10" s="1" customFormat="1" ht="15.75" x14ac:dyDescent="0.25">
      <c r="A445" s="404"/>
      <c r="B445" s="246"/>
      <c r="C445" s="5"/>
      <c r="D445" s="5"/>
      <c r="E445" s="5"/>
      <c r="F445" s="5"/>
      <c r="G445" s="5"/>
      <c r="H445" s="5"/>
      <c r="I445" s="5"/>
      <c r="J445" s="53"/>
    </row>
    <row r="446" spans="1:10" s="1" customFormat="1" ht="15.75" x14ac:dyDescent="0.25">
      <c r="A446" s="404"/>
      <c r="B446" s="325" t="s">
        <v>385</v>
      </c>
      <c r="C446" s="27">
        <v>1</v>
      </c>
      <c r="D446" s="27">
        <v>3.05</v>
      </c>
      <c r="E446" s="27"/>
      <c r="F446" s="27">
        <v>2.7</v>
      </c>
      <c r="G446" s="27"/>
      <c r="H446" s="27">
        <f>D446*F446*C446</f>
        <v>8.2349999999999994</v>
      </c>
      <c r="I446" s="5"/>
      <c r="J446" s="53"/>
    </row>
    <row r="447" spans="1:10" s="1" customFormat="1" ht="15.75" x14ac:dyDescent="0.25">
      <c r="A447" s="404"/>
      <c r="B447" s="203"/>
      <c r="C447" s="27">
        <v>1</v>
      </c>
      <c r="D447" s="27">
        <v>3.3</v>
      </c>
      <c r="E447" s="27"/>
      <c r="F447" s="27">
        <v>2.7</v>
      </c>
      <c r="G447" s="27"/>
      <c r="H447" s="27">
        <f>D447*F447*C447</f>
        <v>8.91</v>
      </c>
      <c r="I447" s="5"/>
      <c r="J447" s="53"/>
    </row>
    <row r="448" spans="1:10" s="13" customFormat="1" ht="15.75" x14ac:dyDescent="0.25">
      <c r="A448" s="404"/>
      <c r="B448" s="203"/>
      <c r="C448" s="27"/>
      <c r="D448" s="27"/>
      <c r="E448" s="27"/>
      <c r="F448" s="27"/>
      <c r="G448" s="27"/>
      <c r="H448" s="27"/>
      <c r="I448" s="5"/>
      <c r="J448" s="53"/>
    </row>
    <row r="449" spans="1:13" s="13" customFormat="1" ht="15.75" x14ac:dyDescent="0.25">
      <c r="A449" s="404"/>
      <c r="B449" s="325" t="s">
        <v>471</v>
      </c>
      <c r="C449" s="27">
        <v>3</v>
      </c>
      <c r="D449" s="27">
        <v>3.3</v>
      </c>
      <c r="E449" s="27"/>
      <c r="F449" s="27">
        <v>0.6</v>
      </c>
      <c r="G449" s="218"/>
      <c r="H449" s="27">
        <f>D449*F449*C449</f>
        <v>5.9399999999999995</v>
      </c>
      <c r="I449" s="5"/>
      <c r="J449" s="53"/>
    </row>
    <row r="450" spans="1:13" s="1" customFormat="1" ht="15.75" x14ac:dyDescent="0.25">
      <c r="A450" s="404"/>
      <c r="B450" s="203"/>
      <c r="C450" s="27">
        <v>3</v>
      </c>
      <c r="D450" s="27">
        <v>2.8</v>
      </c>
      <c r="E450" s="27"/>
      <c r="F450" s="27">
        <v>0.6</v>
      </c>
      <c r="G450" s="27"/>
      <c r="H450" s="27">
        <f>D450*F450*C450</f>
        <v>5.04</v>
      </c>
      <c r="I450" s="5"/>
      <c r="J450" s="53"/>
    </row>
    <row r="451" spans="1:13" s="1" customFormat="1" ht="15.75" x14ac:dyDescent="0.25">
      <c r="A451" s="404"/>
      <c r="B451" s="203"/>
      <c r="C451" s="5"/>
      <c r="D451" s="5"/>
      <c r="E451" s="5"/>
      <c r="F451" s="5"/>
      <c r="G451" s="5"/>
      <c r="H451" s="5"/>
      <c r="I451" s="5"/>
      <c r="J451" s="5"/>
    </row>
    <row r="452" spans="1:13" s="1" customFormat="1" ht="15.75" x14ac:dyDescent="0.25">
      <c r="A452" s="30"/>
      <c r="B452" s="9" t="s">
        <v>12</v>
      </c>
      <c r="C452" s="30"/>
      <c r="D452" s="30"/>
      <c r="E452" s="30"/>
      <c r="F452" s="30"/>
      <c r="G452" s="30"/>
      <c r="H452" s="30"/>
      <c r="I452" s="30"/>
      <c r="J452" s="418">
        <f>TRUNC(ROUND(SUM(H431:H439,H446:H450)-J443,2),2)</f>
        <v>50.02</v>
      </c>
      <c r="L452" s="244"/>
    </row>
    <row r="453" spans="1:13" ht="45" x14ac:dyDescent="0.25">
      <c r="A453" s="404" t="s">
        <v>293</v>
      </c>
      <c r="B453" s="55" t="s">
        <v>145</v>
      </c>
      <c r="C453" s="5">
        <v>6</v>
      </c>
      <c r="D453" s="5"/>
      <c r="E453" s="5">
        <v>0.8</v>
      </c>
      <c r="F453" s="5">
        <v>2.1</v>
      </c>
      <c r="G453" s="5"/>
      <c r="H453" s="5">
        <f>C453*E453*F453</f>
        <v>10.080000000000002</v>
      </c>
      <c r="I453" s="5"/>
      <c r="J453" s="53">
        <f>H453</f>
        <v>10.080000000000002</v>
      </c>
    </row>
    <row r="454" spans="1:13" ht="30" x14ac:dyDescent="0.25">
      <c r="A454" s="404"/>
      <c r="B454" s="212" t="s">
        <v>409</v>
      </c>
      <c r="C454" s="5"/>
      <c r="D454" s="5"/>
      <c r="E454" s="5"/>
      <c r="F454" s="5"/>
      <c r="G454" s="5"/>
      <c r="H454" s="5"/>
      <c r="I454" s="5"/>
      <c r="J454" s="53"/>
      <c r="M454" s="401"/>
    </row>
    <row r="455" spans="1:13" x14ac:dyDescent="0.25">
      <c r="A455" s="30"/>
      <c r="B455" s="9" t="s">
        <v>12</v>
      </c>
      <c r="C455" s="30"/>
      <c r="D455" s="30"/>
      <c r="E455" s="30"/>
      <c r="F455" s="30"/>
      <c r="G455" s="30"/>
      <c r="H455" s="30"/>
      <c r="I455" s="30"/>
      <c r="J455" s="418">
        <f>SUM(J453:J453)</f>
        <v>10.080000000000002</v>
      </c>
    </row>
    <row r="456" spans="1:13" x14ac:dyDescent="0.25">
      <c r="A456" s="404"/>
      <c r="B456" s="20"/>
      <c r="C456" s="27"/>
      <c r="D456" s="27"/>
      <c r="E456" s="27"/>
      <c r="F456" s="27"/>
      <c r="G456" s="27"/>
      <c r="H456" s="27"/>
      <c r="I456" s="27"/>
      <c r="J456" s="439"/>
    </row>
    <row r="457" spans="1:13" ht="45" x14ac:dyDescent="0.25">
      <c r="A457" s="404" t="s">
        <v>294</v>
      </c>
      <c r="B457" s="55" t="s">
        <v>146</v>
      </c>
      <c r="C457" s="5">
        <v>6</v>
      </c>
      <c r="D457" s="5"/>
      <c r="E457" s="5">
        <v>0.8</v>
      </c>
      <c r="F457" s="5">
        <v>2.1</v>
      </c>
      <c r="G457" s="5"/>
      <c r="H457" s="5">
        <f>C457*E457*F457</f>
        <v>10.080000000000002</v>
      </c>
      <c r="I457" s="5"/>
      <c r="J457" s="53">
        <f>C457*E457*F457</f>
        <v>10.080000000000002</v>
      </c>
    </row>
    <row r="458" spans="1:13" ht="30" x14ac:dyDescent="0.25">
      <c r="A458" s="404"/>
      <c r="B458" s="212" t="s">
        <v>409</v>
      </c>
      <c r="C458" s="5"/>
      <c r="D458" s="5"/>
      <c r="E458" s="5"/>
      <c r="F458" s="5"/>
      <c r="G458" s="5"/>
      <c r="H458" s="5"/>
      <c r="I458" s="5"/>
      <c r="J458" s="53"/>
    </row>
    <row r="459" spans="1:13" x14ac:dyDescent="0.25">
      <c r="A459" s="404"/>
      <c r="B459" s="55"/>
      <c r="C459" s="5"/>
      <c r="D459" s="5"/>
      <c r="E459" s="5"/>
      <c r="F459" s="5"/>
      <c r="G459" s="5"/>
      <c r="H459" s="5"/>
      <c r="I459" s="5"/>
      <c r="J459" s="53"/>
    </row>
    <row r="460" spans="1:13" x14ac:dyDescent="0.25">
      <c r="A460" s="30"/>
      <c r="B460" s="9" t="s">
        <v>12</v>
      </c>
      <c r="C460" s="30"/>
      <c r="D460" s="30"/>
      <c r="E460" s="30"/>
      <c r="F460" s="30"/>
      <c r="G460" s="30"/>
      <c r="H460" s="30"/>
      <c r="I460" s="30"/>
      <c r="J460" s="418">
        <f>SUM(J457:J457)</f>
        <v>10.080000000000002</v>
      </c>
    </row>
    <row r="461" spans="1:13" x14ac:dyDescent="0.25">
      <c r="A461" s="404"/>
      <c r="B461" s="20"/>
      <c r="C461" s="27"/>
      <c r="D461" s="27"/>
      <c r="E461" s="27"/>
      <c r="F461" s="27"/>
      <c r="G461" s="27"/>
      <c r="H461" s="27"/>
      <c r="I461" s="27"/>
      <c r="J461" s="439"/>
    </row>
    <row r="462" spans="1:13" x14ac:dyDescent="0.25">
      <c r="A462" s="405" t="s">
        <v>449</v>
      </c>
      <c r="B462" s="49" t="s">
        <v>147</v>
      </c>
      <c r="C462" s="5"/>
      <c r="D462" s="5"/>
      <c r="E462" s="5"/>
      <c r="F462" s="5"/>
      <c r="G462" s="5"/>
      <c r="H462" s="5"/>
      <c r="I462" s="5"/>
      <c r="J462" s="53"/>
    </row>
    <row r="463" spans="1:13" ht="84" customHeight="1" x14ac:dyDescent="0.25">
      <c r="A463" s="404" t="s">
        <v>296</v>
      </c>
      <c r="B463" s="208" t="s">
        <v>148</v>
      </c>
      <c r="C463" s="5"/>
      <c r="D463" s="5"/>
      <c r="E463" s="5"/>
      <c r="F463" s="5"/>
      <c r="G463" s="397" t="s">
        <v>517</v>
      </c>
      <c r="H463" s="37"/>
      <c r="I463" s="5"/>
      <c r="J463" s="53"/>
    </row>
    <row r="464" spans="1:13" x14ac:dyDescent="0.25">
      <c r="A464" s="404"/>
      <c r="B464" s="51" t="s">
        <v>394</v>
      </c>
      <c r="C464" s="5">
        <v>2</v>
      </c>
      <c r="D464" s="5">
        <v>2.2000000000000002</v>
      </c>
      <c r="E464" s="5">
        <v>1.7</v>
      </c>
      <c r="F464" s="5"/>
      <c r="G464" s="398">
        <v>2</v>
      </c>
      <c r="H464" s="5">
        <f>J203</f>
        <v>7.48</v>
      </c>
      <c r="I464" s="5"/>
      <c r="J464" s="53">
        <f>C464*H464*G464</f>
        <v>29.92</v>
      </c>
    </row>
    <row r="465" spans="1:10" x14ac:dyDescent="0.25">
      <c r="A465" s="404"/>
      <c r="B465" s="51" t="s">
        <v>149</v>
      </c>
      <c r="C465" s="27">
        <v>2</v>
      </c>
      <c r="D465" s="27">
        <v>1</v>
      </c>
      <c r="E465" s="27"/>
      <c r="F465" s="27">
        <v>0.8</v>
      </c>
      <c r="G465" s="399">
        <v>2</v>
      </c>
      <c r="H465" s="27">
        <f>F465*D465</f>
        <v>0.8</v>
      </c>
      <c r="I465" s="27"/>
      <c r="J465" s="53">
        <f>C465*H465*G465</f>
        <v>3.2</v>
      </c>
    </row>
    <row r="466" spans="1:10" x14ac:dyDescent="0.25">
      <c r="A466" s="404"/>
      <c r="B466" s="51"/>
      <c r="C466" s="27"/>
      <c r="D466" s="27"/>
      <c r="E466" s="27"/>
      <c r="F466" s="27"/>
      <c r="G466" s="27"/>
      <c r="H466" s="27"/>
      <c r="I466" s="27"/>
      <c r="J466" s="439"/>
    </row>
    <row r="467" spans="1:10" x14ac:dyDescent="0.25">
      <c r="A467" s="30"/>
      <c r="B467" s="9" t="s">
        <v>12</v>
      </c>
      <c r="C467" s="9"/>
      <c r="D467" s="9"/>
      <c r="E467" s="9"/>
      <c r="F467" s="9"/>
      <c r="G467" s="30"/>
      <c r="H467" s="30"/>
      <c r="I467" s="30"/>
      <c r="J467" s="418">
        <f>SUM(J464:J465)</f>
        <v>33.120000000000005</v>
      </c>
    </row>
    <row r="468" spans="1:10" ht="30" x14ac:dyDescent="0.25">
      <c r="A468" s="444" t="s">
        <v>448</v>
      </c>
      <c r="B468" s="55" t="s">
        <v>479</v>
      </c>
      <c r="C468" s="58" t="s">
        <v>150</v>
      </c>
      <c r="D468" s="58"/>
      <c r="E468" s="58"/>
      <c r="F468" s="58"/>
      <c r="G468" s="58"/>
      <c r="H468" s="58"/>
      <c r="I468" s="58"/>
      <c r="J468" s="58"/>
    </row>
    <row r="469" spans="1:10" x14ac:dyDescent="0.25">
      <c r="A469" s="404"/>
      <c r="B469" s="55" t="s">
        <v>151</v>
      </c>
      <c r="C469" s="5">
        <v>4</v>
      </c>
      <c r="D469" s="58"/>
      <c r="E469" s="58"/>
      <c r="F469" s="58"/>
      <c r="G469" s="58"/>
      <c r="H469" s="58"/>
      <c r="I469" s="58"/>
      <c r="J469" s="5">
        <f>C469</f>
        <v>4</v>
      </c>
    </row>
    <row r="470" spans="1:10" x14ac:dyDescent="0.25">
      <c r="A470" s="30"/>
      <c r="B470" s="59" t="s">
        <v>12</v>
      </c>
      <c r="C470" s="60"/>
      <c r="D470" s="60"/>
      <c r="E470" s="60"/>
      <c r="F470" s="60"/>
      <c r="G470" s="60"/>
      <c r="H470" s="60"/>
      <c r="I470" s="60"/>
      <c r="J470" s="406">
        <f>SUM(J469)</f>
        <v>4</v>
      </c>
    </row>
    <row r="471" spans="1:10" x14ac:dyDescent="0.25">
      <c r="A471" s="404"/>
      <c r="B471" s="51"/>
      <c r="C471" s="5"/>
      <c r="D471" s="5"/>
      <c r="E471" s="5"/>
      <c r="F471" s="5"/>
      <c r="G471" s="5"/>
      <c r="H471" s="5"/>
      <c r="I471" s="5"/>
      <c r="J471" s="53"/>
    </row>
    <row r="472" spans="1:10" ht="28.5" customHeight="1" x14ac:dyDescent="0.25">
      <c r="A472" s="405" t="s">
        <v>125</v>
      </c>
      <c r="B472" s="40" t="s">
        <v>152</v>
      </c>
      <c r="C472" s="5"/>
      <c r="D472" s="5"/>
      <c r="E472" s="5"/>
      <c r="F472" s="5"/>
      <c r="G472" s="5"/>
      <c r="H472" s="5"/>
      <c r="I472" s="5"/>
      <c r="J472" s="53"/>
    </row>
    <row r="473" spans="1:10" x14ac:dyDescent="0.25">
      <c r="A473" s="404" t="s">
        <v>298</v>
      </c>
      <c r="B473" s="55" t="s">
        <v>475</v>
      </c>
      <c r="C473" s="5">
        <v>1</v>
      </c>
      <c r="D473" s="5">
        <v>27</v>
      </c>
      <c r="E473" s="5">
        <v>3.05</v>
      </c>
      <c r="F473" s="5"/>
      <c r="G473" s="5"/>
      <c r="H473" s="5">
        <f>C473*D473*E473</f>
        <v>82.35</v>
      </c>
      <c r="I473" s="5"/>
      <c r="J473" s="53">
        <f>H473</f>
        <v>82.35</v>
      </c>
    </row>
    <row r="474" spans="1:10" ht="60" x14ac:dyDescent="0.25">
      <c r="A474" s="404"/>
      <c r="B474" s="249" t="s">
        <v>414</v>
      </c>
      <c r="C474" s="5"/>
      <c r="D474" s="5"/>
      <c r="E474" s="5"/>
      <c r="F474" s="5"/>
      <c r="G474" s="5"/>
      <c r="H474" s="5"/>
      <c r="I474" s="5"/>
      <c r="J474" s="53"/>
    </row>
    <row r="475" spans="1:10" x14ac:dyDescent="0.25">
      <c r="A475" s="30"/>
      <c r="B475" s="59" t="s">
        <v>12</v>
      </c>
      <c r="C475" s="60"/>
      <c r="D475" s="60"/>
      <c r="E475" s="60"/>
      <c r="F475" s="60"/>
      <c r="G475" s="60"/>
      <c r="H475" s="60"/>
      <c r="I475" s="60"/>
      <c r="J475" s="406">
        <f>SUM(J473)</f>
        <v>82.35</v>
      </c>
    </row>
    <row r="476" spans="1:10" x14ac:dyDescent="0.25">
      <c r="A476" s="448"/>
      <c r="B476" s="449"/>
      <c r="C476" s="450"/>
      <c r="D476" s="451"/>
      <c r="E476" s="451"/>
      <c r="F476" s="451"/>
      <c r="G476" s="451"/>
      <c r="H476" s="451"/>
      <c r="I476" s="451"/>
      <c r="J476" s="452"/>
    </row>
  </sheetData>
  <mergeCells count="19">
    <mergeCell ref="J443:J444"/>
    <mergeCell ref="J268:J269"/>
    <mergeCell ref="F142:H142"/>
    <mergeCell ref="I142:J142"/>
    <mergeCell ref="J423:J424"/>
    <mergeCell ref="A1:J1"/>
    <mergeCell ref="A3:J3"/>
    <mergeCell ref="A142:A143"/>
    <mergeCell ref="B142:B143"/>
    <mergeCell ref="C142:C143"/>
    <mergeCell ref="D142:D143"/>
    <mergeCell ref="A117:A118"/>
    <mergeCell ref="B117:B118"/>
    <mergeCell ref="C117:C118"/>
    <mergeCell ref="D117:D118"/>
    <mergeCell ref="F117:H117"/>
    <mergeCell ref="I117:J117"/>
    <mergeCell ref="A2:J2"/>
    <mergeCell ref="A4:D4"/>
  </mergeCells>
  <pageMargins left="0.51181102362204722" right="0.51181102362204722" top="0.78740157480314965" bottom="0.78740157480314965" header="0.31496062992125984" footer="0.31496062992125984"/>
  <pageSetup paperSize="9" scale="58" fitToHeight="0" orientation="portrait" horizontalDpi="4294967294" verticalDpi="4294967294" r:id="rId1"/>
  <rowBreaks count="2" manualBreakCount="2">
    <brk id="115" max="9" man="1"/>
    <brk id="173" max="9" man="1"/>
  </rowBreaks>
  <ignoredErrors>
    <ignoredError sqref="J368" formula="1"/>
  </ignoredErrors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0</xdr:col>
                <xdr:colOff>0</xdr:colOff>
                <xdr:row>64</xdr:row>
                <xdr:rowOff>66675</xdr:rowOff>
              </from>
              <to>
                <xdr:col>1</xdr:col>
                <xdr:colOff>1933575</xdr:colOff>
                <xdr:row>64</xdr:row>
                <xdr:rowOff>66675</xdr:rowOff>
              </to>
            </anchor>
          </objectPr>
        </oleObject>
      </mc:Choice>
      <mc:Fallback>
        <oleObject progId="Equation.3" shapeId="1025" r:id="rId4"/>
      </mc:Fallback>
    </mc:AlternateContent>
    <mc:AlternateContent xmlns:mc="http://schemas.openxmlformats.org/markup-compatibility/2006">
      <mc:Choice Requires="x14">
        <oleObject progId="Equation.3" shapeId="1026" r:id="rId6">
          <objectPr defaultSize="0" autoPict="0" r:id="rId5">
            <anchor moveWithCells="1">
              <from>
                <xdr:col>1</xdr:col>
                <xdr:colOff>85725</xdr:colOff>
                <xdr:row>64</xdr:row>
                <xdr:rowOff>66675</xdr:rowOff>
              </from>
              <to>
                <xdr:col>1</xdr:col>
                <xdr:colOff>2686050</xdr:colOff>
                <xdr:row>64</xdr:row>
                <xdr:rowOff>66675</xdr:rowOff>
              </to>
            </anchor>
          </objectPr>
        </oleObject>
      </mc:Choice>
      <mc:Fallback>
        <oleObject progId="Equation.3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7"/>
  <sheetViews>
    <sheetView view="pageBreakPreview" zoomScale="80" zoomScaleNormal="100" zoomScaleSheetLayoutView="80" workbookViewId="0">
      <selection activeCell="N15" sqref="N15"/>
    </sheetView>
  </sheetViews>
  <sheetFormatPr defaultRowHeight="15" x14ac:dyDescent="0.25"/>
  <cols>
    <col min="2" max="2" width="38.7109375" customWidth="1"/>
    <col min="3" max="3" width="20.140625" bestFit="1" customWidth="1"/>
    <col min="4" max="4" width="22.42578125" bestFit="1" customWidth="1"/>
    <col min="5" max="5" width="16.85546875" customWidth="1"/>
    <col min="6" max="6" width="14" bestFit="1" customWidth="1"/>
    <col min="7" max="9" width="19.85546875" bestFit="1" customWidth="1"/>
    <col min="10" max="10" width="18.28515625" customWidth="1"/>
  </cols>
  <sheetData>
    <row r="1" spans="1:10" ht="31.5" customHeight="1" x14ac:dyDescent="0.25">
      <c r="A1" s="646" t="s">
        <v>175</v>
      </c>
      <c r="B1" s="647"/>
      <c r="C1" s="647"/>
      <c r="D1" s="647"/>
      <c r="E1" s="647"/>
      <c r="F1" s="647"/>
      <c r="G1" s="647"/>
      <c r="H1" s="647"/>
      <c r="I1" s="647"/>
      <c r="J1" s="648"/>
    </row>
    <row r="2" spans="1:10" ht="20.25" x14ac:dyDescent="0.25">
      <c r="A2" s="649" t="s">
        <v>210</v>
      </c>
      <c r="B2" s="559"/>
      <c r="C2" s="559"/>
      <c r="D2" s="559"/>
      <c r="E2" s="559"/>
      <c r="F2" s="559"/>
      <c r="G2" s="559"/>
      <c r="H2" s="559"/>
      <c r="I2" s="559"/>
      <c r="J2" s="650"/>
    </row>
    <row r="3" spans="1:10" ht="20.25" x14ac:dyDescent="0.25">
      <c r="A3" s="651" t="str">
        <f>'1-PLANILHA PNE'!A3:D3</f>
        <v>Obra: Construção de um banheiro PNE para a Quadra de Esportes de Acioli - João Neiva/ES</v>
      </c>
      <c r="B3" s="357"/>
      <c r="C3" s="357"/>
      <c r="D3" s="358"/>
      <c r="E3" s="488"/>
      <c r="F3" s="359"/>
      <c r="G3" s="359"/>
      <c r="H3" s="360"/>
      <c r="I3" s="360"/>
      <c r="J3" s="652"/>
    </row>
    <row r="4" spans="1:10" ht="21" thickBot="1" x14ac:dyDescent="0.3">
      <c r="A4" s="653" t="str">
        <f>'1-PLANILHA PNE'!A4:D4</f>
        <v>Local: Rua Felipe Raizer, s/nº, Acioli, João Neiva/ES</v>
      </c>
      <c r="B4" s="560"/>
      <c r="C4" s="560"/>
      <c r="D4" s="375"/>
      <c r="E4" s="377"/>
      <c r="F4" s="378"/>
      <c r="G4" s="376"/>
      <c r="H4" s="377"/>
      <c r="I4" s="377"/>
      <c r="J4" s="654"/>
    </row>
    <row r="5" spans="1:10" ht="54" x14ac:dyDescent="0.25">
      <c r="A5" s="655" t="s">
        <v>488</v>
      </c>
      <c r="B5" s="562" t="s">
        <v>424</v>
      </c>
      <c r="C5" s="562"/>
      <c r="D5" s="563" t="s">
        <v>506</v>
      </c>
      <c r="E5" s="388" t="s">
        <v>489</v>
      </c>
      <c r="F5" s="565" t="s">
        <v>490</v>
      </c>
      <c r="G5" s="565"/>
      <c r="H5" s="565"/>
      <c r="I5" s="565"/>
      <c r="J5" s="656"/>
    </row>
    <row r="6" spans="1:10" ht="18" x14ac:dyDescent="0.25">
      <c r="A6" s="657"/>
      <c r="B6" s="562"/>
      <c r="C6" s="562"/>
      <c r="D6" s="563"/>
      <c r="E6" s="489" t="s">
        <v>491</v>
      </c>
      <c r="F6" s="379" t="s">
        <v>492</v>
      </c>
      <c r="G6" s="489" t="s">
        <v>521</v>
      </c>
      <c r="H6" s="490" t="s">
        <v>522</v>
      </c>
      <c r="I6" s="490" t="s">
        <v>536</v>
      </c>
      <c r="J6" s="658" t="s">
        <v>537</v>
      </c>
    </row>
    <row r="7" spans="1:10" ht="18" x14ac:dyDescent="0.25">
      <c r="A7" s="657"/>
      <c r="B7" s="561"/>
      <c r="C7" s="561"/>
      <c r="D7" s="564"/>
      <c r="E7" s="489">
        <v>1</v>
      </c>
      <c r="F7" s="489">
        <v>2</v>
      </c>
      <c r="G7" s="489">
        <v>3</v>
      </c>
      <c r="H7" s="489">
        <v>4</v>
      </c>
      <c r="I7" s="361">
        <v>5</v>
      </c>
      <c r="J7" s="659">
        <v>6</v>
      </c>
    </row>
    <row r="8" spans="1:10" ht="18.75" thickBot="1" x14ac:dyDescent="0.3">
      <c r="A8" s="660" t="s">
        <v>10</v>
      </c>
      <c r="B8" s="566" t="s">
        <v>493</v>
      </c>
      <c r="C8" s="362" t="s">
        <v>494</v>
      </c>
      <c r="D8" s="363">
        <f>D9/$D$43</f>
        <v>3.5741827206793504E-3</v>
      </c>
      <c r="E8" s="555" t="s">
        <v>487</v>
      </c>
      <c r="F8" s="556"/>
      <c r="G8" s="382">
        <v>1</v>
      </c>
      <c r="H8" s="364"/>
      <c r="I8" s="364"/>
      <c r="J8" s="661"/>
    </row>
    <row r="9" spans="1:10" ht="18" x14ac:dyDescent="0.25">
      <c r="A9" s="662"/>
      <c r="B9" s="567"/>
      <c r="C9" s="365" t="s">
        <v>495</v>
      </c>
      <c r="D9" s="389">
        <f>'1-PLANILHA PNE'!H9</f>
        <v>180.85000000000002</v>
      </c>
      <c r="E9" s="557"/>
      <c r="F9" s="558"/>
      <c r="G9" s="381">
        <f>D9</f>
        <v>180.85000000000002</v>
      </c>
      <c r="H9" s="366"/>
      <c r="I9" s="366"/>
      <c r="J9" s="663"/>
    </row>
    <row r="10" spans="1:10" ht="18.75" thickBot="1" x14ac:dyDescent="0.3">
      <c r="A10" s="660" t="s">
        <v>217</v>
      </c>
      <c r="B10" s="566" t="s">
        <v>219</v>
      </c>
      <c r="C10" s="362" t="s">
        <v>494</v>
      </c>
      <c r="D10" s="363">
        <f>D11/$D$43</f>
        <v>8.7466190029917609E-2</v>
      </c>
      <c r="E10" s="555" t="s">
        <v>487</v>
      </c>
      <c r="F10" s="556"/>
      <c r="G10" s="382">
        <v>1</v>
      </c>
      <c r="H10" s="364"/>
      <c r="I10" s="364"/>
      <c r="J10" s="661"/>
    </row>
    <row r="11" spans="1:10" ht="18" x14ac:dyDescent="0.25">
      <c r="A11" s="662"/>
      <c r="B11" s="567"/>
      <c r="C11" s="365" t="s">
        <v>495</v>
      </c>
      <c r="D11" s="389">
        <f>'1-PLANILHA PNE'!H14</f>
        <v>4425.7</v>
      </c>
      <c r="E11" s="557"/>
      <c r="F11" s="558"/>
      <c r="G11" s="380">
        <f>D11</f>
        <v>4425.7</v>
      </c>
      <c r="H11" s="366"/>
      <c r="I11" s="366"/>
      <c r="J11" s="663"/>
    </row>
    <row r="12" spans="1:10" ht="18.75" thickBot="1" x14ac:dyDescent="0.3">
      <c r="A12" s="660" t="s">
        <v>14</v>
      </c>
      <c r="B12" s="566" t="s">
        <v>496</v>
      </c>
      <c r="C12" s="362" t="s">
        <v>494</v>
      </c>
      <c r="D12" s="363">
        <f>D13/$D$43</f>
        <v>2.415740396347911E-2</v>
      </c>
      <c r="E12" s="555" t="s">
        <v>487</v>
      </c>
      <c r="F12" s="556"/>
      <c r="G12" s="382">
        <v>1</v>
      </c>
      <c r="H12" s="364"/>
      <c r="I12" s="364"/>
      <c r="J12" s="661"/>
    </row>
    <row r="13" spans="1:10" ht="18" x14ac:dyDescent="0.25">
      <c r="A13" s="662"/>
      <c r="B13" s="567"/>
      <c r="C13" s="365" t="s">
        <v>495</v>
      </c>
      <c r="D13" s="389">
        <f>'1-PLANILHA PNE'!H18</f>
        <v>1222.3400000000001</v>
      </c>
      <c r="E13" s="557"/>
      <c r="F13" s="558"/>
      <c r="G13" s="380">
        <f>D13</f>
        <v>1222.3400000000001</v>
      </c>
      <c r="H13" s="366"/>
      <c r="I13" s="366"/>
      <c r="J13" s="663"/>
    </row>
    <row r="14" spans="1:10" ht="18.75" thickBot="1" x14ac:dyDescent="0.3">
      <c r="A14" s="660" t="s">
        <v>223</v>
      </c>
      <c r="B14" s="566" t="s">
        <v>22</v>
      </c>
      <c r="C14" s="362" t="s">
        <v>494</v>
      </c>
      <c r="D14" s="363">
        <f>D15/$D$43</f>
        <v>5.7950180023391785E-2</v>
      </c>
      <c r="E14" s="555" t="s">
        <v>487</v>
      </c>
      <c r="F14" s="556"/>
      <c r="G14" s="382">
        <v>1</v>
      </c>
      <c r="H14" s="364"/>
      <c r="I14" s="364"/>
      <c r="J14" s="661"/>
    </row>
    <row r="15" spans="1:10" ht="18" x14ac:dyDescent="0.25">
      <c r="A15" s="662"/>
      <c r="B15" s="567"/>
      <c r="C15" s="365" t="s">
        <v>495</v>
      </c>
      <c r="D15" s="389">
        <f>'1-PLANILHA PNE'!H25</f>
        <v>2932.2200000000003</v>
      </c>
      <c r="E15" s="557"/>
      <c r="F15" s="558"/>
      <c r="G15" s="380">
        <f>D15</f>
        <v>2932.2200000000003</v>
      </c>
      <c r="H15" s="366"/>
      <c r="I15" s="366"/>
      <c r="J15" s="664"/>
    </row>
    <row r="16" spans="1:10" ht="18.75" thickBot="1" x14ac:dyDescent="0.3">
      <c r="A16" s="660" t="s">
        <v>37</v>
      </c>
      <c r="B16" s="568" t="s">
        <v>33</v>
      </c>
      <c r="C16" s="362" t="s">
        <v>494</v>
      </c>
      <c r="D16" s="363">
        <f>D17/$D$43</f>
        <v>9.6600959149769433E-2</v>
      </c>
      <c r="E16" s="555" t="s">
        <v>487</v>
      </c>
      <c r="F16" s="556"/>
      <c r="G16" s="382">
        <v>0.2</v>
      </c>
      <c r="H16" s="382">
        <v>0.8</v>
      </c>
      <c r="I16" s="367"/>
      <c r="J16" s="665"/>
    </row>
    <row r="17" spans="1:10" ht="18" x14ac:dyDescent="0.25">
      <c r="A17" s="662"/>
      <c r="B17" s="569"/>
      <c r="C17" s="365" t="s">
        <v>495</v>
      </c>
      <c r="D17" s="390">
        <f>'1-PLANILHA PNE'!H31</f>
        <v>4887.91</v>
      </c>
      <c r="E17" s="557"/>
      <c r="F17" s="558"/>
      <c r="G17" s="380">
        <f>D17*0.2</f>
        <v>977.58199999999999</v>
      </c>
      <c r="H17" s="380">
        <f>D17*0.8</f>
        <v>3910.328</v>
      </c>
      <c r="I17" s="368"/>
      <c r="J17" s="663"/>
    </row>
    <row r="18" spans="1:10" ht="18.75" thickBot="1" x14ac:dyDescent="0.3">
      <c r="A18" s="660" t="s">
        <v>47</v>
      </c>
      <c r="B18" s="566" t="s">
        <v>38</v>
      </c>
      <c r="C18" s="362" t="s">
        <v>494</v>
      </c>
      <c r="D18" s="363">
        <f>D19/$D$43</f>
        <v>3.6066339677202977E-2</v>
      </c>
      <c r="E18" s="555" t="s">
        <v>487</v>
      </c>
      <c r="F18" s="556"/>
      <c r="G18" s="364"/>
      <c r="H18" s="382">
        <v>1</v>
      </c>
      <c r="I18" s="364"/>
      <c r="J18" s="661"/>
    </row>
    <row r="19" spans="1:10" ht="18" x14ac:dyDescent="0.25">
      <c r="A19" s="662"/>
      <c r="B19" s="567"/>
      <c r="C19" s="365" t="s">
        <v>495</v>
      </c>
      <c r="D19" s="369">
        <f>'1-PLANILHA PNE'!H35</f>
        <v>1824.9199999999998</v>
      </c>
      <c r="E19" s="557"/>
      <c r="F19" s="558"/>
      <c r="G19" s="366"/>
      <c r="H19" s="380">
        <f>D19</f>
        <v>1824.9199999999998</v>
      </c>
      <c r="I19" s="366"/>
      <c r="J19" s="663"/>
    </row>
    <row r="20" spans="1:10" ht="18.75" thickBot="1" x14ac:dyDescent="0.3">
      <c r="A20" s="660" t="s">
        <v>54</v>
      </c>
      <c r="B20" s="566" t="s">
        <v>162</v>
      </c>
      <c r="C20" s="362" t="s">
        <v>494</v>
      </c>
      <c r="D20" s="363">
        <f>D21/$D$43</f>
        <v>4.2167648438763007E-2</v>
      </c>
      <c r="E20" s="555" t="s">
        <v>487</v>
      </c>
      <c r="F20" s="556"/>
      <c r="G20" s="364"/>
      <c r="H20" s="382">
        <v>1</v>
      </c>
      <c r="I20" s="364"/>
      <c r="J20" s="661"/>
    </row>
    <row r="21" spans="1:10" ht="18" x14ac:dyDescent="0.25">
      <c r="A21" s="662"/>
      <c r="B21" s="567"/>
      <c r="C21" s="365" t="s">
        <v>495</v>
      </c>
      <c r="D21" s="369">
        <f>'1-PLANILHA PNE'!H40</f>
        <v>2133.6400000000003</v>
      </c>
      <c r="E21" s="557"/>
      <c r="F21" s="558"/>
      <c r="G21" s="366"/>
      <c r="H21" s="380">
        <f>D21</f>
        <v>2133.6400000000003</v>
      </c>
      <c r="I21" s="366"/>
      <c r="J21" s="663"/>
    </row>
    <row r="22" spans="1:10" ht="18.75" thickBot="1" x14ac:dyDescent="0.3">
      <c r="A22" s="666">
        <v>8</v>
      </c>
      <c r="B22" s="566" t="s">
        <v>165</v>
      </c>
      <c r="C22" s="362" t="s">
        <v>494</v>
      </c>
      <c r="D22" s="363">
        <f>D23/$D$43</f>
        <v>0.10585371483772994</v>
      </c>
      <c r="E22" s="555" t="s">
        <v>487</v>
      </c>
      <c r="F22" s="556"/>
      <c r="G22" s="364"/>
      <c r="H22" s="382">
        <v>1</v>
      </c>
      <c r="I22" s="364"/>
      <c r="J22" s="661"/>
    </row>
    <row r="23" spans="1:10" ht="18" x14ac:dyDescent="0.25">
      <c r="A23" s="667"/>
      <c r="B23" s="567"/>
      <c r="C23" s="365" t="s">
        <v>495</v>
      </c>
      <c r="D23" s="369">
        <f>'1-PLANILHA PNE'!H44</f>
        <v>5356.09</v>
      </c>
      <c r="E23" s="557"/>
      <c r="F23" s="558"/>
      <c r="G23" s="366"/>
      <c r="H23" s="380">
        <f>D23</f>
        <v>5356.09</v>
      </c>
      <c r="I23" s="371"/>
      <c r="J23" s="668"/>
    </row>
    <row r="24" spans="1:10" ht="18.75" thickBot="1" x14ac:dyDescent="0.3">
      <c r="A24" s="666">
        <v>9</v>
      </c>
      <c r="B24" s="570" t="s">
        <v>239</v>
      </c>
      <c r="C24" s="362" t="s">
        <v>494</v>
      </c>
      <c r="D24" s="363">
        <f>D25/$D$43</f>
        <v>3.6239860961624133E-2</v>
      </c>
      <c r="E24" s="555" t="s">
        <v>487</v>
      </c>
      <c r="F24" s="556"/>
      <c r="G24" s="364"/>
      <c r="H24" s="364"/>
      <c r="I24" s="382">
        <v>1</v>
      </c>
      <c r="J24" s="669"/>
    </row>
    <row r="25" spans="1:10" ht="18" x14ac:dyDescent="0.25">
      <c r="A25" s="667"/>
      <c r="B25" s="571"/>
      <c r="C25" s="365" t="s">
        <v>495</v>
      </c>
      <c r="D25" s="369">
        <f>'1-PLANILHA PNE'!H54</f>
        <v>1833.7</v>
      </c>
      <c r="E25" s="557"/>
      <c r="F25" s="558"/>
      <c r="G25" s="366"/>
      <c r="H25" s="366"/>
      <c r="I25" s="380">
        <f>D25</f>
        <v>1833.7</v>
      </c>
      <c r="J25" s="668"/>
    </row>
    <row r="26" spans="1:10" ht="18.75" thickBot="1" x14ac:dyDescent="0.3">
      <c r="A26" s="666">
        <v>10</v>
      </c>
      <c r="B26" s="570" t="s">
        <v>499</v>
      </c>
      <c r="C26" s="362" t="s">
        <v>494</v>
      </c>
      <c r="D26" s="363">
        <f>D27/$D$43</f>
        <v>0.11465705435168852</v>
      </c>
      <c r="E26" s="555" t="s">
        <v>487</v>
      </c>
      <c r="F26" s="556"/>
      <c r="G26" s="364"/>
      <c r="H26" s="364"/>
      <c r="I26" s="382">
        <v>1</v>
      </c>
      <c r="J26" s="669"/>
    </row>
    <row r="27" spans="1:10" ht="18" x14ac:dyDescent="0.25">
      <c r="A27" s="667"/>
      <c r="B27" s="571"/>
      <c r="C27" s="365" t="s">
        <v>495</v>
      </c>
      <c r="D27" s="369">
        <f>'1-PLANILHA PNE'!H63</f>
        <v>5801.53</v>
      </c>
      <c r="E27" s="557"/>
      <c r="F27" s="558"/>
      <c r="G27" s="366"/>
      <c r="H27" s="366"/>
      <c r="I27" s="380">
        <f>D27</f>
        <v>5801.53</v>
      </c>
      <c r="J27" s="668"/>
    </row>
    <row r="28" spans="1:10" ht="18.75" thickBot="1" x14ac:dyDescent="0.3">
      <c r="A28" s="666">
        <v>11</v>
      </c>
      <c r="B28" s="570" t="s">
        <v>497</v>
      </c>
      <c r="C28" s="362" t="s">
        <v>494</v>
      </c>
      <c r="D28" s="363">
        <f>D29/$D$43</f>
        <v>6.0510508314594487E-2</v>
      </c>
      <c r="E28" s="555" t="s">
        <v>487</v>
      </c>
      <c r="F28" s="556"/>
      <c r="G28" s="364"/>
      <c r="H28" s="364"/>
      <c r="I28" s="382">
        <v>1</v>
      </c>
      <c r="J28" s="669"/>
    </row>
    <row r="29" spans="1:10" ht="18" x14ac:dyDescent="0.25">
      <c r="A29" s="667"/>
      <c r="B29" s="571"/>
      <c r="C29" s="365" t="s">
        <v>495</v>
      </c>
      <c r="D29" s="369">
        <f>'1-PLANILHA PNE'!H76</f>
        <v>3061.77</v>
      </c>
      <c r="E29" s="557"/>
      <c r="F29" s="558"/>
      <c r="G29" s="366"/>
      <c r="H29" s="366"/>
      <c r="I29" s="380">
        <f>D29</f>
        <v>3061.77</v>
      </c>
      <c r="J29" s="668"/>
    </row>
    <row r="30" spans="1:10" ht="18.75" thickBot="1" x14ac:dyDescent="0.3">
      <c r="A30" s="666">
        <v>12</v>
      </c>
      <c r="B30" s="570" t="s">
        <v>498</v>
      </c>
      <c r="C30" s="362" t="s">
        <v>494</v>
      </c>
      <c r="D30" s="363">
        <f>D31/$D$43</f>
        <v>4.4791812008858685E-2</v>
      </c>
      <c r="E30" s="555" t="s">
        <v>487</v>
      </c>
      <c r="F30" s="556"/>
      <c r="G30" s="364"/>
      <c r="H30" s="382">
        <v>0.7</v>
      </c>
      <c r="I30" s="382">
        <v>0.3</v>
      </c>
      <c r="J30" s="670"/>
    </row>
    <row r="31" spans="1:10" ht="18" x14ac:dyDescent="0.25">
      <c r="A31" s="667"/>
      <c r="B31" s="571"/>
      <c r="C31" s="365" t="s">
        <v>495</v>
      </c>
      <c r="D31" s="369">
        <f>'1-PLANILHA PNE'!H84</f>
        <v>2266.42</v>
      </c>
      <c r="E31" s="557"/>
      <c r="F31" s="558"/>
      <c r="G31" s="366"/>
      <c r="H31" s="380">
        <f>D31*0.7</f>
        <v>1586.4939999999999</v>
      </c>
      <c r="I31" s="380">
        <f>D31*0.3</f>
        <v>679.92600000000004</v>
      </c>
      <c r="J31" s="664"/>
    </row>
    <row r="32" spans="1:10" ht="18.75" thickBot="1" x14ac:dyDescent="0.3">
      <c r="A32" s="666">
        <v>13</v>
      </c>
      <c r="B32" s="570" t="s">
        <v>111</v>
      </c>
      <c r="C32" s="362" t="s">
        <v>494</v>
      </c>
      <c r="D32" s="363">
        <f>D33/$D$43</f>
        <v>6.0892531825740365E-2</v>
      </c>
      <c r="E32" s="555" t="s">
        <v>487</v>
      </c>
      <c r="F32" s="556"/>
      <c r="G32" s="364"/>
      <c r="H32" s="382">
        <v>0.7</v>
      </c>
      <c r="I32" s="382">
        <v>0.3</v>
      </c>
      <c r="J32" s="669"/>
    </row>
    <row r="33" spans="1:10" ht="18" x14ac:dyDescent="0.25">
      <c r="A33" s="667"/>
      <c r="B33" s="571"/>
      <c r="C33" s="365" t="s">
        <v>495</v>
      </c>
      <c r="D33" s="369">
        <f>'1-PLANILHA PNE'!H93</f>
        <v>3081.1</v>
      </c>
      <c r="E33" s="557"/>
      <c r="F33" s="558"/>
      <c r="G33" s="366"/>
      <c r="H33" s="380">
        <f>D33*0.7</f>
        <v>2156.77</v>
      </c>
      <c r="I33" s="380">
        <f>D33*0.3</f>
        <v>924.32999999999993</v>
      </c>
      <c r="J33" s="668"/>
    </row>
    <row r="34" spans="1:10" ht="18.75" thickBot="1" x14ac:dyDescent="0.3">
      <c r="A34" s="666">
        <v>14</v>
      </c>
      <c r="B34" s="570" t="s">
        <v>500</v>
      </c>
      <c r="C34" s="362" t="s">
        <v>494</v>
      </c>
      <c r="D34" s="363">
        <f>D35/$D$43</f>
        <v>0.14075165151550487</v>
      </c>
      <c r="E34" s="555" t="s">
        <v>487</v>
      </c>
      <c r="F34" s="556"/>
      <c r="G34" s="364"/>
      <c r="H34" s="364"/>
      <c r="I34" s="382">
        <v>0.3</v>
      </c>
      <c r="J34" s="671">
        <v>0.7</v>
      </c>
    </row>
    <row r="35" spans="1:10" ht="18" x14ac:dyDescent="0.25">
      <c r="A35" s="667"/>
      <c r="B35" s="571"/>
      <c r="C35" s="365" t="s">
        <v>495</v>
      </c>
      <c r="D35" s="369">
        <f>'1-PLANILHA PNE'!H105</f>
        <v>7121.8899999999994</v>
      </c>
      <c r="E35" s="557"/>
      <c r="F35" s="558"/>
      <c r="G35" s="366"/>
      <c r="H35" s="366"/>
      <c r="I35" s="380">
        <f>D35*0.3</f>
        <v>2136.5669999999996</v>
      </c>
      <c r="J35" s="672">
        <f>D35*0.7</f>
        <v>4985.3229999999994</v>
      </c>
    </row>
    <row r="36" spans="1:10" ht="18.75" thickBot="1" x14ac:dyDescent="0.3">
      <c r="A36" s="666">
        <v>15</v>
      </c>
      <c r="B36" s="570" t="s">
        <v>138</v>
      </c>
      <c r="C36" s="362" t="s">
        <v>494</v>
      </c>
      <c r="D36" s="363">
        <f>D37/$D$43</f>
        <v>1.1687389745801201E-2</v>
      </c>
      <c r="E36" s="555" t="s">
        <v>487</v>
      </c>
      <c r="F36" s="556"/>
      <c r="G36" s="364"/>
      <c r="H36" s="364"/>
      <c r="I36" s="382">
        <v>0.3</v>
      </c>
      <c r="J36" s="671">
        <v>0.7</v>
      </c>
    </row>
    <row r="37" spans="1:10" ht="18" x14ac:dyDescent="0.25">
      <c r="A37" s="667"/>
      <c r="B37" s="571"/>
      <c r="C37" s="365" t="s">
        <v>495</v>
      </c>
      <c r="D37" s="369">
        <f>'1-PLANILHA PNE'!H116</f>
        <v>591.37</v>
      </c>
      <c r="E37" s="557"/>
      <c r="F37" s="558"/>
      <c r="G37" s="366"/>
      <c r="H37" s="366"/>
      <c r="I37" s="380">
        <f>D37*0.3</f>
        <v>177.411</v>
      </c>
      <c r="J37" s="672">
        <f>D37*0.7</f>
        <v>413.959</v>
      </c>
    </row>
    <row r="38" spans="1:10" ht="18.75" thickBot="1" x14ac:dyDescent="0.3">
      <c r="A38" s="666">
        <v>16</v>
      </c>
      <c r="B38" s="570" t="s">
        <v>501</v>
      </c>
      <c r="C38" s="362" t="s">
        <v>494</v>
      </c>
      <c r="D38" s="363">
        <f>D39/$D$43</f>
        <v>5.9804169965481518E-2</v>
      </c>
      <c r="E38" s="555" t="s">
        <v>487</v>
      </c>
      <c r="F38" s="556"/>
      <c r="G38" s="364"/>
      <c r="H38" s="364"/>
      <c r="I38" s="370"/>
      <c r="J38" s="671">
        <v>1</v>
      </c>
    </row>
    <row r="39" spans="1:10" ht="18" x14ac:dyDescent="0.25">
      <c r="A39" s="667"/>
      <c r="B39" s="571"/>
      <c r="C39" s="365" t="s">
        <v>495</v>
      </c>
      <c r="D39" s="369">
        <f>'1-PLANILHA PNE'!H123</f>
        <v>3026.0299999999997</v>
      </c>
      <c r="E39" s="557"/>
      <c r="F39" s="558"/>
      <c r="G39" s="366"/>
      <c r="H39" s="366"/>
      <c r="I39" s="371"/>
      <c r="J39" s="672">
        <f>D39</f>
        <v>3026.0299999999997</v>
      </c>
    </row>
    <row r="40" spans="1:10" ht="18.75" thickBot="1" x14ac:dyDescent="0.3">
      <c r="A40" s="666">
        <v>17</v>
      </c>
      <c r="B40" s="570" t="s">
        <v>152</v>
      </c>
      <c r="C40" s="362" t="s">
        <v>494</v>
      </c>
      <c r="D40" s="363">
        <f>D41/$D$43</f>
        <v>1.6828402469773109E-2</v>
      </c>
      <c r="E40" s="555" t="s">
        <v>487</v>
      </c>
      <c r="F40" s="556"/>
      <c r="G40" s="364"/>
      <c r="H40" s="364"/>
      <c r="I40" s="370"/>
      <c r="J40" s="671">
        <v>1</v>
      </c>
    </row>
    <row r="41" spans="1:10" ht="18.75" thickBot="1" x14ac:dyDescent="0.3">
      <c r="A41" s="673"/>
      <c r="B41" s="578"/>
      <c r="C41" s="373" t="s">
        <v>495</v>
      </c>
      <c r="D41" s="372">
        <f>'1-PLANILHA PNE'!H132</f>
        <v>851.5</v>
      </c>
      <c r="E41" s="557"/>
      <c r="F41" s="558"/>
      <c r="G41" s="366"/>
      <c r="H41" s="366"/>
      <c r="I41" s="371"/>
      <c r="J41" s="672">
        <f>D41</f>
        <v>851.5</v>
      </c>
    </row>
    <row r="42" spans="1:10" ht="18" x14ac:dyDescent="0.25">
      <c r="A42" s="674" t="s">
        <v>12</v>
      </c>
      <c r="B42" s="574"/>
      <c r="C42" s="575"/>
      <c r="D42" s="374">
        <f>D43/$D$43</f>
        <v>1</v>
      </c>
      <c r="E42" s="579"/>
      <c r="F42" s="580"/>
      <c r="G42" s="580"/>
      <c r="H42" s="580"/>
      <c r="I42" s="580"/>
      <c r="J42" s="675"/>
    </row>
    <row r="43" spans="1:10" ht="18.75" thickBot="1" x14ac:dyDescent="0.3">
      <c r="A43" s="676"/>
      <c r="B43" s="576"/>
      <c r="C43" s="577"/>
      <c r="D43" s="386">
        <f>D9+D11+D13+D15+D17+D19+D21+D23+D25+D27+D29+D31+D33+D35+D37+D39+D41</f>
        <v>50598.979999999996</v>
      </c>
      <c r="E43" s="579"/>
      <c r="F43" s="580"/>
      <c r="G43" s="580"/>
      <c r="H43" s="580"/>
      <c r="I43" s="580"/>
      <c r="J43" s="675"/>
    </row>
    <row r="44" spans="1:10" ht="18" x14ac:dyDescent="0.25">
      <c r="A44" s="677" t="s">
        <v>504</v>
      </c>
      <c r="B44" s="573"/>
      <c r="C44" s="573"/>
      <c r="D44" s="573"/>
      <c r="E44" s="581" t="s">
        <v>487</v>
      </c>
      <c r="F44" s="582"/>
      <c r="G44" s="384">
        <f>G9+G11+G13+G15+G17+G19+G21+G23+G25+G27+G29+G31+G33+G35+G37+G39+G41</f>
        <v>9738.6920000000009</v>
      </c>
      <c r="H44" s="384">
        <f t="shared" ref="H44:J44" si="0">H9+H11+H13+H15+H17+H19+H21+H23+H25+H27+H29+H31+H33+H35+H37+H39+H41</f>
        <v>16968.241999999998</v>
      </c>
      <c r="I44" s="384">
        <f t="shared" si="0"/>
        <v>14615.233999999999</v>
      </c>
      <c r="J44" s="678">
        <f t="shared" si="0"/>
        <v>9276.8119999999981</v>
      </c>
    </row>
    <row r="45" spans="1:10" ht="18" x14ac:dyDescent="0.25">
      <c r="A45" s="679" t="s">
        <v>503</v>
      </c>
      <c r="B45" s="572"/>
      <c r="C45" s="572"/>
      <c r="D45" s="572"/>
      <c r="E45" s="583"/>
      <c r="F45" s="584"/>
      <c r="G45" s="383">
        <f>G44/$D$43</f>
        <v>0.19246814856742175</v>
      </c>
      <c r="H45" s="383">
        <f>H44/$D$43</f>
        <v>0.33534751095773074</v>
      </c>
      <c r="I45" s="383">
        <f>I44/$D$43</f>
        <v>0.28884443915667862</v>
      </c>
      <c r="J45" s="680">
        <f>J44/$D$43</f>
        <v>0.18333990131816885</v>
      </c>
    </row>
    <row r="46" spans="1:10" ht="18" x14ac:dyDescent="0.25">
      <c r="A46" s="679" t="s">
        <v>502</v>
      </c>
      <c r="B46" s="572"/>
      <c r="C46" s="572"/>
      <c r="D46" s="572"/>
      <c r="E46" s="583"/>
      <c r="F46" s="584"/>
      <c r="G46" s="385">
        <f>G44</f>
        <v>9738.6920000000009</v>
      </c>
      <c r="H46" s="385">
        <f>G46+H44</f>
        <v>26706.934000000001</v>
      </c>
      <c r="I46" s="385">
        <f t="shared" ref="I46:J46" si="1">H46+I44</f>
        <v>41322.167999999998</v>
      </c>
      <c r="J46" s="681">
        <f t="shared" si="1"/>
        <v>50598.979999999996</v>
      </c>
    </row>
    <row r="47" spans="1:10" ht="18.75" thickBot="1" x14ac:dyDescent="0.3">
      <c r="A47" s="682" t="s">
        <v>505</v>
      </c>
      <c r="B47" s="683"/>
      <c r="C47" s="683"/>
      <c r="D47" s="683"/>
      <c r="E47" s="684"/>
      <c r="F47" s="685"/>
      <c r="G47" s="686">
        <f>G46/$D$43</f>
        <v>0.19246814856742175</v>
      </c>
      <c r="H47" s="686">
        <f>H46/$D$43</f>
        <v>0.52781565952515253</v>
      </c>
      <c r="I47" s="686">
        <f t="shared" ref="I47:J47" si="2">I46/$D$43</f>
        <v>0.8166600986818312</v>
      </c>
      <c r="J47" s="687">
        <f t="shared" si="2"/>
        <v>1</v>
      </c>
    </row>
  </sheetData>
  <mergeCells count="67">
    <mergeCell ref="E43:J43"/>
    <mergeCell ref="E44:F47"/>
    <mergeCell ref="E12:F13"/>
    <mergeCell ref="E14:F15"/>
    <mergeCell ref="E16:F17"/>
    <mergeCell ref="E40:F41"/>
    <mergeCell ref="E42:J42"/>
    <mergeCell ref="E18:F19"/>
    <mergeCell ref="E20:F21"/>
    <mergeCell ref="E22:F23"/>
    <mergeCell ref="E24:F25"/>
    <mergeCell ref="E26:F27"/>
    <mergeCell ref="E28:F29"/>
    <mergeCell ref="E30:F31"/>
    <mergeCell ref="E32:F33"/>
    <mergeCell ref="E34:F35"/>
    <mergeCell ref="E36:F37"/>
    <mergeCell ref="E38:F39"/>
    <mergeCell ref="A40:A41"/>
    <mergeCell ref="B40:B41"/>
    <mergeCell ref="A36:A37"/>
    <mergeCell ref="A46:D46"/>
    <mergeCell ref="A47:D47"/>
    <mergeCell ref="A44:D44"/>
    <mergeCell ref="B32:B33"/>
    <mergeCell ref="A34:A35"/>
    <mergeCell ref="B36:B37"/>
    <mergeCell ref="A42:C43"/>
    <mergeCell ref="B34:B35"/>
    <mergeCell ref="A38:A39"/>
    <mergeCell ref="B38:B39"/>
    <mergeCell ref="A32:A33"/>
    <mergeCell ref="A45:D45"/>
    <mergeCell ref="A30:A31"/>
    <mergeCell ref="B30:B31"/>
    <mergeCell ref="A24:A25"/>
    <mergeCell ref="B24:B25"/>
    <mergeCell ref="A26:A27"/>
    <mergeCell ref="B26:B27"/>
    <mergeCell ref="A28:A29"/>
    <mergeCell ref="B28:B29"/>
    <mergeCell ref="A20:A21"/>
    <mergeCell ref="B20:B21"/>
    <mergeCell ref="A22:A23"/>
    <mergeCell ref="B22:B23"/>
    <mergeCell ref="A16:A17"/>
    <mergeCell ref="B16:B17"/>
    <mergeCell ref="A18:A19"/>
    <mergeCell ref="B18:B19"/>
    <mergeCell ref="A12:A13"/>
    <mergeCell ref="B12:B13"/>
    <mergeCell ref="A14:A15"/>
    <mergeCell ref="B14:B15"/>
    <mergeCell ref="A8:A9"/>
    <mergeCell ref="B8:B9"/>
    <mergeCell ref="A10:A11"/>
    <mergeCell ref="B10:B11"/>
    <mergeCell ref="E8:F9"/>
    <mergeCell ref="E10:F11"/>
    <mergeCell ref="A1:J1"/>
    <mergeCell ref="A2:J2"/>
    <mergeCell ref="A4:C4"/>
    <mergeCell ref="A5:A7"/>
    <mergeCell ref="B5:B7"/>
    <mergeCell ref="C5:C7"/>
    <mergeCell ref="D5:D7"/>
    <mergeCell ref="F5:J5"/>
  </mergeCells>
  <conditionalFormatting sqref="J16:J17 I15:J15 I13:J13 I10:J11 I18:J21 E8 E44 G8:J9 G10:H41">
    <cfRule type="cellIs" dxfId="56" priority="146" operator="equal">
      <formula>0</formula>
    </cfRule>
  </conditionalFormatting>
  <conditionalFormatting sqref="J33">
    <cfRule type="cellIs" dxfId="55" priority="120" operator="equal">
      <formula>0</formula>
    </cfRule>
  </conditionalFormatting>
  <conditionalFormatting sqref="J32">
    <cfRule type="cellIs" dxfId="54" priority="119" operator="equal">
      <formula>0</formula>
    </cfRule>
  </conditionalFormatting>
  <conditionalFormatting sqref="J22 I23:J23">
    <cfRule type="cellIs" dxfId="53" priority="142" operator="equal">
      <formula>0</formula>
    </cfRule>
  </conditionalFormatting>
  <conditionalFormatting sqref="I22">
    <cfRule type="cellIs" dxfId="52" priority="139" operator="equal">
      <formula>0</formula>
    </cfRule>
  </conditionalFormatting>
  <conditionalFormatting sqref="I12:J12">
    <cfRule type="cellIs" dxfId="51" priority="138" operator="equal">
      <formula>0</formula>
    </cfRule>
  </conditionalFormatting>
  <conditionalFormatting sqref="I14:J14">
    <cfRule type="cellIs" dxfId="50" priority="137" operator="equal">
      <formula>0</formula>
    </cfRule>
  </conditionalFormatting>
  <conditionalFormatting sqref="I39">
    <cfRule type="cellIs" dxfId="49" priority="111" operator="equal">
      <formula>0</formula>
    </cfRule>
  </conditionalFormatting>
  <conditionalFormatting sqref="I38">
    <cfRule type="cellIs" dxfId="48" priority="110" operator="equal">
      <formula>0</formula>
    </cfRule>
  </conditionalFormatting>
  <conditionalFormatting sqref="J25">
    <cfRule type="cellIs" dxfId="47" priority="132" operator="equal">
      <formula>0</formula>
    </cfRule>
  </conditionalFormatting>
  <conditionalFormatting sqref="J24">
    <cfRule type="cellIs" dxfId="46" priority="131" operator="equal">
      <formula>0</formula>
    </cfRule>
  </conditionalFormatting>
  <conditionalFormatting sqref="J27">
    <cfRule type="cellIs" dxfId="45" priority="129" operator="equal">
      <formula>0</formula>
    </cfRule>
  </conditionalFormatting>
  <conditionalFormatting sqref="J26">
    <cfRule type="cellIs" dxfId="44" priority="128" operator="equal">
      <formula>0</formula>
    </cfRule>
  </conditionalFormatting>
  <conditionalFormatting sqref="J29">
    <cfRule type="cellIs" dxfId="43" priority="126" operator="equal">
      <formula>0</formula>
    </cfRule>
  </conditionalFormatting>
  <conditionalFormatting sqref="J28">
    <cfRule type="cellIs" dxfId="42" priority="125" operator="equal">
      <formula>0</formula>
    </cfRule>
  </conditionalFormatting>
  <conditionalFormatting sqref="I40">
    <cfRule type="cellIs" dxfId="41" priority="107" operator="equal">
      <formula>0</formula>
    </cfRule>
  </conditionalFormatting>
  <conditionalFormatting sqref="I41">
    <cfRule type="cellIs" dxfId="40" priority="90" operator="equal">
      <formula>0</formula>
    </cfRule>
  </conditionalFormatting>
  <conditionalFormatting sqref="I25">
    <cfRule type="cellIs" dxfId="39" priority="53" operator="equal">
      <formula>0</formula>
    </cfRule>
  </conditionalFormatting>
  <conditionalFormatting sqref="I27">
    <cfRule type="cellIs" dxfId="38" priority="51" operator="equal">
      <formula>0</formula>
    </cfRule>
  </conditionalFormatting>
  <conditionalFormatting sqref="I29">
    <cfRule type="cellIs" dxfId="37" priority="49" operator="equal">
      <formula>0</formula>
    </cfRule>
  </conditionalFormatting>
  <conditionalFormatting sqref="I35">
    <cfRule type="cellIs" dxfId="36" priority="37" operator="equal">
      <formula>0</formula>
    </cfRule>
  </conditionalFormatting>
  <conditionalFormatting sqref="J35">
    <cfRule type="cellIs" dxfId="35" priority="36" operator="equal">
      <formula>0</formula>
    </cfRule>
  </conditionalFormatting>
  <conditionalFormatting sqref="E10">
    <cfRule type="cellIs" dxfId="34" priority="59" operator="equal">
      <formula>0</formula>
    </cfRule>
  </conditionalFormatting>
  <conditionalFormatting sqref="E12">
    <cfRule type="cellIs" dxfId="33" priority="58" operator="equal">
      <formula>0</formula>
    </cfRule>
  </conditionalFormatting>
  <conditionalFormatting sqref="E14">
    <cfRule type="cellIs" dxfId="32" priority="57" operator="equal">
      <formula>0</formula>
    </cfRule>
  </conditionalFormatting>
  <conditionalFormatting sqref="E16">
    <cfRule type="cellIs" dxfId="31" priority="56" operator="equal">
      <formula>0</formula>
    </cfRule>
  </conditionalFormatting>
  <conditionalFormatting sqref="E18">
    <cfRule type="cellIs" dxfId="30" priority="55" operator="equal">
      <formula>0</formula>
    </cfRule>
  </conditionalFormatting>
  <conditionalFormatting sqref="I33">
    <cfRule type="cellIs" dxfId="29" priority="40" operator="equal">
      <formula>0</formula>
    </cfRule>
  </conditionalFormatting>
  <conditionalFormatting sqref="E20">
    <cfRule type="cellIs" dxfId="28" priority="27" operator="equal">
      <formula>0</formula>
    </cfRule>
  </conditionalFormatting>
  <conditionalFormatting sqref="J38">
    <cfRule type="cellIs" dxfId="27" priority="7" operator="equal">
      <formula>0</formula>
    </cfRule>
  </conditionalFormatting>
  <conditionalFormatting sqref="J30">
    <cfRule type="cellIs" dxfId="26" priority="46" operator="equal">
      <formula>0</formula>
    </cfRule>
  </conditionalFormatting>
  <conditionalFormatting sqref="J31">
    <cfRule type="cellIs" dxfId="25" priority="45" operator="equal">
      <formula>0</formula>
    </cfRule>
  </conditionalFormatting>
  <conditionalFormatting sqref="I31">
    <cfRule type="cellIs" dxfId="24" priority="43" operator="equal">
      <formula>0</formula>
    </cfRule>
  </conditionalFormatting>
  <conditionalFormatting sqref="I37">
    <cfRule type="cellIs" dxfId="23" priority="33" operator="equal">
      <formula>0</formula>
    </cfRule>
  </conditionalFormatting>
  <conditionalFormatting sqref="J41">
    <cfRule type="cellIs" dxfId="22" priority="28" operator="equal">
      <formula>0</formula>
    </cfRule>
  </conditionalFormatting>
  <conditionalFormatting sqref="J37">
    <cfRule type="cellIs" dxfId="21" priority="32" operator="equal">
      <formula>0</formula>
    </cfRule>
  </conditionalFormatting>
  <conditionalFormatting sqref="J39">
    <cfRule type="cellIs" dxfId="20" priority="30" operator="equal">
      <formula>0</formula>
    </cfRule>
  </conditionalFormatting>
  <conditionalFormatting sqref="E22">
    <cfRule type="cellIs" dxfId="19" priority="26" operator="equal">
      <formula>0</formula>
    </cfRule>
  </conditionalFormatting>
  <conditionalFormatting sqref="E40">
    <cfRule type="cellIs" dxfId="18" priority="4" operator="equal">
      <formula>0</formula>
    </cfRule>
  </conditionalFormatting>
  <conditionalFormatting sqref="E24">
    <cfRule type="cellIs" dxfId="17" priority="25" operator="equal">
      <formula>0</formula>
    </cfRule>
  </conditionalFormatting>
  <conditionalFormatting sqref="E26">
    <cfRule type="cellIs" dxfId="16" priority="24" operator="equal">
      <formula>0</formula>
    </cfRule>
  </conditionalFormatting>
  <conditionalFormatting sqref="E28">
    <cfRule type="cellIs" dxfId="15" priority="23" operator="equal">
      <formula>0</formula>
    </cfRule>
  </conditionalFormatting>
  <conditionalFormatting sqref="E30">
    <cfRule type="cellIs" dxfId="14" priority="22" operator="equal">
      <formula>0</formula>
    </cfRule>
  </conditionalFormatting>
  <conditionalFormatting sqref="E32">
    <cfRule type="cellIs" dxfId="13" priority="21" operator="equal">
      <formula>0</formula>
    </cfRule>
  </conditionalFormatting>
  <conditionalFormatting sqref="E34">
    <cfRule type="cellIs" dxfId="12" priority="20" operator="equal">
      <formula>0</formula>
    </cfRule>
  </conditionalFormatting>
  <conditionalFormatting sqref="E36">
    <cfRule type="cellIs" dxfId="11" priority="19" operator="equal">
      <formula>0</formula>
    </cfRule>
  </conditionalFormatting>
  <conditionalFormatting sqref="E38">
    <cfRule type="cellIs" dxfId="10" priority="18" operator="equal">
      <formula>0</formula>
    </cfRule>
  </conditionalFormatting>
  <conditionalFormatting sqref="I24">
    <cfRule type="cellIs" dxfId="9" priority="16" operator="equal">
      <formula>0</formula>
    </cfRule>
  </conditionalFormatting>
  <conditionalFormatting sqref="I26">
    <cfRule type="cellIs" dxfId="8" priority="15" operator="equal">
      <formula>0</formula>
    </cfRule>
  </conditionalFormatting>
  <conditionalFormatting sqref="I28">
    <cfRule type="cellIs" dxfId="7" priority="14" operator="equal">
      <formula>0</formula>
    </cfRule>
  </conditionalFormatting>
  <conditionalFormatting sqref="I30">
    <cfRule type="cellIs" dxfId="6" priority="13" operator="equal">
      <formula>0</formula>
    </cfRule>
  </conditionalFormatting>
  <conditionalFormatting sqref="I32">
    <cfRule type="cellIs" dxfId="5" priority="12" operator="equal">
      <formula>0</formula>
    </cfRule>
  </conditionalFormatting>
  <conditionalFormatting sqref="I34">
    <cfRule type="cellIs" dxfId="4" priority="11" operator="equal">
      <formula>0</formula>
    </cfRule>
  </conditionalFormatting>
  <conditionalFormatting sqref="J34">
    <cfRule type="cellIs" dxfId="3" priority="10" operator="equal">
      <formula>0</formula>
    </cfRule>
  </conditionalFormatting>
  <conditionalFormatting sqref="I36">
    <cfRule type="cellIs" dxfId="2" priority="9" operator="equal">
      <formula>0</formula>
    </cfRule>
  </conditionalFormatting>
  <conditionalFormatting sqref="J36">
    <cfRule type="cellIs" dxfId="1" priority="8" operator="equal">
      <formula>0</formula>
    </cfRule>
  </conditionalFormatting>
  <conditionalFormatting sqref="J40">
    <cfRule type="cellIs" dxfId="0" priority="5" operator="equal">
      <formula>0</formula>
    </cfRule>
  </conditionalFormatting>
  <printOptions horizontalCentered="1"/>
  <pageMargins left="0.51181102362204722" right="0.51181102362204722" top="0.78740157480314965" bottom="0.78740157480314965" header="0.31496062992125984" footer="0.31496062992125984"/>
  <pageSetup paperSize="9" scale="5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view="pageBreakPreview" zoomScaleNormal="100" zoomScaleSheetLayoutView="100" workbookViewId="0">
      <selection activeCell="L32" sqref="A1:M32"/>
    </sheetView>
  </sheetViews>
  <sheetFormatPr defaultRowHeight="15" x14ac:dyDescent="0.25"/>
  <cols>
    <col min="9" max="9" width="9.5703125" bestFit="1" customWidth="1"/>
  </cols>
  <sheetData>
    <row r="1" spans="1:14" x14ac:dyDescent="0.25">
      <c r="A1" s="588"/>
      <c r="B1" s="590" t="s">
        <v>417</v>
      </c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353" t="s">
        <v>418</v>
      </c>
    </row>
    <row r="2" spans="1:14" x14ac:dyDescent="0.25">
      <c r="A2" s="589"/>
      <c r="B2" s="591"/>
      <c r="C2" s="591"/>
      <c r="D2" s="591"/>
      <c r="E2" s="591"/>
      <c r="F2" s="591"/>
      <c r="G2" s="591"/>
      <c r="H2" s="591"/>
      <c r="I2" s="591"/>
      <c r="J2" s="591"/>
      <c r="K2" s="591"/>
      <c r="L2" s="591"/>
      <c r="M2" s="354">
        <v>43647</v>
      </c>
    </row>
    <row r="3" spans="1:14" ht="21.75" customHeight="1" x14ac:dyDescent="0.25">
      <c r="A3" s="589"/>
      <c r="B3" s="591"/>
      <c r="C3" s="591"/>
      <c r="D3" s="591"/>
      <c r="E3" s="591"/>
      <c r="F3" s="591"/>
      <c r="G3" s="591"/>
      <c r="H3" s="591"/>
      <c r="I3" s="591"/>
      <c r="J3" s="591"/>
      <c r="K3" s="591"/>
      <c r="L3" s="591"/>
      <c r="M3" s="250" t="s">
        <v>445</v>
      </c>
    </row>
    <row r="4" spans="1:14" x14ac:dyDescent="0.25">
      <c r="A4" s="355" t="s">
        <v>419</v>
      </c>
      <c r="B4" s="592" t="s">
        <v>479</v>
      </c>
      <c r="C4" s="592"/>
      <c r="D4" s="592"/>
      <c r="E4" s="592"/>
      <c r="F4" s="592"/>
      <c r="G4" s="592"/>
      <c r="H4" s="592"/>
      <c r="I4" s="592"/>
      <c r="J4" s="592"/>
      <c r="K4" s="592"/>
      <c r="L4" s="592"/>
      <c r="M4" s="593"/>
    </row>
    <row r="5" spans="1:14" x14ac:dyDescent="0.25">
      <c r="A5" s="355" t="s">
        <v>420</v>
      </c>
      <c r="B5" s="594" t="str">
        <f>[2]PREÇOS!E148</f>
        <v>und</v>
      </c>
      <c r="C5" s="594"/>
      <c r="D5" s="594"/>
      <c r="E5" s="594"/>
      <c r="F5" s="594"/>
      <c r="G5" s="594"/>
      <c r="H5" s="594"/>
      <c r="I5" s="594"/>
      <c r="J5" s="594"/>
      <c r="K5" s="594"/>
      <c r="L5" s="594"/>
      <c r="M5" s="595"/>
    </row>
    <row r="6" spans="1:14" x14ac:dyDescent="0.25">
      <c r="A6" s="596" t="s">
        <v>421</v>
      </c>
      <c r="B6" s="597"/>
      <c r="C6" s="597"/>
      <c r="D6" s="597"/>
      <c r="E6" s="597"/>
      <c r="F6" s="597"/>
      <c r="G6" s="597"/>
      <c r="H6" s="597"/>
      <c r="I6" s="597"/>
      <c r="J6" s="597"/>
      <c r="K6" s="597"/>
      <c r="L6" s="597"/>
      <c r="M6" s="598"/>
    </row>
    <row r="7" spans="1:14" x14ac:dyDescent="0.25">
      <c r="A7" s="251" t="s">
        <v>422</v>
      </c>
      <c r="B7" s="252" t="s">
        <v>423</v>
      </c>
      <c r="C7" s="585" t="s">
        <v>424</v>
      </c>
      <c r="D7" s="586"/>
      <c r="E7" s="587"/>
      <c r="F7" s="253" t="s">
        <v>425</v>
      </c>
      <c r="G7" s="254" t="s">
        <v>426</v>
      </c>
      <c r="H7" s="255" t="s">
        <v>427</v>
      </c>
      <c r="I7" s="253" t="s">
        <v>428</v>
      </c>
      <c r="J7" s="256" t="s">
        <v>478</v>
      </c>
      <c r="K7" s="256" t="s">
        <v>430</v>
      </c>
      <c r="L7" s="256" t="s">
        <v>431</v>
      </c>
      <c r="M7" s="257" t="s">
        <v>432</v>
      </c>
    </row>
    <row r="8" spans="1:14" x14ac:dyDescent="0.25">
      <c r="A8" s="258">
        <v>10101</v>
      </c>
      <c r="B8" s="259" t="s">
        <v>153</v>
      </c>
      <c r="C8" s="599" t="s">
        <v>433</v>
      </c>
      <c r="D8" s="600"/>
      <c r="E8" s="601"/>
      <c r="F8" s="260" t="s">
        <v>434</v>
      </c>
      <c r="G8" s="259" t="s">
        <v>435</v>
      </c>
      <c r="H8" s="260">
        <v>1</v>
      </c>
      <c r="I8" s="261">
        <v>5.67</v>
      </c>
      <c r="J8" s="261">
        <v>128.33000000000001</v>
      </c>
      <c r="K8" s="261">
        <f>I8*((J8/100)+1)</f>
        <v>12.946311</v>
      </c>
      <c r="L8" s="262" t="s">
        <v>436</v>
      </c>
      <c r="M8" s="688">
        <f>K8*G8</f>
        <v>0.19419466499999999</v>
      </c>
      <c r="N8" s="303"/>
    </row>
    <row r="9" spans="1:14" x14ac:dyDescent="0.25">
      <c r="A9" s="258">
        <v>10139</v>
      </c>
      <c r="B9" s="259" t="s">
        <v>153</v>
      </c>
      <c r="C9" s="599" t="s">
        <v>437</v>
      </c>
      <c r="D9" s="600"/>
      <c r="E9" s="601"/>
      <c r="F9" s="260" t="s">
        <v>434</v>
      </c>
      <c r="G9" s="264">
        <v>0.128</v>
      </c>
      <c r="H9" s="260">
        <v>1</v>
      </c>
      <c r="I9" s="261">
        <v>6.72</v>
      </c>
      <c r="J9" s="261">
        <v>128.33000000000001</v>
      </c>
      <c r="K9" s="261">
        <f>I9*((J9/100)+1)</f>
        <v>15.343776</v>
      </c>
      <c r="L9" s="262" t="s">
        <v>436</v>
      </c>
      <c r="M9" s="688">
        <f>K9*G9</f>
        <v>1.964003328</v>
      </c>
      <c r="N9" s="303"/>
    </row>
    <row r="10" spans="1:14" x14ac:dyDescent="0.25">
      <c r="A10" s="258">
        <v>10146</v>
      </c>
      <c r="B10" s="259" t="s">
        <v>153</v>
      </c>
      <c r="C10" s="599" t="s">
        <v>446</v>
      </c>
      <c r="D10" s="600"/>
      <c r="E10" s="601"/>
      <c r="F10" s="260" t="s">
        <v>434</v>
      </c>
      <c r="G10" s="265">
        <v>0.1061</v>
      </c>
      <c r="H10" s="260">
        <v>1</v>
      </c>
      <c r="I10" s="261">
        <v>4.9400000000000004</v>
      </c>
      <c r="J10" s="261">
        <v>128.33000000000001</v>
      </c>
      <c r="K10" s="261">
        <f>I10*((J10/100)+1)</f>
        <v>11.279502000000001</v>
      </c>
      <c r="L10" s="262" t="s">
        <v>436</v>
      </c>
      <c r="M10" s="688">
        <f>K10*G10</f>
        <v>1.1967551622000001</v>
      </c>
      <c r="N10" s="303"/>
    </row>
    <row r="11" spans="1:14" x14ac:dyDescent="0.25">
      <c r="A11" s="266"/>
      <c r="B11" s="267"/>
      <c r="C11" s="602"/>
      <c r="D11" s="603"/>
      <c r="E11" s="604"/>
      <c r="F11" s="267"/>
      <c r="G11" s="268"/>
      <c r="H11" s="269"/>
      <c r="I11" s="270"/>
      <c r="J11" s="271"/>
      <c r="K11" s="271"/>
      <c r="L11" s="271"/>
      <c r="M11" s="263"/>
    </row>
    <row r="12" spans="1:14" x14ac:dyDescent="0.25">
      <c r="A12" s="266"/>
      <c r="B12" s="267"/>
      <c r="C12" s="602"/>
      <c r="D12" s="603"/>
      <c r="E12" s="604"/>
      <c r="F12" s="267"/>
      <c r="G12" s="268"/>
      <c r="H12" s="269"/>
      <c r="I12" s="270"/>
      <c r="J12" s="271"/>
      <c r="K12" s="271"/>
      <c r="L12" s="271"/>
      <c r="M12" s="263"/>
    </row>
    <row r="13" spans="1:14" x14ac:dyDescent="0.25">
      <c r="A13" s="605" t="s">
        <v>486</v>
      </c>
      <c r="B13" s="606"/>
      <c r="C13" s="606"/>
      <c r="D13" s="606"/>
      <c r="E13" s="606"/>
      <c r="F13" s="606"/>
      <c r="G13" s="606"/>
      <c r="H13" s="607"/>
      <c r="I13" s="356">
        <f>TRUNC(ROUND(SUM(M8:M10),2),2)</f>
        <v>3.35</v>
      </c>
      <c r="J13" s="272"/>
      <c r="K13" s="272"/>
      <c r="L13" s="272"/>
      <c r="M13" s="273"/>
    </row>
    <row r="14" spans="1:14" x14ac:dyDescent="0.25">
      <c r="A14" s="274"/>
      <c r="B14" s="275"/>
      <c r="C14" s="276"/>
      <c r="D14" s="276"/>
      <c r="E14" s="276"/>
      <c r="F14" s="277"/>
      <c r="G14" s="278"/>
      <c r="H14" s="279"/>
      <c r="I14" s="280"/>
      <c r="J14" s="281"/>
      <c r="K14" s="281"/>
      <c r="L14" s="281"/>
      <c r="M14" s="282"/>
    </row>
    <row r="15" spans="1:14" x14ac:dyDescent="0.25">
      <c r="A15" s="596" t="s">
        <v>438</v>
      </c>
      <c r="B15" s="597"/>
      <c r="C15" s="597"/>
      <c r="D15" s="597"/>
      <c r="E15" s="597"/>
      <c r="F15" s="597"/>
      <c r="G15" s="597"/>
      <c r="H15" s="597"/>
      <c r="I15" s="597"/>
      <c r="J15" s="597"/>
      <c r="K15" s="597"/>
      <c r="L15" s="597"/>
      <c r="M15" s="598"/>
    </row>
    <row r="16" spans="1:14" ht="24" x14ac:dyDescent="0.25">
      <c r="A16" s="251" t="s">
        <v>422</v>
      </c>
      <c r="B16" s="252" t="s">
        <v>423</v>
      </c>
      <c r="C16" s="585" t="s">
        <v>424</v>
      </c>
      <c r="D16" s="586"/>
      <c r="E16" s="587"/>
      <c r="F16" s="253" t="s">
        <v>425</v>
      </c>
      <c r="G16" s="254" t="s">
        <v>426</v>
      </c>
      <c r="H16" s="255" t="s">
        <v>427</v>
      </c>
      <c r="I16" s="253" t="s">
        <v>428</v>
      </c>
      <c r="J16" s="256" t="s">
        <v>429</v>
      </c>
      <c r="K16" s="256" t="s">
        <v>430</v>
      </c>
      <c r="L16" s="256" t="s">
        <v>431</v>
      </c>
      <c r="M16" s="257" t="s">
        <v>432</v>
      </c>
    </row>
    <row r="17" spans="1:13" ht="39.75" customHeight="1" x14ac:dyDescent="0.25">
      <c r="A17" s="283">
        <v>36081</v>
      </c>
      <c r="B17" s="259" t="s">
        <v>524</v>
      </c>
      <c r="C17" s="608" t="s">
        <v>525</v>
      </c>
      <c r="D17" s="609"/>
      <c r="E17" s="610"/>
      <c r="F17" s="284" t="s">
        <v>150</v>
      </c>
      <c r="G17" s="265">
        <v>1</v>
      </c>
      <c r="H17" s="260">
        <v>1</v>
      </c>
      <c r="I17" s="285">
        <v>90</v>
      </c>
      <c r="J17" s="261">
        <v>0</v>
      </c>
      <c r="K17" s="285">
        <f>I17</f>
        <v>90</v>
      </c>
      <c r="L17" s="262" t="s">
        <v>436</v>
      </c>
      <c r="M17" s="688">
        <f>G17*K17</f>
        <v>90</v>
      </c>
    </row>
    <row r="18" spans="1:13" x14ac:dyDescent="0.25">
      <c r="A18" s="258">
        <v>20503</v>
      </c>
      <c r="B18" s="259" t="s">
        <v>153</v>
      </c>
      <c r="C18" s="611" t="s">
        <v>439</v>
      </c>
      <c r="D18" s="612"/>
      <c r="E18" s="613"/>
      <c r="F18" s="287" t="s">
        <v>440</v>
      </c>
      <c r="G18" s="265">
        <v>2.0000000000000001E-4</v>
      </c>
      <c r="H18" s="286">
        <v>1</v>
      </c>
      <c r="I18" s="285">
        <v>66.599999999999994</v>
      </c>
      <c r="J18" s="261">
        <v>0</v>
      </c>
      <c r="K18" s="285">
        <f>I18</f>
        <v>66.599999999999994</v>
      </c>
      <c r="L18" s="262" t="s">
        <v>436</v>
      </c>
      <c r="M18" s="688">
        <f>G18*K18</f>
        <v>1.332E-2</v>
      </c>
    </row>
    <row r="19" spans="1:13" x14ac:dyDescent="0.25">
      <c r="A19" s="258">
        <v>20508</v>
      </c>
      <c r="B19" s="259" t="s">
        <v>153</v>
      </c>
      <c r="C19" s="620" t="s">
        <v>441</v>
      </c>
      <c r="D19" s="621"/>
      <c r="E19" s="622"/>
      <c r="F19" s="288" t="s">
        <v>159</v>
      </c>
      <c r="G19" s="265">
        <v>0.11650000000000001</v>
      </c>
      <c r="H19" s="286">
        <v>1</v>
      </c>
      <c r="I19" s="285">
        <v>0.34</v>
      </c>
      <c r="J19" s="261">
        <v>0</v>
      </c>
      <c r="K19" s="285">
        <f>I19</f>
        <v>0.34</v>
      </c>
      <c r="L19" s="262" t="s">
        <v>436</v>
      </c>
      <c r="M19" s="688">
        <f>G19*K19</f>
        <v>3.9610000000000006E-2</v>
      </c>
    </row>
    <row r="20" spans="1:13" x14ac:dyDescent="0.25">
      <c r="A20" s="258"/>
      <c r="B20" s="259"/>
      <c r="C20" s="623"/>
      <c r="D20" s="624"/>
      <c r="E20" s="625"/>
      <c r="F20" s="284"/>
      <c r="G20" s="265"/>
      <c r="H20" s="286"/>
      <c r="I20" s="285"/>
      <c r="J20" s="261"/>
      <c r="K20" s="285"/>
      <c r="L20" s="262"/>
      <c r="M20" s="263"/>
    </row>
    <row r="21" spans="1:13" x14ac:dyDescent="0.25">
      <c r="A21" s="289"/>
      <c r="B21" s="267"/>
      <c r="C21" s="626"/>
      <c r="D21" s="627"/>
      <c r="E21" s="628"/>
      <c r="F21" s="290"/>
      <c r="G21" s="269"/>
      <c r="H21" s="291"/>
      <c r="I21" s="292"/>
      <c r="J21" s="293"/>
      <c r="K21" s="292"/>
      <c r="L21" s="271"/>
      <c r="M21" s="263"/>
    </row>
    <row r="22" spans="1:13" x14ac:dyDescent="0.25">
      <c r="A22" s="266"/>
      <c r="B22" s="267"/>
      <c r="C22" s="614"/>
      <c r="D22" s="615"/>
      <c r="E22" s="616"/>
      <c r="F22" s="294"/>
      <c r="G22" s="269"/>
      <c r="H22" s="291"/>
      <c r="I22" s="292"/>
      <c r="J22" s="293"/>
      <c r="K22" s="292"/>
      <c r="L22" s="271"/>
      <c r="M22" s="263"/>
    </row>
    <row r="23" spans="1:13" x14ac:dyDescent="0.25">
      <c r="A23" s="266"/>
      <c r="B23" s="267"/>
      <c r="C23" s="614"/>
      <c r="D23" s="615"/>
      <c r="E23" s="616"/>
      <c r="F23" s="269"/>
      <c r="G23" s="268"/>
      <c r="H23" s="291"/>
      <c r="I23" s="292"/>
      <c r="J23" s="293"/>
      <c r="K23" s="292"/>
      <c r="L23" s="271"/>
      <c r="M23" s="263"/>
    </row>
    <row r="24" spans="1:13" x14ac:dyDescent="0.25">
      <c r="A24" s="605" t="s">
        <v>442</v>
      </c>
      <c r="B24" s="606"/>
      <c r="C24" s="606"/>
      <c r="D24" s="606"/>
      <c r="E24" s="606"/>
      <c r="F24" s="606"/>
      <c r="G24" s="606"/>
      <c r="H24" s="607"/>
      <c r="I24" s="356">
        <f>TRUNC(ROUND(SUM(M17:M19),2),2)</f>
        <v>90.05</v>
      </c>
      <c r="J24" s="295"/>
      <c r="K24" s="295"/>
      <c r="L24" s="295"/>
      <c r="M24" s="296"/>
    </row>
    <row r="25" spans="1:13" x14ac:dyDescent="0.25">
      <c r="A25" s="297"/>
      <c r="B25" s="298"/>
      <c r="C25" s="298"/>
      <c r="D25" s="298"/>
      <c r="E25" s="298"/>
      <c r="F25" s="299"/>
      <c r="G25" s="299"/>
      <c r="H25" s="299"/>
      <c r="I25" s="300"/>
      <c r="J25" s="301"/>
      <c r="K25" s="301"/>
      <c r="L25" s="301"/>
      <c r="M25" s="302"/>
    </row>
    <row r="26" spans="1:13" x14ac:dyDescent="0.25">
      <c r="A26" s="617" t="s">
        <v>443</v>
      </c>
      <c r="B26" s="618"/>
      <c r="C26" s="618"/>
      <c r="D26" s="618"/>
      <c r="E26" s="618"/>
      <c r="F26" s="618"/>
      <c r="G26" s="618"/>
      <c r="H26" s="618"/>
      <c r="I26" s="618"/>
      <c r="J26" s="618"/>
      <c r="K26" s="618"/>
      <c r="L26" s="618"/>
      <c r="M26" s="619"/>
    </row>
    <row r="27" spans="1:13" x14ac:dyDescent="0.25">
      <c r="A27" s="689" t="s">
        <v>480</v>
      </c>
      <c r="B27" s="629"/>
      <c r="C27" s="629"/>
      <c r="D27" s="629"/>
      <c r="E27" s="629"/>
      <c r="F27" s="629"/>
      <c r="G27" s="629"/>
      <c r="H27" s="629"/>
      <c r="I27" s="630">
        <f>I13</f>
        <v>3.35</v>
      </c>
      <c r="J27" s="631"/>
      <c r="K27" s="631"/>
      <c r="L27" s="631"/>
      <c r="M27" s="690"/>
    </row>
    <row r="28" spans="1:13" x14ac:dyDescent="0.25">
      <c r="A28" s="689" t="s">
        <v>481</v>
      </c>
      <c r="B28" s="629"/>
      <c r="C28" s="629"/>
      <c r="D28" s="629"/>
      <c r="E28" s="629"/>
      <c r="F28" s="629"/>
      <c r="G28" s="629"/>
      <c r="H28" s="629"/>
      <c r="I28" s="630">
        <f>I24</f>
        <v>90.05</v>
      </c>
      <c r="J28" s="631"/>
      <c r="K28" s="631"/>
      <c r="L28" s="631"/>
      <c r="M28" s="690"/>
    </row>
    <row r="29" spans="1:13" x14ac:dyDescent="0.25">
      <c r="A29" s="689" t="s">
        <v>482</v>
      </c>
      <c r="B29" s="629"/>
      <c r="C29" s="629"/>
      <c r="D29" s="629"/>
      <c r="E29" s="629"/>
      <c r="F29" s="629"/>
      <c r="G29" s="629"/>
      <c r="H29" s="629"/>
      <c r="I29" s="630">
        <f>I27</f>
        <v>3.35</v>
      </c>
      <c r="J29" s="631"/>
      <c r="K29" s="631"/>
      <c r="L29" s="631"/>
      <c r="M29" s="690"/>
    </row>
    <row r="30" spans="1:13" x14ac:dyDescent="0.25">
      <c r="A30" s="689" t="s">
        <v>483</v>
      </c>
      <c r="B30" s="629"/>
      <c r="C30" s="629"/>
      <c r="D30" s="629"/>
      <c r="E30" s="629"/>
      <c r="F30" s="629"/>
      <c r="G30" s="629"/>
      <c r="H30" s="629"/>
      <c r="I30" s="630">
        <f>I28+I29</f>
        <v>93.399999999999991</v>
      </c>
      <c r="J30" s="631"/>
      <c r="K30" s="631"/>
      <c r="L30" s="631"/>
      <c r="M30" s="690"/>
    </row>
    <row r="31" spans="1:13" x14ac:dyDescent="0.25">
      <c r="A31" s="689" t="s">
        <v>484</v>
      </c>
      <c r="B31" s="629"/>
      <c r="C31" s="629"/>
      <c r="D31" s="629"/>
      <c r="E31" s="629"/>
      <c r="F31" s="629"/>
      <c r="G31" s="629"/>
      <c r="H31" s="629"/>
      <c r="I31" s="630">
        <f>I30*30.9%</f>
        <v>28.860599999999998</v>
      </c>
      <c r="J31" s="631"/>
      <c r="K31" s="631"/>
      <c r="L31" s="631"/>
      <c r="M31" s="690"/>
    </row>
    <row r="32" spans="1:13" ht="15.75" thickBot="1" x14ac:dyDescent="0.3">
      <c r="A32" s="691" t="s">
        <v>485</v>
      </c>
      <c r="B32" s="692"/>
      <c r="C32" s="692"/>
      <c r="D32" s="692"/>
      <c r="E32" s="692"/>
      <c r="F32" s="692"/>
      <c r="G32" s="692"/>
      <c r="H32" s="692"/>
      <c r="I32" s="693"/>
      <c r="J32" s="694"/>
      <c r="K32" s="695">
        <f>TRUNC(ROUND(I30+I31,2),2)</f>
        <v>122.26</v>
      </c>
      <c r="L32" s="696"/>
      <c r="M32" s="697"/>
    </row>
  </sheetData>
  <mergeCells count="36">
    <mergeCell ref="A29:H29"/>
    <mergeCell ref="A30:H30"/>
    <mergeCell ref="A31:H31"/>
    <mergeCell ref="A32:H32"/>
    <mergeCell ref="I27:M27"/>
    <mergeCell ref="I28:M28"/>
    <mergeCell ref="I29:M29"/>
    <mergeCell ref="I30:M30"/>
    <mergeCell ref="I31:M31"/>
    <mergeCell ref="I32:J32"/>
    <mergeCell ref="L32:M32"/>
    <mergeCell ref="A27:H27"/>
    <mergeCell ref="A28:H28"/>
    <mergeCell ref="C22:E22"/>
    <mergeCell ref="C23:E23"/>
    <mergeCell ref="A24:H24"/>
    <mergeCell ref="A26:M26"/>
    <mergeCell ref="C19:E19"/>
    <mergeCell ref="C20:E20"/>
    <mergeCell ref="C21:E21"/>
    <mergeCell ref="A13:H13"/>
    <mergeCell ref="A15:M15"/>
    <mergeCell ref="C16:E16"/>
    <mergeCell ref="C17:E17"/>
    <mergeCell ref="C18:E18"/>
    <mergeCell ref="C8:E8"/>
    <mergeCell ref="C9:E9"/>
    <mergeCell ref="C10:E10"/>
    <mergeCell ref="C11:E11"/>
    <mergeCell ref="C12:E12"/>
    <mergeCell ref="C7:E7"/>
    <mergeCell ref="A1:A3"/>
    <mergeCell ref="B1:L3"/>
    <mergeCell ref="B4:M4"/>
    <mergeCell ref="B5:M5"/>
    <mergeCell ref="A6:M6"/>
  </mergeCells>
  <pageMargins left="0.511811024" right="0.511811024" top="0.78740157499999996" bottom="0.78740157499999996" header="0.31496062000000002" footer="0.31496062000000002"/>
  <pageSetup paperSize="9"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1-PLANILHA PNE</vt:lpstr>
      <vt:lpstr>2-MEMORIA DE CALCULO PNE</vt:lpstr>
      <vt:lpstr>3- CRONOGRAMA FISICO FINANCEIRO</vt:lpstr>
      <vt:lpstr>COMP-01</vt:lpstr>
      <vt:lpstr>'1-PLANILHA PNE'!Area_de_impressao</vt:lpstr>
      <vt:lpstr>'2-MEMORIA DE CALCULO PNE'!Area_de_impressao</vt:lpstr>
      <vt:lpstr>'3- CRONOGRAMA FISICO FINANCEIRO'!Area_de_impressao</vt:lpstr>
      <vt:lpstr>'COMP-01'!Area_de_impressao</vt:lpstr>
      <vt:lpstr>'1-PLANILHA PNE'!Titulos_de_impressao</vt:lpstr>
      <vt:lpstr>'2-MEMORIA DE CALCULO PNE'!Titulos_de_impressao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thais.baptista</dc:creator>
  <cp:lastModifiedBy>thais.baptista</cp:lastModifiedBy>
  <cp:lastPrinted>2019-12-11T16:45:20Z</cp:lastPrinted>
  <dcterms:created xsi:type="dcterms:W3CDTF">2018-08-21T18:31:40Z</dcterms:created>
  <dcterms:modified xsi:type="dcterms:W3CDTF">2019-12-11T17:20:49Z</dcterms:modified>
</cp:coreProperties>
</file>