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Obras\ENGENHARIA\CONTRATOS E MEDIÇÕES\08-QUADRA CAVALINHO\ORÇAMENTO\FELIPE\"/>
    </mc:Choice>
  </mc:AlternateContent>
  <bookViews>
    <workbookView xWindow="0" yWindow="0" windowWidth="25200" windowHeight="11985" activeTab="5"/>
  </bookViews>
  <sheets>
    <sheet name="ORÇAMENTO" sheetId="1" r:id="rId1"/>
    <sheet name="MEMÓRIA DE CALCULO" sheetId="2" r:id="rId2"/>
    <sheet name="CRONOGRAMA " sheetId="4" r:id="rId3"/>
    <sheet name="COMPOSIÇÃO" sheetId="7" r:id="rId4"/>
    <sheet name="COTAÇÃO" sheetId="6" r:id="rId5"/>
    <sheet name="BDI-Comp" sheetId="8" r:id="rId6"/>
  </sheets>
  <externalReferences>
    <externalReference r:id="rId7"/>
  </externalReferences>
  <definedNames>
    <definedName name="AREA">#REF!</definedName>
    <definedName name="_xlnm.Print_Area" localSheetId="5">'BDI-Comp'!$A$1:$H$64</definedName>
    <definedName name="_xlnm.Print_Area" localSheetId="3">COMPOSIÇÃO!$B$1:$H$31</definedName>
    <definedName name="_xlnm.Print_Area" localSheetId="4">COTAÇÃO!$B$1:$Q$8</definedName>
    <definedName name="_xlnm.Print_Area" localSheetId="2">'CRONOGRAMA '!$A$1:$J$32</definedName>
    <definedName name="_xlnm.Print_Area" localSheetId="1">'MEMÓRIA DE CALCULO'!$D$2:$K$265</definedName>
    <definedName name="_xlnm.Print_Area" localSheetId="0">ORÇAMENTO!$D$2:$J$69</definedName>
    <definedName name="BDI">#REF!</definedName>
    <definedName name="Excel_BuiltIn_Print_Titles_2">#REF!</definedName>
    <definedName name="I">#REF!</definedName>
    <definedName name="P.1">#REF!</definedName>
    <definedName name="P.10">#REF!</definedName>
    <definedName name="P.11">#REF!</definedName>
    <definedName name="P.12">#REF!</definedName>
    <definedName name="P.13">#REF!</definedName>
    <definedName name="P.14">#REF!</definedName>
    <definedName name="P.15">#REF!</definedName>
    <definedName name="P.2">#REF!</definedName>
    <definedName name="P.3">#REF!</definedName>
    <definedName name="P.4">#REF!</definedName>
    <definedName name="P.5">#REF!</definedName>
    <definedName name="P.6">#REF!</definedName>
    <definedName name="P.7">#REF!</definedName>
    <definedName name="P.8">#REF!</definedName>
    <definedName name="P.9">#REF!</definedName>
    <definedName name="PP1.1">#REF!</definedName>
    <definedName name="PP1.10">#REF!</definedName>
    <definedName name="PP1.11">#REF!</definedName>
    <definedName name="PP1.12">#REF!</definedName>
    <definedName name="PP1.13">#REF!</definedName>
    <definedName name="PP1.14">#REF!</definedName>
    <definedName name="PP1.15">#REF!</definedName>
    <definedName name="PP1.2">#REF!</definedName>
    <definedName name="PP1.3">#REF!</definedName>
    <definedName name="PP1.4">#REF!</definedName>
    <definedName name="PP1.5">#REF!</definedName>
    <definedName name="PP1.6">#REF!</definedName>
    <definedName name="PP1.7">#REF!</definedName>
    <definedName name="PP1.8">#REF!</definedName>
    <definedName name="PP1.9">#REF!</definedName>
    <definedName name="T.1">#REF!</definedName>
    <definedName name="T.10">#REF!</definedName>
    <definedName name="T.11">#REF!</definedName>
    <definedName name="T.12">#REF!</definedName>
    <definedName name="T.13">#REF!</definedName>
    <definedName name="T.14">#REF!</definedName>
    <definedName name="T.15">#REF!</definedName>
    <definedName name="T.2">#REF!</definedName>
    <definedName name="T.3">#REF!</definedName>
    <definedName name="T.4">#REF!</definedName>
    <definedName name="T.5">#REF!</definedName>
    <definedName name="T.6">#REF!</definedName>
    <definedName name="T.7">#REF!</definedName>
    <definedName name="T.8">#REF!</definedName>
    <definedName name="T.9">#REF!</definedName>
    <definedName name="_xlnm.Print_Titles" localSheetId="1">'MEMÓRIA DE CALCULO'!$2:$5</definedName>
    <definedName name="_xlnm.Print_Titles" localSheetId="0">ORÇAMENTO!$2:$7</definedName>
    <definedName name="TOT.P">#REF!</definedName>
    <definedName name="TOT1.P">#REF!</definedName>
    <definedName name="TT.1">#REF!</definedName>
    <definedName name="TT.10">#REF!</definedName>
    <definedName name="TT.11">#REF!</definedName>
    <definedName name="TT.12">#REF!</definedName>
    <definedName name="TT.13">#REF!</definedName>
    <definedName name="TT.14">#REF!</definedName>
    <definedName name="TT.15">#REF!</definedName>
    <definedName name="TT.2">#REF!</definedName>
    <definedName name="TT.3">#REF!</definedName>
    <definedName name="TT.4">#REF!</definedName>
    <definedName name="TT.5">#REF!</definedName>
    <definedName name="TT.6">#REF!</definedName>
    <definedName name="TT.7">#REF!</definedName>
    <definedName name="TT.8">#REF!</definedName>
    <definedName name="TT.9">#REF!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4" i="1" l="1"/>
  <c r="J14" i="1" s="1"/>
  <c r="H13" i="1"/>
  <c r="J13" i="1" s="1"/>
  <c r="H12" i="1"/>
  <c r="J12" i="1" s="1"/>
  <c r="K22" i="2"/>
  <c r="K19" i="2"/>
  <c r="K16" i="2"/>
  <c r="H26" i="7" l="1"/>
  <c r="H6" i="7"/>
  <c r="D29" i="8" l="1"/>
  <c r="D23" i="8"/>
  <c r="D19" i="8"/>
  <c r="D16" i="8"/>
  <c r="D31" i="8" s="1"/>
  <c r="D13" i="8"/>
  <c r="A6" i="8"/>
  <c r="A2" i="8"/>
  <c r="E227" i="2" l="1"/>
  <c r="K227" i="2"/>
  <c r="H59" i="1" s="1"/>
  <c r="F59" i="1"/>
  <c r="H25" i="7"/>
  <c r="H24" i="7"/>
  <c r="H23" i="7"/>
  <c r="K198" i="2"/>
  <c r="H52" i="1" s="1"/>
  <c r="J52" i="1" s="1"/>
  <c r="H16" i="7"/>
  <c r="H7" i="7"/>
  <c r="P8" i="6"/>
  <c r="P7" i="6"/>
  <c r="H58" i="1"/>
  <c r="J58" i="1" s="1"/>
  <c r="E222" i="2"/>
  <c r="K222" i="2"/>
  <c r="H50" i="1"/>
  <c r="J50" i="1" s="1"/>
  <c r="H49" i="1"/>
  <c r="J49" i="1" s="1"/>
  <c r="H47" i="1"/>
  <c r="J47" i="1" s="1"/>
  <c r="H46" i="1"/>
  <c r="J46" i="1" s="1"/>
  <c r="H45" i="1"/>
  <c r="J45" i="1" s="1"/>
  <c r="K194" i="2"/>
  <c r="H51" i="1" s="1"/>
  <c r="J51" i="1" s="1"/>
  <c r="K190" i="2"/>
  <c r="K186" i="2"/>
  <c r="K182" i="2"/>
  <c r="H48" i="1" s="1"/>
  <c r="J48" i="1" s="1"/>
  <c r="K174" i="2"/>
  <c r="K170" i="2"/>
  <c r="E194" i="2"/>
  <c r="E190" i="2"/>
  <c r="E186" i="2"/>
  <c r="E182" i="2"/>
  <c r="E178" i="2"/>
  <c r="E174" i="2"/>
  <c r="E170" i="2"/>
  <c r="K203" i="2"/>
  <c r="H28" i="7" l="1"/>
  <c r="I59" i="1" s="1"/>
  <c r="J59" i="1" s="1"/>
  <c r="K216" i="2"/>
  <c r="K211" i="2"/>
  <c r="K13" i="2"/>
  <c r="H11" i="1" s="1"/>
  <c r="J11" i="1" s="1"/>
  <c r="J8" i="1" s="1"/>
  <c r="K10" i="2"/>
  <c r="H10" i="1" s="1"/>
  <c r="J10" i="1" s="1"/>
  <c r="J58" i="2"/>
  <c r="J57" i="2"/>
  <c r="J37" i="2"/>
  <c r="J29" i="2"/>
  <c r="J28" i="2"/>
  <c r="J70" i="2"/>
  <c r="J90" i="2"/>
  <c r="J89" i="2"/>
  <c r="J69" i="2"/>
  <c r="K31" i="2"/>
  <c r="K56" i="2" l="1"/>
  <c r="H22" i="1" s="1"/>
  <c r="J22" i="1" s="1"/>
  <c r="K27" i="2"/>
  <c r="B22" i="4"/>
  <c r="G3" i="2"/>
  <c r="H17" i="1"/>
  <c r="J17" i="1" s="1"/>
  <c r="H16" i="1"/>
  <c r="J16" i="1" s="1"/>
  <c r="J139" i="2"/>
  <c r="J138" i="2"/>
  <c r="E257" i="2"/>
  <c r="E252" i="2"/>
  <c r="K252" i="2"/>
  <c r="H66" i="1" s="1"/>
  <c r="K247" i="2"/>
  <c r="H65" i="1" s="1"/>
  <c r="J65" i="1" s="1"/>
  <c r="K106" i="2"/>
  <c r="K107" i="2"/>
  <c r="K108" i="2"/>
  <c r="H57" i="1"/>
  <c r="J57" i="1" s="1"/>
  <c r="H56" i="1"/>
  <c r="J56" i="1" s="1"/>
  <c r="K207" i="2"/>
  <c r="H55" i="1" s="1"/>
  <c r="J55" i="1" s="1"/>
  <c r="H54" i="1"/>
  <c r="J54" i="1" s="1"/>
  <c r="F15" i="7"/>
  <c r="H15" i="7" s="1"/>
  <c r="C15" i="7"/>
  <c r="J53" i="1" l="1"/>
  <c r="D23" i="4" s="1"/>
  <c r="H23" i="4" s="1"/>
  <c r="H18" i="7"/>
  <c r="I67" i="1" s="1"/>
  <c r="K36" i="2"/>
  <c r="H18" i="1" s="1"/>
  <c r="J18" i="1" s="1"/>
  <c r="K137" i="2"/>
  <c r="C5" i="7"/>
  <c r="F5" i="7"/>
  <c r="H5" i="7" s="1"/>
  <c r="J130" i="2"/>
  <c r="J128" i="2"/>
  <c r="J122" i="2"/>
  <c r="J120" i="2"/>
  <c r="J114" i="2"/>
  <c r="J113" i="2"/>
  <c r="H9" i="7" l="1"/>
  <c r="I66" i="1" s="1"/>
  <c r="J66" i="1" s="1"/>
  <c r="G81" i="2"/>
  <c r="H81" i="2"/>
  <c r="J81" i="2" l="1"/>
  <c r="K142" i="2"/>
  <c r="H38" i="1" s="1"/>
  <c r="J38" i="1" s="1"/>
  <c r="J15" i="4" l="1"/>
  <c r="H43" i="1" l="1"/>
  <c r="J43" i="1" s="1"/>
  <c r="J158" i="2"/>
  <c r="K157" i="2" s="1"/>
  <c r="J129" i="2"/>
  <c r="J127" i="2"/>
  <c r="J121" i="2"/>
  <c r="J119" i="2"/>
  <c r="J118" i="2"/>
  <c r="K105" i="2"/>
  <c r="K104" i="2" s="1"/>
  <c r="K166" i="2"/>
  <c r="H44" i="1" s="1"/>
  <c r="J44" i="1" s="1"/>
  <c r="H37" i="1"/>
  <c r="J37" i="1" s="1"/>
  <c r="K152" i="2"/>
  <c r="H40" i="1" s="1"/>
  <c r="J40" i="1" s="1"/>
  <c r="K147" i="2"/>
  <c r="H39" i="1" s="1"/>
  <c r="J39" i="1" s="1"/>
  <c r="J92" i="2"/>
  <c r="J91" i="2"/>
  <c r="J88" i="2"/>
  <c r="J87" i="2"/>
  <c r="J86" i="2"/>
  <c r="J99" i="2"/>
  <c r="J234" i="2"/>
  <c r="K233" i="2" s="1"/>
  <c r="H61" i="1" s="1"/>
  <c r="J61" i="1" s="1"/>
  <c r="J239" i="2"/>
  <c r="K238" i="2" s="1"/>
  <c r="H62" i="1" s="1"/>
  <c r="J62" i="1" s="1"/>
  <c r="J42" i="1" l="1"/>
  <c r="D21" i="4" s="1"/>
  <c r="K117" i="2"/>
  <c r="H33" i="1" s="1"/>
  <c r="J33" i="1" s="1"/>
  <c r="H31" i="1"/>
  <c r="J31" i="1" s="1"/>
  <c r="K85" i="2"/>
  <c r="H27" i="1" s="1"/>
  <c r="J27" i="1" s="1"/>
  <c r="H41" i="1"/>
  <c r="J41" i="1" s="1"/>
  <c r="J36" i="1" l="1"/>
  <c r="D19" i="4" s="1"/>
  <c r="H19" i="4" s="1"/>
  <c r="I21" i="4"/>
  <c r="J100" i="2"/>
  <c r="K263" i="2" l="1"/>
  <c r="H68" i="1" s="1"/>
  <c r="J68" i="1" s="1"/>
  <c r="J133" i="2"/>
  <c r="K132" i="2" s="1"/>
  <c r="H35" i="1" s="1"/>
  <c r="J35" i="1" s="1"/>
  <c r="B26" i="4"/>
  <c r="B16" i="4"/>
  <c r="B14" i="4"/>
  <c r="B12" i="4"/>
  <c r="B10" i="4"/>
  <c r="B8" i="4"/>
  <c r="J43" i="2" l="1"/>
  <c r="J42" i="2"/>
  <c r="J126" i="2"/>
  <c r="K125" i="2" s="1"/>
  <c r="J112" i="2"/>
  <c r="J97" i="2"/>
  <c r="J96" i="2"/>
  <c r="J78" i="2"/>
  <c r="J79" i="2"/>
  <c r="J80" i="2"/>
  <c r="J77" i="2"/>
  <c r="J76" i="2"/>
  <c r="J71" i="2"/>
  <c r="J72" i="2"/>
  <c r="J68" i="2"/>
  <c r="J64" i="2"/>
  <c r="J65" i="2"/>
  <c r="J63" i="2"/>
  <c r="K257" i="2"/>
  <c r="K242" i="2"/>
  <c r="H63" i="1" s="1"/>
  <c r="J8" i="2"/>
  <c r="K7" i="2" s="1"/>
  <c r="H9" i="1" s="1"/>
  <c r="J63" i="1" l="1"/>
  <c r="J60" i="1" s="1"/>
  <c r="D25" i="4" s="1"/>
  <c r="J9" i="1"/>
  <c r="H67" i="1"/>
  <c r="K111" i="2"/>
  <c r="H32" i="1" s="1"/>
  <c r="J32" i="1" s="1"/>
  <c r="K75" i="2"/>
  <c r="H26" i="1" s="1"/>
  <c r="J26" i="1" s="1"/>
  <c r="H34" i="1"/>
  <c r="J34" i="1" s="1"/>
  <c r="K95" i="2"/>
  <c r="H29" i="1" s="1"/>
  <c r="K41" i="2"/>
  <c r="H19" i="1" s="1"/>
  <c r="J19" i="1" s="1"/>
  <c r="K46" i="2"/>
  <c r="H20" i="1" s="1"/>
  <c r="J20" i="1" s="1"/>
  <c r="K51" i="2"/>
  <c r="H21" i="1" s="1"/>
  <c r="J21" i="1" s="1"/>
  <c r="K62" i="2"/>
  <c r="H24" i="1" s="1"/>
  <c r="J24" i="1" s="1"/>
  <c r="K67" i="2"/>
  <c r="H25" i="1" s="1"/>
  <c r="J25" i="1" s="1"/>
  <c r="J29" i="1" l="1"/>
  <c r="J28" i="1" s="1"/>
  <c r="D15" i="4" s="1"/>
  <c r="I15" i="4" s="1"/>
  <c r="J67" i="1"/>
  <c r="J64" i="1" s="1"/>
  <c r="J15" i="1"/>
  <c r="J23" i="1"/>
  <c r="J30" i="1"/>
  <c r="D17" i="4" s="1"/>
  <c r="I25" i="4"/>
  <c r="J69" i="1" l="1"/>
  <c r="D11" i="4"/>
  <c r="H11" i="4" s="1"/>
  <c r="D13" i="4"/>
  <c r="I13" i="4" s="1"/>
  <c r="I29" i="4" s="1"/>
  <c r="D9" i="4"/>
  <c r="H17" i="4"/>
  <c r="H9" i="4" l="1"/>
  <c r="H29" i="4" s="1"/>
  <c r="H30" i="4" s="1"/>
  <c r="I30" i="4" s="1"/>
  <c r="D27" i="4" l="1"/>
  <c r="D29" i="4" s="1"/>
  <c r="I31" i="4" l="1"/>
  <c r="D22" i="4"/>
  <c r="H31" i="4"/>
  <c r="H32" i="4" s="1"/>
  <c r="J27" i="4"/>
  <c r="J29" i="4" s="1"/>
  <c r="J30" i="4" s="1"/>
  <c r="I32" i="4" l="1"/>
  <c r="J31" i="4"/>
  <c r="D14" i="4"/>
  <c r="D12" i="4"/>
  <c r="D24" i="4"/>
  <c r="D18" i="4"/>
  <c r="D20" i="4"/>
  <c r="D8" i="4"/>
  <c r="D10" i="4"/>
  <c r="D16" i="4"/>
  <c r="D26" i="4"/>
  <c r="J32" i="4" l="1"/>
  <c r="D32" i="4"/>
</calcChain>
</file>

<file path=xl/sharedStrings.xml><?xml version="1.0" encoding="utf-8"?>
<sst xmlns="http://schemas.openxmlformats.org/spreadsheetml/2006/main" count="918" uniqueCount="368">
  <si>
    <t>3</t>
  </si>
  <si>
    <t>4</t>
  </si>
  <si>
    <t>5</t>
  </si>
  <si>
    <t>Item</t>
  </si>
  <si>
    <t>Un.</t>
  </si>
  <si>
    <t>Quant</t>
  </si>
  <si>
    <t>Preço Unitário</t>
  </si>
  <si>
    <t>Preço do serviço</t>
  </si>
  <si>
    <t xml:space="preserve">IOPES     </t>
  </si>
  <si>
    <t xml:space="preserve">Encargos sociais: 128,33%  </t>
  </si>
  <si>
    <t>090312</t>
  </si>
  <si>
    <t xml:space="preserve"> Calha em chapa galvanizada com largura de 40 cm </t>
  </si>
  <si>
    <t>m</t>
  </si>
  <si>
    <t xml:space="preserve">m2 </t>
  </si>
  <si>
    <t>und</t>
  </si>
  <si>
    <t xml:space="preserve"> Rede para futebol de salão </t>
  </si>
  <si>
    <t>6</t>
  </si>
  <si>
    <t>m2</t>
  </si>
  <si>
    <t>m3</t>
  </si>
  <si>
    <t>PINTURA  INTERNA</t>
  </si>
  <si>
    <t>PINTURA PAREDE EXTERNA</t>
  </si>
  <si>
    <t>SERVIÇOS COMPLEMENTARES</t>
  </si>
  <si>
    <t xml:space="preserve"> Placa de obra nas dimensões de 2.0 x 4.0 m, padrão IOPES</t>
  </si>
  <si>
    <t xml:space="preserve"> m2</t>
  </si>
  <si>
    <t>1.1</t>
  </si>
  <si>
    <t>2.1</t>
  </si>
  <si>
    <t>2.2</t>
  </si>
  <si>
    <t>3.1</t>
  </si>
  <si>
    <t>3.2</t>
  </si>
  <si>
    <t>4.1</t>
  </si>
  <si>
    <t>5.1</t>
  </si>
  <si>
    <t>6.1</t>
  </si>
  <si>
    <t>6.2</t>
  </si>
  <si>
    <t>DESCRIÇÃO</t>
  </si>
  <si>
    <t>2.3</t>
  </si>
  <si>
    <t xml:space="preserve"> Remoção de pintura antiga a óleo ou esmalte </t>
  </si>
  <si>
    <t>MEMÓRIA DE CALCULO</t>
  </si>
  <si>
    <t>largura (m)</t>
  </si>
  <si>
    <t>comprimento (m)</t>
  </si>
  <si>
    <t>Altura (m)</t>
  </si>
  <si>
    <t>área (m²)</t>
  </si>
  <si>
    <t>Calha danificada 01</t>
  </si>
  <si>
    <t>Trave direita</t>
  </si>
  <si>
    <t>Trave esquerda</t>
  </si>
  <si>
    <t>Porta bilheteria</t>
  </si>
  <si>
    <t>Porta wcm</t>
  </si>
  <si>
    <t>Porta wcf</t>
  </si>
  <si>
    <t xml:space="preserve">Pintura com tinta esmalte sintético, marcas de referência Suvinil, Coral ou Metalatex, a duas demãos, inclusive fundo anticorrosivo a uma demão, em metal
</t>
  </si>
  <si>
    <t>Colunas</t>
  </si>
  <si>
    <t>Grades</t>
  </si>
  <si>
    <t>Área corroida das colunas</t>
  </si>
  <si>
    <t>Parede Rampa 1</t>
  </si>
  <si>
    <t>Parede Rampa 2</t>
  </si>
  <si>
    <t>Área retirada do Autocad</t>
  </si>
  <si>
    <t>3.3</t>
  </si>
  <si>
    <t>5.2</t>
  </si>
  <si>
    <t>6.3</t>
  </si>
  <si>
    <t>Rampa parte 1</t>
  </si>
  <si>
    <t>Rampa parte 2</t>
  </si>
  <si>
    <t>Piso argamassa alta resistência tipo granilite ou equiv de qualidade comprovada, esp de 10mm, com juntas plástica em quadros de 1m, na cor natural, com acabamento anti-derrapante mecanizado, inclusive regularização e=3.0cm</t>
  </si>
  <si>
    <t>Pintura com tinta esmalte sintético, marcas de referência Suvinil, Coral ou Metalatex, a duas demãos, inclusive fundo anticorrosivo a uma demão, em metal</t>
  </si>
  <si>
    <t>CRONOGRAMA FÍSICO-FINANCEIRO
SECRETARIA MUNICIPAL DE OBRAS E SERVIÇOS URBANOS</t>
  </si>
  <si>
    <t>OBRA :</t>
  </si>
  <si>
    <t>LOCAL:</t>
  </si>
  <si>
    <t>AUTOR:</t>
  </si>
  <si>
    <t>ITEM</t>
  </si>
  <si>
    <t>VALORES (R$)</t>
  </si>
  <si>
    <t xml:space="preserve">1º Mês </t>
  </si>
  <si>
    <t>1.0</t>
  </si>
  <si>
    <t xml:space="preserve">Físico (%) </t>
  </si>
  <si>
    <t>Financeiro (R$)</t>
  </si>
  <si>
    <t>2.0</t>
  </si>
  <si>
    <t>3.0</t>
  </si>
  <si>
    <t>4.0</t>
  </si>
  <si>
    <t>5.0</t>
  </si>
  <si>
    <t>Total Parcial (%)</t>
  </si>
  <si>
    <t>Total Financeiro (R$)</t>
  </si>
  <si>
    <t>Total Acumulado (R$)</t>
  </si>
  <si>
    <t>JEFTER DOS SANTOS LADISLAU -CREA 0043139/D</t>
  </si>
  <si>
    <t>6.0</t>
  </si>
  <si>
    <t xml:space="preserve">2º Mês </t>
  </si>
  <si>
    <t>OBRA:</t>
  </si>
  <si>
    <t xml:space="preserve">Local: </t>
  </si>
  <si>
    <t>Distrito de Cavalinho - João Neiva/ES</t>
  </si>
  <si>
    <t>PLANILHA ORÇAMENTÁRIA</t>
  </si>
  <si>
    <t>Total acumulado (%)</t>
  </si>
  <si>
    <t>5.3</t>
  </si>
  <si>
    <t xml:space="preserve"> Limpeza de aço com lixamento e escovamento com escova de aço, até a completa remoção de partículas soltas, materiais indesejáveis e corrosão</t>
  </si>
  <si>
    <t>Colunas internas</t>
  </si>
  <si>
    <t>6.4</t>
  </si>
  <si>
    <t>área retirada do AutoCad</t>
  </si>
  <si>
    <t xml:space="preserve">Limpeza geral de obras (quadras, praças e jardins) </t>
  </si>
  <si>
    <t xml:space="preserve"> Pintura com tinta acrílica Suvinil, Coral ou Metalatex, inclusive selador acrílico, em paredes externas a três demãos</t>
  </si>
  <si>
    <t xml:space="preserve"> Pintura com tinta esmalte sintético, marcas de referência Suvinil, Coral e Metalatex, inclusive selador acrílico, em paredes, a duas demãos</t>
  </si>
  <si>
    <t xml:space="preserve"> Pintura com tinta esmalte sintético, marcas de referência Suvinil, Coral ou Metalatex, inclusive fundo branco nivelador, em madeira, a duas demãos</t>
  </si>
  <si>
    <t>Alvenaria de blocos cerâmicos 10 furos 10x20x20cm, assentados c/argamassa de cimento, cal hidratada CH1 e areia traço 1:0,5:8, juntas 12mm e esp. das paredes s/revestimento, 10cm (bloco comprado na praça</t>
  </si>
  <si>
    <t>Reboco tipo paulista de argamassa de cimento, cal hidratada CH1 e areia lavada traço 1:0.5:6, espessura 25 mm</t>
  </si>
  <si>
    <t>Pintura com tinta esmalte sintético, marcas de referência Suvinil, Coral e Metalatex, inclusive selador acrílico, em paredes, a duas demãos</t>
  </si>
  <si>
    <t>Pintura com tinta esmalte sintético, marcas de referência Suvinil, Coral ou Metalatex, inclusive fundo branco nivelador, em madeira, a duas demãos</t>
  </si>
  <si>
    <t xml:space="preserve">Remoção de pintura antiga a óleo ou esmalte </t>
  </si>
  <si>
    <t>Pintura com tinta acrílica Suvinil, Coral ou Metalatex, inclusive selador acrílico, em paredes externas a três demãos</t>
  </si>
  <si>
    <t>Alvenaria de blocos cerâmicos 10 furos 10x20x20cm, assentados c/argamassa de cimento, cal hidratada CH1 e areia traço 1:0,5:8, juntas 12mm e esp. das paredes s/revestimento, 10cm (bloco comprado na praça de Vitória, posto obra)</t>
  </si>
  <si>
    <t xml:space="preserve">Calha em chapa galvanizada com largura de 40 cm </t>
  </si>
  <si>
    <t>Orçamentista:</t>
  </si>
  <si>
    <t>TOTAL</t>
  </si>
  <si>
    <t>Parede voltada para escola</t>
  </si>
  <si>
    <t>Área de piso retirado do projeto em AutoCad</t>
  </si>
  <si>
    <t>Portão de ferro de abrir em barra chata, inclusive chumbamento</t>
  </si>
  <si>
    <t>Portão Cozinha</t>
  </si>
  <si>
    <t>Grade cozinha</t>
  </si>
  <si>
    <t xml:space="preserve">Portão de correr </t>
  </si>
  <si>
    <t>6.5</t>
  </si>
  <si>
    <t>Observação: conforme orientação do IOPES foi utilizado o coeficiente 2 para pintura de grades</t>
  </si>
  <si>
    <t xml:space="preserve"> Padrão de entrada de energia elétrica, trifásico, entrada aérea, a 4 fios, carga instalada de 15001 até 26000W, instalada em muro </t>
  </si>
  <si>
    <t xml:space="preserve">Fio ou cabo de cobre termoplástico, com isolamento para 0.6/1000V - 70º, seção de 16.0 mm2  </t>
  </si>
  <si>
    <t xml:space="preserve"> Demolição de alvenaria  </t>
  </si>
  <si>
    <t xml:space="preserve"> Chapisco com argamassa de cimento e areia média ou grossa lavada no traço 1:3, espessura 5 mm </t>
  </si>
  <si>
    <t>5.4</t>
  </si>
  <si>
    <t xml:space="preserve"> Retirada de portas e janelas de madeira, inclusive batentes </t>
  </si>
  <si>
    <t xml:space="preserve"> Porta em madeira de lei tipo angelim pedra ou equiv.c/enchimento em madeira 1a.qualidade esp. 30mm p/ pintura, inclusive alizares, dobradiças e fechadura externa em latão cromado LaFonte ou equiv., exclusive marco, nas dim.: 0.80 x 2.10 m</t>
  </si>
  <si>
    <t xml:space="preserve"> Marco de madeira de lei de 1ª (Peroba, Ipê, Angelim Pedra ou equivalente) com 15x3 cm de batente, nas dimensões de 0.80 x 2.10 m</t>
  </si>
  <si>
    <t xml:space="preserve"> Remoção de telha ondulada de fibrocimento, inclusive cumeeira </t>
  </si>
  <si>
    <t xml:space="preserve"> Cobertura nova de telhas onduladas de fibrocimento 6.0mm, inclusive cumeeiras e acessórios de fixação </t>
  </si>
  <si>
    <t xml:space="preserve">Sifão em PVC para pia de cozinha ou lavatório 1x11/2" </t>
  </si>
  <si>
    <t>Banheiro masculino</t>
  </si>
  <si>
    <t xml:space="preserve">Parede voltada para rua </t>
  </si>
  <si>
    <t>Parede voltada para vizinho</t>
  </si>
  <si>
    <t>Banheiro Masc</t>
  </si>
  <si>
    <t>Banheiro Femin</t>
  </si>
  <si>
    <t xml:space="preserve">Chapisco com argamassa de cimento e areia média ou grossa lavada no traço 1:3, 
espessura 5 mm </t>
  </si>
  <si>
    <t>3.4</t>
  </si>
  <si>
    <t xml:space="preserve"> Lixamento de parede com pintura antiga PVA para recebimento de nova camada de tinta </t>
  </si>
  <si>
    <t>ESQUADRIAS</t>
  </si>
  <si>
    <t>INSTALAÇÕES ELÉTRICAS</t>
  </si>
  <si>
    <t>COBERTURA</t>
  </si>
  <si>
    <t>7</t>
  </si>
  <si>
    <t>7.1</t>
  </si>
  <si>
    <t>7.2</t>
  </si>
  <si>
    <t>8</t>
  </si>
  <si>
    <t>8.1</t>
  </si>
  <si>
    <t>8.2</t>
  </si>
  <si>
    <t>8.3</t>
  </si>
  <si>
    <t>9</t>
  </si>
  <si>
    <t>9.1</t>
  </si>
  <si>
    <t>9.2</t>
  </si>
  <si>
    <t>9.3</t>
  </si>
  <si>
    <t>INSTALAÇÕES  ELÉTRICAS</t>
  </si>
  <si>
    <t xml:space="preserve">3º Mês </t>
  </si>
  <si>
    <t>7.0</t>
  </si>
  <si>
    <t>8.0</t>
  </si>
  <si>
    <t>9.0</t>
  </si>
  <si>
    <t>Verga/contraverga curva de concreto armado 10 x 5 cm, Fck = 15 MPa, inclusive forma, armação e desforma</t>
  </si>
  <si>
    <t>Traves</t>
  </si>
  <si>
    <t xml:space="preserve">PREFEITURA MUNICIPAL DE JOÃO NEIVA
SECRETARIA MUNICIPAL DE OBRAS PÚBLICAS E SERVIÇOS URBANOS </t>
  </si>
  <si>
    <t>COTAÇÕES EFETUADAS</t>
  </si>
  <si>
    <t>PREÇO MÉDIO - 
 VALOR UNIT. (R$)</t>
  </si>
  <si>
    <t>OBSERVAÇÕES</t>
  </si>
  <si>
    <t>FORNECEDOR 01</t>
  </si>
  <si>
    <t>CONTATO</t>
  </si>
  <si>
    <t>PREÇO 01</t>
  </si>
  <si>
    <t>DATA PREÇO 01</t>
  </si>
  <si>
    <t>FORNECEDOR 02</t>
  </si>
  <si>
    <t>PREÇO 02</t>
  </si>
  <si>
    <t>DATA PREÇO 02</t>
  </si>
  <si>
    <t>FORNECEDOR 03</t>
  </si>
  <si>
    <t>PREÇO 03</t>
  </si>
  <si>
    <t>DATA PREÇO 03</t>
  </si>
  <si>
    <t>01</t>
  </si>
  <si>
    <t>https://www.disfoil.com.br/porta-sanfonada-pvc-090-x-210-m-cinza-plasbil?utm_source=GoogleShopping&amp;utm_medium=Site_XML&amp;utm_campaign=GoogleShopping&amp;mprice=117.76&amp;gclid=CjwKCAjwyqTqBRAyEiwA8K_4O7MHPOZ3s2JFDv8J_XUH9tx9iBlP9YHw13xTQHcINv_wqe0NJy4m5hoCiUkQAvD_BwE</t>
  </si>
  <si>
    <t>DISFOIL.COM</t>
  </si>
  <si>
    <t>https://www.copafer.com.br/porta-sanfonada-pvc-2-10x90-cinza-plasbil-p1084746?tsid=17&amp;utm_source=google&amp;utm_medium=cpc&amp;utm_content=Porta%20Sanfonada%20PVC%202.10x90%20Cinza%20-%20PLASBIL&amp;utm_campaign=portas-e-janelas&amp;pht=5891501858647464&amp;gclid=CjwKCAjwyqTqBRAyEiwA8K_4O1JDl1D7P8G8oW2EWOz6-VohIz3P_1fvTT4NXNmdqAOvTfb7xL-upRoCZ2cQAvD_BwE</t>
  </si>
  <si>
    <t>COPAFER.COM</t>
  </si>
  <si>
    <t>https://www.americanas.com.br/produto/48551489/porta-sanfonada-pvc-polifort-210cmx100cm-branco-neve?WT.srch=1&amp;acc=e789ea56094489dffd798f86ff51c7a9&amp;epar=bp_pl_00_go_pla_casaeconst_geral_gmv&amp;gclid=CjwKCAjwyqTqBRAyEiwA8K_4O1gxJYerAxPirXcxp5eGbn8JN4ro0Ej-7I4IjLCeOlY48H5QJOOPYxoC-XEQAvD_BwE&amp;i=57fdb7f9eec3dfb1f859616b&amp;o=5c14ccf06c28a3cb503a2318&amp;opn=YSMESP&amp;sellerId=10490181000235&amp;sellerid=10490181000235&amp;wt.srch=1</t>
  </si>
  <si>
    <t>AMERICANAS.COM</t>
  </si>
  <si>
    <t>COMPOSIÇÃO 1</t>
  </si>
  <si>
    <t>Referência</t>
  </si>
  <si>
    <t>Serviço / Mão de Obras</t>
  </si>
  <si>
    <t>UND</t>
  </si>
  <si>
    <t>Coeficiênte</t>
  </si>
  <si>
    <t>Total</t>
  </si>
  <si>
    <t>Total Unitário do Serviço</t>
  </si>
  <si>
    <t>H</t>
  </si>
  <si>
    <t>AJUDANTE (LABOR)</t>
  </si>
  <si>
    <t>Porta sanfonada PVC de 90 x 210  cm</t>
  </si>
  <si>
    <t>CARPINTEIRO (LABOR)</t>
  </si>
  <si>
    <t xml:space="preserve">Barra de Apoio Conforto 80cm Polido Cromado </t>
  </si>
  <si>
    <t>02</t>
  </si>
  <si>
    <t>LIVEN</t>
  </si>
  <si>
    <t>https://livencasa.com/index.php?route=product/product&amp;product_id=2230&amp;gclid=CjwKCAjw7anqBRALEiwAgvGgmxFqe3aaP2mgEl5cFzsf3j1eRPhatLxsIaRADbz95xdQZzhD88Hu5BoChjYQAvD_BwE</t>
  </si>
  <si>
    <t>GUAPORÉ</t>
  </si>
  <si>
    <t>https://www.lojasguapore.com.br/produto/barra-de-apoio-conforto-80cm-aco-polido-2310-i-080-pol-deca-114101?utm_source=google&amp;utm_medium=googleshopping&amp;utm_campaign=cpc&amp;utm_parceiro=0&amp;gclid=CjwKCAjw7anqBRALEiwAgvGgm_MMcUQ3y9ecdv5MjTpNOpK-V-mjsRoYfWiTev3I_T0WXtBnQl1pgBoCK88QAvD_BwE</t>
  </si>
  <si>
    <t>OBRA FÁCIL</t>
  </si>
  <si>
    <t>https://lojaobrafacil.com.br/barra-apoio-80cm?language=pt-br&amp;currency=BRL&amp;gclid=CjwKCAjw7anqBRALEiwAgvGgmxNQIKDRH8SXzQFKt8gCEbv4VYUmZJ_iVZ7q3KYdbSEgTI6tyZn3PBoCNeoQAvD_BwE</t>
  </si>
  <si>
    <t>COMPOSIÇÃO 2</t>
  </si>
  <si>
    <t>COTAÇÃO 1</t>
  </si>
  <si>
    <t>COTAÇÃO 2</t>
  </si>
  <si>
    <t xml:space="preserve">Demolição de piso revestido com cerâmica </t>
  </si>
  <si>
    <t>2.4</t>
  </si>
  <si>
    <t>2.5</t>
  </si>
  <si>
    <t>WCM</t>
  </si>
  <si>
    <t xml:space="preserve"> Piso cerâmico 45x45cm, PEI 5, Cargo Plus Gray, marcas de referência Eliane, Cecrisa ou Portobello, assentado com argamassa de cimento colante, inclusive rejuntamento</t>
  </si>
  <si>
    <t>WCF</t>
  </si>
  <si>
    <t>10</t>
  </si>
  <si>
    <t>10.1</t>
  </si>
  <si>
    <t>10.2</t>
  </si>
  <si>
    <t>10.3</t>
  </si>
  <si>
    <t>10.4</t>
  </si>
  <si>
    <t>INSTALAÇÕES  HIDROSSANITÁRIAS</t>
  </si>
  <si>
    <t>pt</t>
  </si>
  <si>
    <t xml:space="preserve"> Ponto de água fria (lavatório, tanque, pia de cozinha, etc...) </t>
  </si>
  <si>
    <t xml:space="preserve">Lavatório de louça branca com coluna, marcas de referência Deca, Celite ou Ideal Standard, inclusive sifão, válvula e engates cromados, exclusive torneira.
</t>
  </si>
  <si>
    <t>8.4</t>
  </si>
  <si>
    <t xml:space="preserve">Torneira pressão cromada diâm. 1/2" para lavatório, marcas de referência Fabrimar, Deca ou Docol </t>
  </si>
  <si>
    <t>COMP-2</t>
  </si>
  <si>
    <t>COMP-1</t>
  </si>
  <si>
    <t>5.5</t>
  </si>
  <si>
    <t>VEDAÇÃO E PROTEÇÃO PARA PILAR METÁLICO</t>
  </si>
  <si>
    <t>2.6</t>
  </si>
  <si>
    <t>Portão de acesso pela rampa</t>
  </si>
  <si>
    <t xml:space="preserve"> PISO/PAREDE</t>
  </si>
  <si>
    <t xml:space="preserve">Demolição de revestimento com azulejos </t>
  </si>
  <si>
    <t>PISO / PAREDE</t>
  </si>
  <si>
    <t>APLICACAO DE TINTA A BASE DE EPOXI SOBRE PISO</t>
  </si>
  <si>
    <t>72815 SINAPI</t>
  </si>
  <si>
    <t>10.0</t>
  </si>
  <si>
    <t>10101 - IOPES</t>
  </si>
  <si>
    <t>10111 -  IOPES</t>
  </si>
  <si>
    <t xml:space="preserve"> REFORMA QUADRA POLIESPORTIVA DE CAVALINHO - COTAÇÕES</t>
  </si>
  <si>
    <t>Reforma da Quadra Poliesportiva de Cavalinho</t>
  </si>
  <si>
    <t>Código</t>
  </si>
  <si>
    <t xml:space="preserve">4º Mês </t>
  </si>
  <si>
    <t xml:space="preserve">5º Mês </t>
  </si>
  <si>
    <t xml:space="preserve">6º Mês </t>
  </si>
  <si>
    <t>LICITAÇÃO</t>
  </si>
  <si>
    <t>---</t>
  </si>
  <si>
    <t>EXECUÇÃO</t>
  </si>
  <si>
    <t>DISTRITO DE CAVALINHO - JOÃO NEIVA - ES</t>
  </si>
  <si>
    <t>010139 - IOPES</t>
  </si>
  <si>
    <t>PEDREIRO (LABOR)</t>
  </si>
  <si>
    <t>JANEIRO</t>
  </si>
  <si>
    <t>Paredes do novo PNE WCF</t>
  </si>
  <si>
    <t>Paredes do novo PNE WCM</t>
  </si>
  <si>
    <t>2.7</t>
  </si>
  <si>
    <t>87273
SINAPI</t>
  </si>
  <si>
    <t xml:space="preserve">REVESTIMENTO CERÂMICO PARA PAREDES INTERNAS COM PLACAS TIPO ESMALTADA M2 CR EXTRA DE DIMENSÕES 33X45 CM APLICADAS EM AMBIENTES DE ÁREA MAIOR QUE 5
M² NA ALTURA INTEIRA DAS PAREDES. </t>
  </si>
  <si>
    <t>1.2</t>
  </si>
  <si>
    <t>1.3</t>
  </si>
  <si>
    <t>SERVIÇOS PRELIMINARES/CANTEIRO DE OBRAS</t>
  </si>
  <si>
    <t>Rede de água com padrão de entrada d'água diâm. 3/4", conf. espec. CESAN, incl. tubos e conexões para alimentação, distribuição, extravasor e limpeza, cons. o padrão a 25m, conf. projeto (1 utilização)</t>
  </si>
  <si>
    <t>Rede de luz, incl. padrão entrada de energia trifás., cabo de ligação até barracões, quadro de distrib., disj. e chave de força (quando necessário), cons. 20m entre padrão entrada e QDG, conf. projeto (1 utilização)</t>
  </si>
  <si>
    <t>Placa de obra nas dimensões de 2.0 x 4.0 m, padrão IOPES</t>
  </si>
  <si>
    <t>Piso cerâmico 45x45cm, PEI 5, Cargo Plus Gray, marcas de referência Eliane, Cecrisa ou Portobello, assentado com argamassa de cimento colante, inclusive rejuntamento</t>
  </si>
  <si>
    <t>Revestimento cerâmico para paredes internas com placas tipo esmaltada extra de dimensões 33x45 cm aplicadas em ambientes de área maior que 5m² na altura inteira das paredes</t>
  </si>
  <si>
    <t>Aplicação de tinta à base de epóxi sobre piso</t>
  </si>
  <si>
    <t>PINTURA EXTERNA</t>
  </si>
  <si>
    <t>Limpeza de aço com lixamento e escovamento com escova de aço, até a completa remoção de partículas soltas, materiais indesejáveis e corrosão</t>
  </si>
  <si>
    <t>Perede Lateral (Vizinho - galpão de madeira)</t>
  </si>
  <si>
    <t>Perede voltada para a Escola</t>
  </si>
  <si>
    <t xml:space="preserve">Perede voltada para a Rua </t>
  </si>
  <si>
    <t>Perede voltada para o Bar (altura menor)</t>
  </si>
  <si>
    <t>Perede voltada para o Bar (altura maior)</t>
  </si>
  <si>
    <t>Pia Cozinha</t>
  </si>
  <si>
    <t>WCM e WCF</t>
  </si>
  <si>
    <t xml:space="preserve">Ponto de água fria (lavatório, tanque, pia de cozinha, etc...) </t>
  </si>
  <si>
    <t>Fornecimento e instalação de porta de pvc sanfonada 0,9 x 2,10 m</t>
  </si>
  <si>
    <t>Fornecimento e instalação de barra de  apoio 80 cm para banheiro PNE</t>
  </si>
  <si>
    <t>FORNECIMENTO E INSTALAÇÃO DE BARRA DE  APOIO 80 CM PARA BANHEIRO PNE</t>
  </si>
  <si>
    <t>FORNECIMENTO E INSTALAÇÃO DE PORTA DE PVC SANFONADA 0,9 X 2,10 M
ITEM DE REFERÊNCIA :  IOPES 61303</t>
  </si>
  <si>
    <t xml:space="preserve"> Cabo de cobre termoplástico, com isolamento para 1000V, seção de 2.5 mm2 </t>
  </si>
  <si>
    <t>7.3</t>
  </si>
  <si>
    <t>7.4</t>
  </si>
  <si>
    <t>7.5</t>
  </si>
  <si>
    <t>7.6</t>
  </si>
  <si>
    <t>7.7</t>
  </si>
  <si>
    <t xml:space="preserve"> Cabo de cobre termoplástico, com isolamento para 1000V, seção de 4.0 mm2 </t>
  </si>
  <si>
    <t xml:space="preserve"> Quadro distrib. energia, embutido ou semi embutido, capac. p/ 16 disj. DIN, c/barram trif. 100A barra. neutro
e terra, fab. em chapa de aço 12 USG com porta, espelho, trinco com fechad ch yale, Ref. QDTN II-16DINCEMAR
ou equiv.
</t>
  </si>
  <si>
    <t>7.8</t>
  </si>
  <si>
    <t>7.9</t>
  </si>
  <si>
    <t>8.5</t>
  </si>
  <si>
    <t>8.6</t>
  </si>
  <si>
    <t xml:space="preserve"> Ponto para esgoto secundário (pia, lavatório, mictório, tanque, bidê, etc...) </t>
  </si>
  <si>
    <t>Bebedouro em frente a cozinha</t>
  </si>
  <si>
    <t>7.10</t>
  </si>
  <si>
    <t xml:space="preserve"> Ponto padrão de tomada 2 pólos mais terra - considerando eletroduto PVC rígido de 3/4" inclusive conexões
(5.0m), fio isolado PVC de 2.5mm2 (16.5m) e caixa estampada 4x2" (1 und)</t>
  </si>
  <si>
    <t>quant</t>
  </si>
  <si>
    <t>fios</t>
  </si>
  <si>
    <t>religação dos refletores ramal 1</t>
  </si>
  <si>
    <t>religação dos refletores ramal 2</t>
  </si>
  <si>
    <t>novo quadro</t>
  </si>
  <si>
    <t xml:space="preserve">religação dos refletores </t>
  </si>
  <si>
    <t xml:space="preserve">componetes internos </t>
  </si>
  <si>
    <t>bebedouro</t>
  </si>
  <si>
    <t>instalação de bebedouro</t>
  </si>
  <si>
    <t xml:space="preserve"> Mini-Disjuntor bipolar 16 A, curva C - 5KA 220/127VCA (NBR IEC 60947-2), Ref. Siemens, GE, Schneider
ou equivalente
</t>
  </si>
  <si>
    <t xml:space="preserve"> Mini-Disjuntor monopolar 16 A, curva C - 5KA 220/127VCA (NBR IEC 60947-2), Ref. Siemens, GE,
Schneider ou equivalente
</t>
  </si>
  <si>
    <t xml:space="preserve"> Mini-Disjuntor tripolar 50 A, curva C - 5KA 220/127VCA (NBR IEC 60947-2), Ref. Siemens, GE, Schneider ou equivalente</t>
  </si>
  <si>
    <t xml:space="preserve">Preço final com BDI (%) </t>
  </si>
  <si>
    <t>Preço Unitário Data Base Fev 2020</t>
  </si>
  <si>
    <t xml:space="preserve"> REFLETOR RETANGULAR FECHADO COM LAMPADA VAPOR METALICO 400 W</t>
  </si>
  <si>
    <t>74246/1
SINAPI</t>
  </si>
  <si>
    <t>substituição dos refletores</t>
  </si>
  <si>
    <t>Bebedouro em aço inox coletivo, marcas de referência Fisher, Metalpress ou Mekal,</t>
  </si>
  <si>
    <t>COMPOSIÇÃO 3</t>
  </si>
  <si>
    <t>10118 - IOPES</t>
  </si>
  <si>
    <t xml:space="preserve">ENCANADOR (LABOR) </t>
  </si>
  <si>
    <t>BEBEDOURO ACO INOX COLETIVO N.18 - L= 0.45 M</t>
  </si>
  <si>
    <t>COMP-3</t>
  </si>
  <si>
    <t>COMPOSIÇÃO DO BDI</t>
  </si>
  <si>
    <t>Para Serviços</t>
  </si>
  <si>
    <t>GRUPO A</t>
  </si>
  <si>
    <t>Despesas Financeiras</t>
  </si>
  <si>
    <t>Total Grupo A</t>
  </si>
  <si>
    <t>GRUPO B</t>
  </si>
  <si>
    <t>Administração Central</t>
  </si>
  <si>
    <t>Total Grupo B</t>
  </si>
  <si>
    <t>GRUPO C</t>
  </si>
  <si>
    <t>Bonificação</t>
  </si>
  <si>
    <t>Total Grupo C</t>
  </si>
  <si>
    <t>GRUPO D</t>
  </si>
  <si>
    <t>Seguros / Garantia</t>
  </si>
  <si>
    <t>Riscos</t>
  </si>
  <si>
    <t>Total Grupo D</t>
  </si>
  <si>
    <t>GRUPO E</t>
  </si>
  <si>
    <t>ISS</t>
  </si>
  <si>
    <t>PIS</t>
  </si>
  <si>
    <t>COFINS</t>
  </si>
  <si>
    <t>CPRB</t>
  </si>
  <si>
    <t>Total Grupo E</t>
  </si>
  <si>
    <t>BDI Total</t>
  </si>
  <si>
    <t>OBS:</t>
  </si>
  <si>
    <t>1</t>
  </si>
  <si>
    <t>- A fórmula para cálculo da taxa a ser acrescida aos custos diretos de um</t>
  </si>
  <si>
    <t>empreendimento a título de Benefícios e Despesas Indiretas é:</t>
  </si>
  <si>
    <r>
      <t>BDI = {</t>
    </r>
    <r>
      <rPr>
        <b/>
        <u/>
        <sz val="10"/>
        <rFont val="Verdana"/>
        <family val="2"/>
      </rPr>
      <t>(1 + A)*(1 + B+D)*(1 + C)}</t>
    </r>
    <r>
      <rPr>
        <b/>
        <sz val="10"/>
        <rFont val="Verdana"/>
        <family val="2"/>
      </rPr>
      <t xml:space="preserve">  -1, onde:</t>
    </r>
  </si>
  <si>
    <t>(1 – E)</t>
  </si>
  <si>
    <t>A = DESPESAS FINANCEIRAS</t>
  </si>
  <si>
    <t>B = ADMINISTRAÇÃO CENTRAL;</t>
  </si>
  <si>
    <t>C = BENEFÍCIO / LUCRO;</t>
  </si>
  <si>
    <t>D = RISCOS, SEGUROS E GARANTIAS;</t>
  </si>
  <si>
    <t>E = ISS + PIS + COFINS+INSS</t>
  </si>
  <si>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</si>
  <si>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</si>
  <si>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</si>
  <si>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</si>
  <si>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</si>
  <si>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</si>
  <si>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</si>
  <si>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</si>
  <si>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</si>
  <si>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</si>
  <si>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</si>
  <si>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r>
      <t xml:space="preserve"> – Impostos sobre serviços de qualquer natureza – ISS, </t>
    </r>
    <r>
      <rPr>
        <sz val="10"/>
        <rFont val="Verdana"/>
        <family val="2"/>
      </rPr>
      <t>é imposto de competência municipal, consoante art. 156, inciso III, da Constituição Federal. Alíquota de 2% sobre o valor total da nota fiscal.</t>
    </r>
  </si>
  <si>
    <r>
      <t xml:space="preserve"> – Contribuição para o Programa de Integração Social – PIS. </t>
    </r>
    <r>
      <rPr>
        <sz val="10"/>
        <rFont val="Verdana"/>
        <family val="2"/>
      </rPr>
      <t>A taxa do PIS, definida pelos Decretos-Lei nº 2.445 e 2.449/88, é de 0,65% sobre a receita operacional bruta.</t>
    </r>
  </si>
  <si>
    <r>
      <t xml:space="preserve"> – Contribuição para o Programa de Financiamento da Seguridade Social – COFINS, </t>
    </r>
    <r>
      <rPr>
        <sz val="10"/>
        <rFont val="Verdana"/>
        <family val="2"/>
      </rPr>
      <t>definida pela Lei 9.718/98, é de 3%, sobre a receita operacional bruta.</t>
    </r>
  </si>
  <si>
    <t>REFORMA DA QUADRA POLIESPORTIVA DE CAVALINHO</t>
  </si>
  <si>
    <t xml:space="preserve">Data base:   AGOSTO/2019        BDI: 26,54%
</t>
  </si>
  <si>
    <t>1.4</t>
  </si>
  <si>
    <t>1.5</t>
  </si>
  <si>
    <t>1.6</t>
  </si>
  <si>
    <t>ms</t>
  </si>
  <si>
    <t xml:space="preserve"> Tapume Telha Metálica Ondulada 0,50mm Branca h=2,20m, incl. montagem estr. mad. 8"x8", c/adesivo "IOPES" 60x60cm a cada 10m, incl. faixas pint. esmalte sint. cores azul c/ h=30cm e rosa c/ h=10cm (Reaproveitamento 2x)</t>
  </si>
  <si>
    <t xml:space="preserve"> Aluguel mensal container sanitário, incl porta, básc, 2 ptos luz, 1 pto aterram., 3vasos, 3lavatórios, calha mictório, 6 chuveiros (1 eletrico), torn.,registros, piso comp. Naval pintado,cert NR18 e laudo descontaminação</t>
  </si>
  <si>
    <t xml:space="preserve"> Aluguel mensal container para almoxarifado, incl. porta, 2 janelas, 1 pt iluminação, Isolamento térmico (teto), piso em comp. Naval pintado, cert. NR18, incl. laudo descontaminação.</t>
  </si>
  <si>
    <t>AGOSTO</t>
  </si>
  <si>
    <t>SETEMBRO</t>
  </si>
  <si>
    <t>OUTUBRO</t>
  </si>
  <si>
    <t>NOVEMBRO</t>
  </si>
  <si>
    <t>DEZEMBRO</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</si>
</sst>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4" formatCode="_-&quot;R$&quot;\ * #,##0.00_-;\-&quot;R$&quot;\ * #,##0.00_-;_-&quot;R$&quot;\ * &quot;-&quot;??_-;_-@_-"/>
    <numFmt numFmtId="43" formatCode="_-* #,##0.00_-;\-* #,##0.00_-;_-* &quot;-&quot;??_-;_-@_-"/>
    <numFmt numFmtId="164" formatCode="_(* #,##0.00_);_(* \(#,##0.00\);_(* &quot;-&quot;??_);_(@_)"/>
    <numFmt numFmtId="165" formatCode="#,##0.00_ ;\-#,##0.00\ "/>
    <numFmt numFmtId="166" formatCode="&quot;R$&quot;\ #,##0.00"/>
    <numFmt numFmtId="167" formatCode="[$-416]mmmm\-yy;@"/>
    <numFmt numFmtId="168" formatCode="_(&quot;R$ &quot;* #,##0.00_);_(&quot;R$ &quot;* \(#,##0.00\);_(&quot;R$ &quot;* &quot;-&quot;??_);_(@_)"/>
  </numFmts>
  <fonts count="32"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10"/>
      <color indexed="8"/>
      <name val="Arial"/>
      <family val="2"/>
    </font>
    <font>
      <b/>
      <sz val="10"/>
      <name val="Arial"/>
      <family val="2"/>
    </font>
    <font>
      <b/>
      <sz val="14"/>
      <name val="Arial"/>
      <family val="2"/>
    </font>
    <font>
      <sz val="10"/>
      <color indexed="8"/>
      <name val="Arial"/>
      <family val="2"/>
    </font>
    <font>
      <i/>
      <sz val="11"/>
      <color theme="1"/>
      <name val="Calibri"/>
      <family val="2"/>
      <scheme val="minor"/>
    </font>
    <font>
      <b/>
      <sz val="11"/>
      <name val="Calibri"/>
      <family val="2"/>
      <scheme val="minor"/>
    </font>
    <font>
      <sz val="11"/>
      <name val="Calibri"/>
      <family val="2"/>
      <scheme val="minor"/>
    </font>
    <font>
      <b/>
      <sz val="12"/>
      <color theme="1"/>
      <name val="Calibri"/>
      <family val="2"/>
      <scheme val="minor"/>
    </font>
    <font>
      <b/>
      <sz val="11"/>
      <color indexed="8"/>
      <name val="Calibri"/>
      <family val="2"/>
      <scheme val="minor"/>
    </font>
    <font>
      <sz val="11"/>
      <color indexed="8"/>
      <name val="Calibri"/>
      <family val="2"/>
      <scheme val="minor"/>
    </font>
    <font>
      <b/>
      <sz val="12"/>
      <name val="Calibri"/>
      <family val="2"/>
      <scheme val="minor"/>
    </font>
    <font>
      <b/>
      <sz val="16"/>
      <color theme="1"/>
      <name val="Calibri"/>
      <family val="2"/>
      <scheme val="minor"/>
    </font>
    <font>
      <b/>
      <sz val="10"/>
      <color theme="1"/>
      <name val="Calibri"/>
      <family val="2"/>
      <scheme val="minor"/>
    </font>
    <font>
      <sz val="10"/>
      <color theme="1"/>
      <name val="Arial"/>
      <family val="2"/>
    </font>
    <font>
      <u/>
      <sz val="11"/>
      <color theme="10"/>
      <name val="Calibri"/>
      <family val="2"/>
      <scheme val="minor"/>
    </font>
    <font>
      <sz val="9"/>
      <name val="Arial"/>
      <family val="2"/>
    </font>
    <font>
      <sz val="12"/>
      <name val="Arial"/>
      <family val="2"/>
    </font>
    <font>
      <sz val="14"/>
      <color indexed="8"/>
      <name val="Times New Roman"/>
      <family val="1"/>
    </font>
    <font>
      <b/>
      <u/>
      <sz val="14"/>
      <name val="Calibri"/>
      <family val="2"/>
      <scheme val="minor"/>
    </font>
    <font>
      <sz val="10"/>
      <name val="Times New Roman"/>
      <family val="1"/>
    </font>
    <font>
      <b/>
      <sz val="11"/>
      <name val="Times New Roman"/>
      <family val="1"/>
    </font>
    <font>
      <b/>
      <sz val="12"/>
      <name val="Times New Roman"/>
      <family val="1"/>
    </font>
    <font>
      <b/>
      <sz val="10"/>
      <name val="Times New Roman"/>
      <family val="1"/>
    </font>
    <font>
      <sz val="12"/>
      <name val="Times New Roman"/>
      <family val="1"/>
    </font>
    <font>
      <b/>
      <sz val="10"/>
      <name val="Verdana"/>
      <family val="2"/>
    </font>
    <font>
      <b/>
      <sz val="8"/>
      <name val="Verdana"/>
      <family val="2"/>
    </font>
    <font>
      <b/>
      <u/>
      <sz val="10"/>
      <name val="Verdana"/>
      <family val="2"/>
    </font>
    <font>
      <sz val="10"/>
      <name val="Verdana"/>
      <family val="2"/>
    </font>
  </fonts>
  <fills count="8">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2"/>
        <bgColor indexed="64"/>
      </patternFill>
    </fill>
    <fill>
      <patternFill patternType="solid">
        <fgColor theme="0" tint="-0.249977111117893"/>
        <bgColor indexed="64"/>
      </patternFill>
    </fill>
    <fill>
      <patternFill patternType="solid">
        <fgColor indexed="9"/>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8">
    <xf numFmtId="0" fontId="0" fillId="0" borderId="0"/>
    <xf numFmtId="43" fontId="1" fillId="0" borderId="0" applyFont="0" applyFill="0" applyBorder="0" applyAlignment="0" applyProtection="0"/>
    <xf numFmtId="44" fontId="1"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3" fillId="0" borderId="0"/>
    <xf numFmtId="0" fontId="3" fillId="0" borderId="0"/>
    <xf numFmtId="168" fontId="3" fillId="0" borderId="0" applyFont="0" applyFill="0" applyBorder="0" applyAlignment="0" applyProtection="0"/>
    <xf numFmtId="0" fontId="3" fillId="0" borderId="0"/>
    <xf numFmtId="0" fontId="18" fillId="0" borderId="0" applyNumberFormat="0" applyFill="0" applyBorder="0" applyAlignment="0" applyProtection="0"/>
    <xf numFmtId="2" fontId="3" fillId="0" borderId="0">
      <alignment vertical="center"/>
    </xf>
    <xf numFmtId="0" fontId="3" fillId="0" borderId="0"/>
    <xf numFmtId="0" fontId="3" fillId="0" borderId="0"/>
    <xf numFmtId="0" fontId="3" fillId="0" borderId="0"/>
  </cellStyleXfs>
  <cellXfs count="376">
    <xf numFmtId="0" fontId="0" fillId="0" borderId="0" xfId="0"/>
    <xf numFmtId="0" fontId="0" fillId="0" borderId="1" xfId="0" applyBorder="1" applyAlignment="1">
      <alignment vertical="center"/>
    </xf>
    <xf numFmtId="0" fontId="0" fillId="0" borderId="1" xfId="0" applyBorder="1" applyAlignment="1">
      <alignment horizontal="center" vertical="center"/>
    </xf>
    <xf numFmtId="0" fontId="0" fillId="0" borderId="1" xfId="0" applyBorder="1" applyAlignment="1">
      <alignment wrapText="1"/>
    </xf>
    <xf numFmtId="0" fontId="0" fillId="0" borderId="1" xfId="0" applyBorder="1" applyAlignment="1">
      <alignment horizontal="left" vertical="center" wrapText="1"/>
    </xf>
    <xf numFmtId="0" fontId="0" fillId="0" borderId="1" xfId="0" applyBorder="1" applyAlignment="1">
      <alignment vertical="top" wrapText="1"/>
    </xf>
    <xf numFmtId="44" fontId="0" fillId="0" borderId="1" xfId="2" applyFont="1" applyBorder="1" applyAlignment="1">
      <alignment horizontal="center" vertical="center"/>
    </xf>
    <xf numFmtId="0" fontId="0" fillId="0" borderId="0" xfId="0" applyAlignment="1">
      <alignment vertical="center"/>
    </xf>
    <xf numFmtId="44" fontId="0" fillId="0" borderId="2" xfId="2" applyFont="1" applyBorder="1" applyAlignment="1">
      <alignment horizontal="center" vertical="center"/>
    </xf>
    <xf numFmtId="43" fontId="3" fillId="0" borderId="1" xfId="1"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4" fontId="3" fillId="0" borderId="1" xfId="0" applyNumberFormat="1" applyFont="1" applyFill="1" applyBorder="1" applyAlignment="1" applyProtection="1">
      <alignment horizontal="center" vertical="center" wrapText="1"/>
    </xf>
    <xf numFmtId="0" fontId="3" fillId="0" borderId="1" xfId="0" applyFont="1" applyFill="1" applyBorder="1" applyAlignment="1" applyProtection="1">
      <alignment horizontal="left" vertical="center" wrapText="1"/>
    </xf>
    <xf numFmtId="4" fontId="3" fillId="0" borderId="1" xfId="0" applyNumberFormat="1" applyFont="1" applyFill="1" applyBorder="1" applyAlignment="1">
      <alignment horizontal="justify" vertical="center" wrapText="1"/>
    </xf>
    <xf numFmtId="49" fontId="5" fillId="0" borderId="1" xfId="0" applyNumberFormat="1" applyFont="1" applyFill="1" applyBorder="1" applyAlignment="1">
      <alignment horizontal="center" vertical="center" wrapText="1"/>
    </xf>
    <xf numFmtId="43" fontId="5" fillId="0" borderId="1" xfId="1" applyFont="1" applyFill="1" applyBorder="1" applyAlignment="1" applyProtection="1">
      <alignment horizontal="center" vertical="center" wrapText="1"/>
    </xf>
    <xf numFmtId="0" fontId="0" fillId="0" borderId="1" xfId="0" applyBorder="1"/>
    <xf numFmtId="43" fontId="3" fillId="2" borderId="1" xfId="1"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xf>
    <xf numFmtId="0" fontId="5" fillId="2" borderId="1" xfId="0" applyFont="1" applyFill="1" applyBorder="1" applyAlignment="1" applyProtection="1">
      <alignment horizontal="left" vertical="center" wrapText="1"/>
    </xf>
    <xf numFmtId="4" fontId="5" fillId="2" borderId="1" xfId="0" applyNumberFormat="1" applyFont="1" applyFill="1" applyBorder="1" applyAlignment="1" applyProtection="1">
      <alignment horizontal="center" vertical="center" wrapText="1"/>
    </xf>
    <xf numFmtId="49" fontId="5" fillId="2" borderId="1" xfId="0" applyNumberFormat="1" applyFont="1" applyFill="1" applyBorder="1" applyAlignment="1">
      <alignment horizontal="center" vertical="center" wrapText="1"/>
    </xf>
    <xf numFmtId="0" fontId="8" fillId="0" borderId="1" xfId="0" applyFont="1" applyBorder="1" applyAlignment="1">
      <alignment horizontal="right" wrapText="1"/>
    </xf>
    <xf numFmtId="2" fontId="0" fillId="0" borderId="1" xfId="0" applyNumberFormat="1" applyBorder="1"/>
    <xf numFmtId="44" fontId="0" fillId="2" borderId="1" xfId="2" applyFont="1" applyFill="1" applyBorder="1" applyAlignment="1">
      <alignment horizontal="center" vertical="center"/>
    </xf>
    <xf numFmtId="0" fontId="2" fillId="2" borderId="1" xfId="0" applyFont="1" applyFill="1" applyBorder="1" applyAlignment="1">
      <alignment wrapText="1"/>
    </xf>
    <xf numFmtId="0" fontId="2" fillId="2" borderId="1" xfId="0" applyFont="1" applyFill="1" applyBorder="1" applyAlignment="1">
      <alignment vertical="top" wrapText="1"/>
    </xf>
    <xf numFmtId="0" fontId="2" fillId="2" borderId="1" xfId="0" applyFont="1" applyFill="1" applyBorder="1" applyAlignment="1">
      <alignment vertical="center"/>
    </xf>
    <xf numFmtId="44" fontId="2" fillId="2" borderId="1" xfId="2" applyFont="1" applyFill="1" applyBorder="1" applyAlignment="1">
      <alignment horizontal="center" vertical="center"/>
    </xf>
    <xf numFmtId="44" fontId="2" fillId="2" borderId="1" xfId="2" applyFont="1" applyFill="1" applyBorder="1" applyAlignment="1">
      <alignment horizontal="center"/>
    </xf>
    <xf numFmtId="44" fontId="2" fillId="2" borderId="2" xfId="2" applyFont="1" applyFill="1" applyBorder="1" applyAlignment="1">
      <alignment horizontal="center" vertical="center"/>
    </xf>
    <xf numFmtId="0" fontId="0" fillId="0" borderId="7" xfId="0" applyFont="1" applyBorder="1"/>
    <xf numFmtId="0" fontId="9" fillId="0" borderId="8" xfId="0" applyFont="1" applyFill="1" applyBorder="1" applyAlignment="1">
      <alignment horizontal="center" vertical="center" wrapText="1"/>
    </xf>
    <xf numFmtId="3" fontId="10" fillId="0" borderId="1" xfId="4" applyNumberFormat="1" applyFont="1" applyFill="1" applyBorder="1" applyAlignment="1">
      <alignment horizontal="center" vertical="center" wrapText="1"/>
    </xf>
    <xf numFmtId="0" fontId="10" fillId="0" borderId="1" xfId="3" applyFont="1" applyFill="1" applyBorder="1" applyAlignment="1">
      <alignment horizontal="left" vertical="center"/>
    </xf>
    <xf numFmtId="4" fontId="10" fillId="0" borderId="1" xfId="3" applyNumberFormat="1" applyFont="1" applyFill="1" applyBorder="1" applyAlignment="1">
      <alignment horizontal="center" vertical="center"/>
    </xf>
    <xf numFmtId="165" fontId="10" fillId="0" borderId="1" xfId="4" applyNumberFormat="1" applyFont="1" applyFill="1" applyBorder="1" applyAlignment="1">
      <alignment horizontal="center" vertical="center"/>
    </xf>
    <xf numFmtId="10" fontId="10" fillId="0" borderId="1" xfId="4" applyNumberFormat="1" applyFont="1" applyFill="1" applyBorder="1" applyAlignment="1">
      <alignment horizontal="center" vertical="center"/>
    </xf>
    <xf numFmtId="166" fontId="10" fillId="0" borderId="1" xfId="4" applyNumberFormat="1" applyFont="1" applyFill="1" applyBorder="1" applyAlignment="1">
      <alignment horizontal="center" vertical="center"/>
    </xf>
    <xf numFmtId="166" fontId="9" fillId="3" borderId="1" xfId="4" applyNumberFormat="1" applyFont="1" applyFill="1" applyBorder="1" applyAlignment="1">
      <alignment horizontal="center" vertical="center"/>
    </xf>
    <xf numFmtId="0" fontId="0" fillId="0" borderId="0" xfId="0" applyAlignment="1">
      <alignment horizontal="left"/>
    </xf>
    <xf numFmtId="0" fontId="0" fillId="0" borderId="0" xfId="0" applyAlignment="1">
      <alignment horizontal="center"/>
    </xf>
    <xf numFmtId="0" fontId="9" fillId="0" borderId="1" xfId="0" applyFont="1" applyFill="1" applyBorder="1" applyAlignment="1">
      <alignment horizontal="center" vertical="center" wrapText="1"/>
    </xf>
    <xf numFmtId="2" fontId="6" fillId="0" borderId="1" xfId="0" applyNumberFormat="1" applyFont="1" applyFill="1" applyBorder="1" applyAlignment="1">
      <alignment vertical="center" wrapText="1"/>
    </xf>
    <xf numFmtId="0" fontId="10" fillId="0" borderId="0" xfId="0" applyFont="1"/>
    <xf numFmtId="9" fontId="10" fillId="0" borderId="1" xfId="3" applyNumberFormat="1" applyFont="1" applyFill="1" applyBorder="1" applyAlignment="1">
      <alignment horizontal="center" vertical="center"/>
    </xf>
    <xf numFmtId="0" fontId="10" fillId="3" borderId="1" xfId="3" applyFont="1" applyFill="1" applyBorder="1" applyAlignment="1">
      <alignment horizontal="left" vertical="center"/>
    </xf>
    <xf numFmtId="10" fontId="10" fillId="3" borderId="1" xfId="4" applyNumberFormat="1" applyFont="1" applyFill="1" applyBorder="1" applyAlignment="1">
      <alignment horizontal="center" vertical="center"/>
    </xf>
    <xf numFmtId="9" fontId="10" fillId="3" borderId="1" xfId="3" applyNumberFormat="1" applyFont="1" applyFill="1" applyBorder="1" applyAlignment="1">
      <alignment horizontal="center" vertical="center"/>
    </xf>
    <xf numFmtId="10" fontId="10" fillId="3" borderId="1" xfId="3" applyNumberFormat="1" applyFont="1" applyFill="1" applyBorder="1" applyAlignment="1">
      <alignment horizontal="center" vertical="center"/>
    </xf>
    <xf numFmtId="4" fontId="10" fillId="3" borderId="1" xfId="3" applyNumberFormat="1" applyFont="1" applyFill="1" applyBorder="1" applyAlignment="1">
      <alignment horizontal="center" vertical="center"/>
    </xf>
    <xf numFmtId="165" fontId="10" fillId="3" borderId="1" xfId="4" applyNumberFormat="1" applyFont="1" applyFill="1" applyBorder="1" applyAlignment="1">
      <alignment horizontal="center" vertical="center"/>
    </xf>
    <xf numFmtId="10" fontId="10" fillId="3" borderId="1" xfId="5" applyNumberFormat="1" applyFont="1" applyFill="1" applyBorder="1" applyAlignment="1">
      <alignment horizontal="center" vertical="center"/>
    </xf>
    <xf numFmtId="0" fontId="8" fillId="0" borderId="1" xfId="0" applyFont="1" applyBorder="1" applyAlignment="1">
      <alignment horizontal="right"/>
    </xf>
    <xf numFmtId="10" fontId="10" fillId="3" borderId="19" xfId="3" applyNumberFormat="1" applyFont="1" applyFill="1" applyBorder="1" applyAlignment="1">
      <alignment horizontal="center" vertical="center"/>
    </xf>
    <xf numFmtId="165" fontId="10" fillId="3" borderId="19" xfId="4" applyNumberFormat="1" applyFont="1" applyFill="1" applyBorder="1" applyAlignment="1">
      <alignment horizontal="center" vertical="center"/>
    </xf>
    <xf numFmtId="10" fontId="10" fillId="0" borderId="19" xfId="3" applyNumberFormat="1" applyFont="1" applyFill="1" applyBorder="1" applyAlignment="1">
      <alignment horizontal="center" vertical="center"/>
    </xf>
    <xf numFmtId="166" fontId="10" fillId="0" borderId="19" xfId="4" applyNumberFormat="1" applyFont="1" applyFill="1" applyBorder="1" applyAlignment="1">
      <alignment horizontal="center" vertical="center"/>
    </xf>
    <xf numFmtId="9" fontId="10" fillId="0" borderId="19" xfId="3" applyNumberFormat="1" applyFont="1" applyFill="1" applyBorder="1" applyAlignment="1">
      <alignment horizontal="center" vertical="center"/>
    </xf>
    <xf numFmtId="165" fontId="10" fillId="0" borderId="19" xfId="4" applyNumberFormat="1" applyFont="1" applyFill="1" applyBorder="1" applyAlignment="1">
      <alignment horizontal="center" vertical="center"/>
    </xf>
    <xf numFmtId="10" fontId="9" fillId="3" borderId="10" xfId="4" applyNumberFormat="1" applyFont="1" applyFill="1" applyBorder="1" applyAlignment="1">
      <alignment horizontal="center" vertical="center"/>
    </xf>
    <xf numFmtId="0" fontId="0" fillId="0" borderId="0" xfId="0" applyFont="1"/>
    <xf numFmtId="0" fontId="0" fillId="0" borderId="1" xfId="0" applyFont="1" applyBorder="1" applyAlignment="1">
      <alignment vertical="top" wrapText="1"/>
    </xf>
    <xf numFmtId="0" fontId="0" fillId="0" borderId="1" xfId="0" applyFont="1" applyBorder="1" applyAlignment="1">
      <alignment horizontal="center" vertical="center"/>
    </xf>
    <xf numFmtId="0" fontId="0" fillId="2" borderId="1" xfId="0" applyFont="1" applyFill="1" applyBorder="1" applyAlignment="1">
      <alignment horizontal="center" vertical="center"/>
    </xf>
    <xf numFmtId="0" fontId="0" fillId="2" borderId="1" xfId="0" applyFont="1" applyFill="1" applyBorder="1" applyAlignment="1">
      <alignment horizontal="center"/>
    </xf>
    <xf numFmtId="0" fontId="0" fillId="0" borderId="0" xfId="0" applyFont="1" applyAlignment="1">
      <alignment vertical="center"/>
    </xf>
    <xf numFmtId="0" fontId="0" fillId="0" borderId="1" xfId="0" applyFont="1" applyBorder="1" applyAlignment="1">
      <alignment horizontal="left" vertical="top" wrapText="1"/>
    </xf>
    <xf numFmtId="0" fontId="0" fillId="0" borderId="1" xfId="0" applyFont="1" applyFill="1" applyBorder="1" applyAlignment="1">
      <alignment horizontal="center" vertical="center"/>
    </xf>
    <xf numFmtId="0" fontId="0" fillId="0" borderId="1" xfId="0" applyFont="1" applyBorder="1" applyAlignment="1">
      <alignment wrapText="1"/>
    </xf>
    <xf numFmtId="0" fontId="0" fillId="0" borderId="1" xfId="0" applyFont="1" applyBorder="1" applyAlignment="1">
      <alignment horizontal="left" vertical="center" wrapText="1"/>
    </xf>
    <xf numFmtId="2" fontId="9" fillId="0" borderId="1" xfId="0" applyNumberFormat="1" applyFont="1" applyFill="1" applyBorder="1" applyAlignment="1">
      <alignment vertical="center" wrapText="1"/>
    </xf>
    <xf numFmtId="0" fontId="9" fillId="2" borderId="1" xfId="0" applyFont="1" applyFill="1" applyBorder="1" applyAlignment="1" applyProtection="1">
      <alignment horizontal="left" vertical="center" wrapText="1"/>
    </xf>
    <xf numFmtId="43" fontId="10" fillId="2" borderId="1" xfId="1"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4" fontId="10" fillId="0" borderId="1" xfId="0" applyNumberFormat="1" applyFont="1" applyFill="1" applyBorder="1" applyAlignment="1" applyProtection="1">
      <alignment horizontal="center" vertical="center" wrapText="1"/>
    </xf>
    <xf numFmtId="43" fontId="10" fillId="0" borderId="1" xfId="1" applyFont="1" applyFill="1" applyBorder="1" applyAlignment="1" applyProtection="1">
      <alignment horizontal="center" vertical="center" wrapText="1"/>
    </xf>
    <xf numFmtId="49" fontId="10" fillId="0" borderId="1" xfId="0" applyNumberFormat="1" applyFont="1" applyFill="1" applyBorder="1" applyAlignment="1">
      <alignment horizontal="center" vertical="center" wrapText="1"/>
    </xf>
    <xf numFmtId="43" fontId="10" fillId="0" borderId="2" xfId="1" applyFont="1" applyFill="1" applyBorder="1" applyAlignment="1" applyProtection="1">
      <alignment horizontal="center" vertical="center" wrapText="1"/>
    </xf>
    <xf numFmtId="49" fontId="9" fillId="2" borderId="1" xfId="0" applyNumberFormat="1" applyFont="1" applyFill="1" applyBorder="1" applyAlignment="1">
      <alignment horizontal="center" vertical="center" wrapText="1"/>
    </xf>
    <xf numFmtId="43" fontId="10" fillId="2" borderId="2" xfId="1" applyFont="1" applyFill="1" applyBorder="1" applyAlignment="1" applyProtection="1">
      <alignment horizontal="center" vertical="center" wrapText="1"/>
    </xf>
    <xf numFmtId="49" fontId="10" fillId="2" borderId="1" xfId="0" applyNumberFormat="1" applyFont="1" applyFill="1" applyBorder="1" applyAlignment="1">
      <alignment horizontal="center" vertical="center" wrapText="1"/>
    </xf>
    <xf numFmtId="4" fontId="9" fillId="2" borderId="1" xfId="0" applyNumberFormat="1" applyFont="1" applyFill="1" applyBorder="1" applyAlignment="1">
      <alignment horizontal="justify" vertical="center" wrapText="1"/>
    </xf>
    <xf numFmtId="0" fontId="0" fillId="0" borderId="1" xfId="0" applyFont="1" applyBorder="1" applyAlignment="1">
      <alignment horizontal="left"/>
    </xf>
    <xf numFmtId="43" fontId="0" fillId="0" borderId="0" xfId="0" applyNumberFormat="1"/>
    <xf numFmtId="0" fontId="0" fillId="0" borderId="3" xfId="0" applyFont="1" applyBorder="1" applyAlignment="1">
      <alignment horizontal="center" vertical="center"/>
    </xf>
    <xf numFmtId="0" fontId="0" fillId="0" borderId="5" xfId="0" applyFont="1" applyBorder="1" applyAlignment="1">
      <alignment wrapText="1"/>
    </xf>
    <xf numFmtId="0" fontId="8" fillId="0" borderId="1" xfId="0" applyFont="1" applyBorder="1" applyAlignment="1">
      <alignment vertical="top" wrapText="1"/>
    </xf>
    <xf numFmtId="0" fontId="0" fillId="0" borderId="0" xfId="0" applyBorder="1"/>
    <xf numFmtId="0" fontId="0" fillId="0" borderId="0" xfId="0" applyFont="1" applyBorder="1" applyAlignment="1">
      <alignment wrapText="1"/>
    </xf>
    <xf numFmtId="0" fontId="0" fillId="0" borderId="1" xfId="0" applyBorder="1" applyAlignment="1">
      <alignment horizontal="center"/>
    </xf>
    <xf numFmtId="0" fontId="0" fillId="0" borderId="1" xfId="0" applyFont="1" applyBorder="1" applyAlignment="1">
      <alignment vertical="center" wrapText="1"/>
    </xf>
    <xf numFmtId="0" fontId="0" fillId="0" borderId="5" xfId="0" applyFont="1" applyBorder="1" applyAlignment="1">
      <alignment vertical="center" wrapText="1"/>
    </xf>
    <xf numFmtId="2" fontId="5"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0" fillId="0" borderId="0" xfId="0" applyAlignment="1">
      <alignment wrapText="1"/>
    </xf>
    <xf numFmtId="0" fontId="0" fillId="0" borderId="1" xfId="0" applyBorder="1" applyAlignment="1">
      <alignment horizontal="right" vertical="center" wrapText="1"/>
    </xf>
    <xf numFmtId="4" fontId="16" fillId="0" borderId="1" xfId="6" applyNumberFormat="1" applyFont="1" applyFill="1" applyBorder="1" applyAlignment="1">
      <alignment horizontal="center" vertical="center" wrapText="1"/>
    </xf>
    <xf numFmtId="49" fontId="2" fillId="0" borderId="1" xfId="7" applyNumberFormat="1" applyFont="1" applyFill="1" applyBorder="1" applyAlignment="1">
      <alignment horizontal="center" vertical="center" wrapText="1"/>
    </xf>
    <xf numFmtId="167" fontId="1" fillId="0" borderId="1" xfId="6" applyNumberFormat="1" applyFont="1" applyFill="1" applyBorder="1" applyAlignment="1">
      <alignment horizontal="center" vertical="center" wrapText="1"/>
    </xf>
    <xf numFmtId="4" fontId="9" fillId="0" borderId="1" xfId="6" applyNumberFormat="1" applyFont="1" applyFill="1" applyBorder="1" applyAlignment="1">
      <alignment horizontal="center" vertical="center" wrapText="1"/>
    </xf>
    <xf numFmtId="44" fontId="3" fillId="0" borderId="1" xfId="8" applyFont="1" applyBorder="1" applyAlignment="1">
      <alignment horizontal="center" vertical="center"/>
    </xf>
    <xf numFmtId="4" fontId="2" fillId="0" borderId="1" xfId="9" applyNumberFormat="1" applyFont="1" applyFill="1" applyBorder="1" applyAlignment="1">
      <alignment horizontal="center" vertical="center" wrapText="1"/>
    </xf>
    <xf numFmtId="44" fontId="3" fillId="4" borderId="1" xfId="8" applyFont="1" applyFill="1" applyBorder="1" applyAlignment="1">
      <alignment horizontal="center" vertical="center"/>
    </xf>
    <xf numFmtId="0" fontId="2" fillId="0" borderId="1" xfId="9" applyFont="1" applyBorder="1" applyAlignment="1">
      <alignment horizontal="center" vertical="center" wrapText="1"/>
    </xf>
    <xf numFmtId="44" fontId="3" fillId="4" borderId="1" xfId="8" applyFont="1" applyFill="1" applyBorder="1" applyAlignment="1">
      <alignment vertical="center"/>
    </xf>
    <xf numFmtId="49" fontId="3" fillId="0" borderId="8" xfId="10" applyNumberFormat="1" applyFont="1" applyBorder="1" applyAlignment="1">
      <alignment horizontal="center" vertical="center"/>
    </xf>
    <xf numFmtId="0" fontId="3" fillId="0" borderId="1" xfId="10" applyFont="1" applyBorder="1" applyAlignment="1">
      <alignment horizontal="center" vertical="center"/>
    </xf>
    <xf numFmtId="4" fontId="3" fillId="0" borderId="1" xfId="10" applyNumberFormat="1" applyFont="1" applyBorder="1" applyAlignment="1">
      <alignment horizontal="center" vertical="center"/>
    </xf>
    <xf numFmtId="4" fontId="3" fillId="5" borderId="1" xfId="10" applyNumberFormat="1" applyFont="1" applyFill="1" applyBorder="1" applyAlignment="1">
      <alignment horizontal="center" vertical="center" wrapText="1"/>
    </xf>
    <xf numFmtId="4" fontId="3" fillId="4" borderId="1" xfId="10" applyNumberFormat="1" applyFont="1" applyFill="1" applyBorder="1" applyAlignment="1">
      <alignment horizontal="center" vertical="center" wrapText="1"/>
    </xf>
    <xf numFmtId="4" fontId="3" fillId="0" borderId="19" xfId="10" applyNumberFormat="1" applyBorder="1" applyAlignment="1">
      <alignment horizontal="center" vertical="center"/>
    </xf>
    <xf numFmtId="0" fontId="17" fillId="0" borderId="8" xfId="10" applyNumberFormat="1" applyFont="1" applyBorder="1" applyAlignment="1">
      <alignment horizontal="center" vertical="center"/>
    </xf>
    <xf numFmtId="1" fontId="3" fillId="0" borderId="1" xfId="10" applyNumberFormat="1" applyFont="1" applyBorder="1" applyAlignment="1">
      <alignment horizontal="left" vertical="center" wrapText="1"/>
    </xf>
    <xf numFmtId="4" fontId="3" fillId="0" borderId="1" xfId="10" applyNumberFormat="1" applyFont="1" applyBorder="1" applyAlignment="1">
      <alignment vertical="center"/>
    </xf>
    <xf numFmtId="168" fontId="3" fillId="5" borderId="1" xfId="11" applyFont="1" applyFill="1" applyBorder="1" applyAlignment="1">
      <alignment horizontal="center" vertical="center"/>
    </xf>
    <xf numFmtId="4" fontId="3" fillId="0" borderId="1" xfId="10" applyNumberFormat="1" applyFont="1" applyFill="1" applyBorder="1" applyAlignment="1">
      <alignment horizontal="center" vertical="center"/>
    </xf>
    <xf numFmtId="168" fontId="3" fillId="0" borderId="19" xfId="11" applyFont="1" applyBorder="1" applyAlignment="1">
      <alignment vertical="center"/>
    </xf>
    <xf numFmtId="0" fontId="17" fillId="0" borderId="18" xfId="10" applyNumberFormat="1" applyFont="1" applyBorder="1" applyAlignment="1">
      <alignment horizontal="center" vertical="center"/>
    </xf>
    <xf numFmtId="4" fontId="3" fillId="0" borderId="12" xfId="12" applyNumberFormat="1" applyFont="1" applyFill="1" applyBorder="1" applyAlignment="1">
      <alignment horizontal="left" vertical="center" wrapText="1"/>
    </xf>
    <xf numFmtId="4" fontId="3" fillId="0" borderId="2" xfId="10" applyNumberFormat="1" applyFont="1" applyBorder="1" applyAlignment="1">
      <alignment horizontal="center" vertical="center"/>
    </xf>
    <xf numFmtId="4" fontId="1" fillId="0" borderId="2" xfId="10" applyNumberFormat="1" applyFont="1" applyBorder="1" applyAlignment="1">
      <alignment vertical="center"/>
    </xf>
    <xf numFmtId="4" fontId="3" fillId="5" borderId="2" xfId="10" applyNumberFormat="1" applyFont="1" applyFill="1" applyBorder="1" applyAlignment="1">
      <alignment horizontal="center" vertical="center"/>
    </xf>
    <xf numFmtId="4" fontId="3" fillId="0" borderId="2" xfId="10" applyNumberFormat="1" applyFont="1" applyFill="1" applyBorder="1" applyAlignment="1">
      <alignment horizontal="center" vertical="center"/>
    </xf>
    <xf numFmtId="168" fontId="3" fillId="0" borderId="26" xfId="11" applyFont="1" applyBorder="1" applyAlignment="1">
      <alignment vertical="center"/>
    </xf>
    <xf numFmtId="49" fontId="3" fillId="0" borderId="9" xfId="10" applyNumberFormat="1" applyFont="1" applyBorder="1" applyAlignment="1">
      <alignment horizontal="left" vertical="center"/>
    </xf>
    <xf numFmtId="0" fontId="5" fillId="0" borderId="10" xfId="10" applyFont="1" applyBorder="1" applyAlignment="1">
      <alignment vertical="center"/>
    </xf>
    <xf numFmtId="0" fontId="5" fillId="0" borderId="10" xfId="10" applyFont="1" applyBorder="1" applyAlignment="1">
      <alignment horizontal="center" vertical="center"/>
    </xf>
    <xf numFmtId="4" fontId="1" fillId="0" borderId="10" xfId="10" applyNumberFormat="1" applyFont="1" applyBorder="1" applyAlignment="1">
      <alignment vertical="center"/>
    </xf>
    <xf numFmtId="4" fontId="3" fillId="5" borderId="10" xfId="10" applyNumberFormat="1" applyFont="1" applyFill="1" applyBorder="1" applyAlignment="1">
      <alignment horizontal="center" vertical="center"/>
    </xf>
    <xf numFmtId="4" fontId="3" fillId="0" borderId="10" xfId="10" applyNumberFormat="1" applyFont="1" applyFill="1" applyBorder="1" applyAlignment="1">
      <alignment horizontal="center" vertical="center"/>
    </xf>
    <xf numFmtId="168" fontId="5" fillId="0" borderId="20" xfId="11" applyFont="1" applyBorder="1" applyAlignment="1">
      <alignment vertical="center"/>
    </xf>
    <xf numFmtId="0" fontId="3" fillId="0" borderId="0" xfId="12"/>
    <xf numFmtId="0" fontId="3" fillId="0" borderId="0" xfId="12" applyFill="1"/>
    <xf numFmtId="0" fontId="5" fillId="0" borderId="1" xfId="9" applyFont="1" applyBorder="1" applyAlignment="1">
      <alignment horizontal="center" vertical="center" wrapText="1"/>
    </xf>
    <xf numFmtId="4" fontId="5" fillId="0" borderId="1" xfId="9" applyNumberFormat="1" applyFont="1" applyFill="1" applyBorder="1" applyAlignment="1">
      <alignment horizontal="center" vertical="center" wrapText="1"/>
    </xf>
    <xf numFmtId="44" fontId="5" fillId="2" borderId="1" xfId="8" applyFont="1" applyFill="1" applyBorder="1" applyAlignment="1">
      <alignment vertical="center"/>
    </xf>
    <xf numFmtId="44" fontId="0" fillId="0" borderId="1" xfId="2" applyFont="1" applyFill="1" applyBorder="1" applyAlignment="1">
      <alignment horizontal="center" vertical="center"/>
    </xf>
    <xf numFmtId="0" fontId="10" fillId="0" borderId="1" xfId="0" applyFont="1" applyFill="1" applyBorder="1" applyAlignment="1" applyProtection="1">
      <alignment horizontal="left" vertical="center" wrapText="1"/>
    </xf>
    <xf numFmtId="0" fontId="10" fillId="0" borderId="1" xfId="0" applyFont="1" applyFill="1" applyBorder="1" applyAlignment="1" applyProtection="1">
      <alignment horizontal="left" vertical="top" wrapText="1"/>
    </xf>
    <xf numFmtId="0" fontId="4" fillId="0" borderId="1" xfId="0" applyFont="1" applyFill="1" applyBorder="1" applyAlignment="1" applyProtection="1">
      <alignment horizontal="center" vertical="center" wrapText="1"/>
    </xf>
    <xf numFmtId="4" fontId="5" fillId="0" borderId="1" xfId="0" applyNumberFormat="1" applyFont="1" applyFill="1" applyBorder="1" applyAlignment="1" applyProtection="1">
      <alignment horizontal="center" vertical="center" wrapText="1"/>
    </xf>
    <xf numFmtId="0" fontId="3" fillId="6" borderId="1" xfId="0" applyFont="1" applyFill="1" applyBorder="1" applyAlignment="1" applyProtection="1">
      <alignment horizontal="left" vertical="center" wrapText="1"/>
    </xf>
    <xf numFmtId="4" fontId="3" fillId="6" borderId="1" xfId="0" applyNumberFormat="1" applyFont="1" applyFill="1" applyBorder="1" applyAlignment="1" applyProtection="1">
      <alignment horizontal="center" vertical="center" wrapText="1"/>
    </xf>
    <xf numFmtId="43" fontId="3" fillId="6" borderId="1" xfId="1" applyFont="1" applyFill="1" applyBorder="1" applyAlignment="1" applyProtection="1">
      <alignment horizontal="center" vertical="center" wrapText="1"/>
    </xf>
    <xf numFmtId="0" fontId="3" fillId="2" borderId="1" xfId="0" applyFont="1" applyFill="1" applyBorder="1" applyAlignment="1" applyProtection="1">
      <alignment horizontal="left" vertical="center" wrapText="1"/>
    </xf>
    <xf numFmtId="4" fontId="3" fillId="2" borderId="1" xfId="0" applyNumberFormat="1" applyFont="1" applyFill="1" applyBorder="1" applyAlignment="1" applyProtection="1">
      <alignment horizontal="center" vertical="center" wrapText="1"/>
    </xf>
    <xf numFmtId="0" fontId="0" fillId="2" borderId="1" xfId="0" applyFill="1" applyBorder="1"/>
    <xf numFmtId="0" fontId="8" fillId="2" borderId="1" xfId="0" applyFont="1" applyFill="1" applyBorder="1" applyAlignment="1">
      <alignment horizontal="right"/>
    </xf>
    <xf numFmtId="0" fontId="7" fillId="2" borderId="1" xfId="0" applyFont="1" applyFill="1" applyBorder="1" applyAlignment="1" applyProtection="1">
      <alignment horizontal="center" vertical="center" wrapText="1"/>
    </xf>
    <xf numFmtId="0" fontId="0" fillId="0" borderId="2" xfId="0" applyFont="1" applyBorder="1" applyAlignment="1">
      <alignment horizontal="center" vertical="center"/>
    </xf>
    <xf numFmtId="0" fontId="0" fillId="0" borderId="2" xfId="0" applyFont="1" applyBorder="1" applyAlignment="1">
      <alignment vertical="center"/>
    </xf>
    <xf numFmtId="49" fontId="9" fillId="2" borderId="2" xfId="0" applyNumberFormat="1" applyFont="1" applyFill="1" applyBorder="1" applyAlignment="1">
      <alignment horizontal="center" vertical="center" wrapText="1"/>
    </xf>
    <xf numFmtId="49" fontId="10" fillId="2" borderId="2" xfId="0" applyNumberFormat="1" applyFont="1" applyFill="1" applyBorder="1" applyAlignment="1">
      <alignment horizontal="center" vertical="center" wrapText="1"/>
    </xf>
    <xf numFmtId="4" fontId="9" fillId="2" borderId="2" xfId="0" applyNumberFormat="1" applyFont="1" applyFill="1" applyBorder="1" applyAlignment="1">
      <alignment horizontal="justify" vertical="center" wrapText="1"/>
    </xf>
    <xf numFmtId="0" fontId="0" fillId="2" borderId="2" xfId="0" applyFont="1" applyFill="1" applyBorder="1" applyAlignment="1">
      <alignment horizontal="center" vertical="center"/>
    </xf>
    <xf numFmtId="44" fontId="0" fillId="2" borderId="2" xfId="2" applyFont="1" applyFill="1" applyBorder="1" applyAlignment="1">
      <alignment horizontal="center" vertical="center"/>
    </xf>
    <xf numFmtId="4" fontId="0" fillId="0" borderId="2" xfId="0" applyNumberFormat="1" applyFont="1" applyBorder="1" applyAlignment="1">
      <alignment vertical="center"/>
    </xf>
    <xf numFmtId="4" fontId="0" fillId="0" borderId="1" xfId="0" applyNumberFormat="1" applyBorder="1"/>
    <xf numFmtId="4" fontId="0" fillId="0" borderId="1" xfId="0" applyNumberFormat="1" applyBorder="1" applyAlignment="1">
      <alignment vertical="center"/>
    </xf>
    <xf numFmtId="0" fontId="0" fillId="0" borderId="1" xfId="0" applyBorder="1" applyAlignment="1"/>
    <xf numFmtId="43" fontId="0" fillId="0" borderId="1" xfId="0" applyNumberFormat="1" applyBorder="1"/>
    <xf numFmtId="9" fontId="10" fillId="0" borderId="19" xfId="4" applyNumberFormat="1" applyFont="1" applyFill="1" applyBorder="1" applyAlignment="1">
      <alignment horizontal="center" vertical="center"/>
    </xf>
    <xf numFmtId="44" fontId="0" fillId="0" borderId="0" xfId="2" applyFont="1"/>
    <xf numFmtId="44" fontId="0" fillId="0" borderId="1" xfId="2" applyFont="1" applyBorder="1"/>
    <xf numFmtId="9" fontId="10" fillId="0" borderId="1" xfId="4" applyNumberFormat="1" applyFont="1" applyFill="1" applyBorder="1" applyAlignment="1">
      <alignment horizontal="center" vertical="center"/>
    </xf>
    <xf numFmtId="166" fontId="10" fillId="3" borderId="1" xfId="4" applyNumberFormat="1" applyFont="1" applyFill="1" applyBorder="1" applyAlignment="1">
      <alignment horizontal="center" vertical="center"/>
    </xf>
    <xf numFmtId="0" fontId="7" fillId="6" borderId="1" xfId="0" applyFont="1" applyFill="1" applyBorder="1" applyAlignment="1" applyProtection="1">
      <alignment horizontal="center" vertical="center" wrapText="1"/>
    </xf>
    <xf numFmtId="0" fontId="2" fillId="2" borderId="1" xfId="0" applyFont="1" applyFill="1" applyBorder="1" applyAlignment="1">
      <alignment horizontal="left" wrapText="1"/>
    </xf>
    <xf numFmtId="0" fontId="0" fillId="0" borderId="1" xfId="0" applyBorder="1" applyAlignment="1">
      <alignment vertical="top"/>
    </xf>
    <xf numFmtId="10" fontId="10" fillId="0" borderId="1" xfId="3" applyNumberFormat="1" applyFont="1" applyFill="1" applyBorder="1" applyAlignment="1">
      <alignment horizontal="center" vertical="center"/>
    </xf>
    <xf numFmtId="165" fontId="9" fillId="3" borderId="1" xfId="4" applyNumberFormat="1" applyFont="1" applyFill="1" applyBorder="1" applyAlignment="1">
      <alignment horizontal="center" vertical="center"/>
    </xf>
    <xf numFmtId="10" fontId="10" fillId="3" borderId="10" xfId="3" applyNumberFormat="1" applyFont="1" applyFill="1" applyBorder="1" applyAlignment="1">
      <alignment horizontal="center" vertical="center"/>
    </xf>
    <xf numFmtId="10" fontId="10" fillId="3" borderId="1" xfId="5" quotePrefix="1" applyNumberFormat="1" applyFont="1" applyFill="1" applyBorder="1" applyAlignment="1">
      <alignment horizontal="center" vertical="center"/>
    </xf>
    <xf numFmtId="10" fontId="10" fillId="0" borderId="1" xfId="5" quotePrefix="1" applyNumberFormat="1" applyFont="1" applyFill="1" applyBorder="1" applyAlignment="1">
      <alignment horizontal="center" vertical="center"/>
    </xf>
    <xf numFmtId="165" fontId="9" fillId="3" borderId="19" xfId="4" applyNumberFormat="1" applyFont="1" applyFill="1" applyBorder="1" applyAlignment="1">
      <alignment horizontal="center" vertical="center"/>
    </xf>
    <xf numFmtId="10" fontId="10" fillId="3" borderId="20" xfId="3" applyNumberFormat="1" applyFont="1" applyFill="1" applyBorder="1" applyAlignment="1">
      <alignment horizontal="center" vertical="center"/>
    </xf>
    <xf numFmtId="3" fontId="10" fillId="0" borderId="19" xfId="4" applyNumberFormat="1" applyFont="1" applyFill="1" applyBorder="1" applyAlignment="1">
      <alignment horizontal="center" vertical="center" wrapText="1"/>
    </xf>
    <xf numFmtId="10" fontId="10" fillId="3" borderId="10" xfId="4" applyNumberFormat="1" applyFont="1" applyFill="1" applyBorder="1" applyAlignment="1">
      <alignment horizontal="center" vertical="center"/>
    </xf>
    <xf numFmtId="0" fontId="7" fillId="0" borderId="1" xfId="0" applyFont="1" applyFill="1" applyBorder="1" applyAlignment="1" applyProtection="1">
      <alignment horizontal="center" vertical="center" wrapText="1"/>
    </xf>
    <xf numFmtId="0" fontId="0" fillId="0" borderId="1" xfId="0" applyBorder="1" applyAlignment="1">
      <alignment vertical="center" wrapText="1"/>
    </xf>
    <xf numFmtId="49" fontId="3" fillId="0" borderId="1" xfId="0" applyNumberFormat="1" applyFont="1" applyFill="1" applyBorder="1" applyAlignment="1">
      <alignment horizontal="center" vertical="center" wrapText="1"/>
    </xf>
    <xf numFmtId="0" fontId="7" fillId="2"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right" vertical="center" wrapText="1"/>
    </xf>
    <xf numFmtId="4" fontId="0" fillId="0" borderId="1" xfId="0" applyNumberFormat="1" applyBorder="1" applyAlignment="1">
      <alignment vertical="center" wrapText="1"/>
    </xf>
    <xf numFmtId="0" fontId="9" fillId="0" borderId="1" xfId="6" applyFont="1" applyFill="1" applyBorder="1" applyAlignment="1">
      <alignment horizontal="center" vertical="center" wrapText="1"/>
    </xf>
    <xf numFmtId="4" fontId="2" fillId="0" borderId="1" xfId="6" applyNumberFormat="1" applyFont="1" applyFill="1" applyBorder="1" applyAlignment="1">
      <alignment horizontal="center" vertical="center" wrapText="1"/>
    </xf>
    <xf numFmtId="44" fontId="1" fillId="0" borderId="1" xfId="8" applyFont="1" applyFill="1" applyBorder="1" applyAlignment="1">
      <alignment horizontal="center" vertical="center" wrapText="1"/>
    </xf>
    <xf numFmtId="44" fontId="9" fillId="2" borderId="1" xfId="8" applyFont="1" applyFill="1" applyBorder="1" applyAlignment="1">
      <alignment horizontal="center" vertical="center"/>
    </xf>
    <xf numFmtId="0" fontId="0" fillId="0" borderId="1" xfId="0" applyFont="1" applyBorder="1" applyAlignment="1">
      <alignment horizontal="right" wrapText="1"/>
    </xf>
    <xf numFmtId="1" fontId="3" fillId="0" borderId="12" xfId="10" applyNumberFormat="1" applyFont="1" applyBorder="1" applyAlignment="1">
      <alignment horizontal="left" vertical="center" wrapText="1"/>
    </xf>
    <xf numFmtId="4" fontId="3" fillId="0" borderId="2" xfId="10" applyNumberFormat="1" applyFont="1" applyBorder="1" applyAlignment="1">
      <alignment vertical="center"/>
    </xf>
    <xf numFmtId="4" fontId="0" fillId="0" borderId="1" xfId="0" applyNumberFormat="1" applyFont="1" applyBorder="1" applyAlignment="1">
      <alignment vertical="center" wrapText="1"/>
    </xf>
    <xf numFmtId="4" fontId="0" fillId="0" borderId="1" xfId="0" applyNumberFormat="1" applyFont="1" applyBorder="1" applyAlignment="1">
      <alignment wrapText="1"/>
    </xf>
    <xf numFmtId="2" fontId="19" fillId="7" borderId="33" xfId="14" applyFont="1" applyFill="1" applyBorder="1" applyAlignment="1">
      <alignment horizontal="center" vertical="center" wrapText="1"/>
    </xf>
    <xf numFmtId="2" fontId="19" fillId="7" borderId="34" xfId="14" applyFont="1" applyFill="1" applyBorder="1" applyAlignment="1">
      <alignment vertical="center" wrapText="1"/>
    </xf>
    <xf numFmtId="2" fontId="3" fillId="7" borderId="34" xfId="14" applyFont="1" applyFill="1" applyBorder="1" applyAlignment="1">
      <alignment horizontal="center" vertical="center" wrapText="1"/>
    </xf>
    <xf numFmtId="2" fontId="3" fillId="7" borderId="34" xfId="14" applyFont="1" applyFill="1" applyBorder="1" applyAlignment="1">
      <alignment vertical="center" wrapText="1"/>
    </xf>
    <xf numFmtId="2" fontId="3" fillId="7" borderId="35" xfId="14" applyFont="1" applyFill="1" applyBorder="1" applyAlignment="1">
      <alignment vertical="center" wrapText="1"/>
    </xf>
    <xf numFmtId="0" fontId="3" fillId="0" borderId="0" xfId="3"/>
    <xf numFmtId="2" fontId="6" fillId="7" borderId="36" xfId="14" applyFont="1" applyFill="1" applyBorder="1" applyAlignment="1">
      <alignment vertical="center" wrapText="1"/>
    </xf>
    <xf numFmtId="2" fontId="6" fillId="7" borderId="0" xfId="14" applyFont="1" applyFill="1" applyBorder="1" applyAlignment="1">
      <alignment vertical="center" wrapText="1"/>
    </xf>
    <xf numFmtId="2" fontId="6" fillId="7" borderId="37" xfId="14" applyFont="1" applyFill="1" applyBorder="1" applyAlignment="1">
      <alignment vertical="center" wrapText="1"/>
    </xf>
    <xf numFmtId="2" fontId="20" fillId="7" borderId="36" xfId="14" applyFont="1" applyFill="1" applyBorder="1" applyAlignment="1">
      <alignment wrapText="1"/>
    </xf>
    <xf numFmtId="2" fontId="20" fillId="7" borderId="0" xfId="14" applyFont="1" applyFill="1" applyBorder="1" applyAlignment="1">
      <alignment wrapText="1"/>
    </xf>
    <xf numFmtId="2" fontId="20" fillId="7" borderId="37" xfId="14" applyFont="1" applyFill="1" applyBorder="1" applyAlignment="1">
      <alignment wrapText="1"/>
    </xf>
    <xf numFmtId="0" fontId="21" fillId="7" borderId="36" xfId="15" applyFont="1" applyFill="1" applyBorder="1" applyAlignment="1"/>
    <xf numFmtId="0" fontId="21" fillId="7" borderId="0" xfId="15" applyFont="1" applyFill="1" applyBorder="1" applyAlignment="1"/>
    <xf numFmtId="0" fontId="21" fillId="7" borderId="37" xfId="15" applyFont="1" applyFill="1" applyBorder="1" applyAlignment="1"/>
    <xf numFmtId="0" fontId="23" fillId="7" borderId="36" xfId="15" applyFont="1" applyFill="1" applyBorder="1"/>
    <xf numFmtId="0" fontId="23" fillId="7" borderId="0" xfId="15" applyFont="1" applyFill="1" applyBorder="1"/>
    <xf numFmtId="0" fontId="23" fillId="7" borderId="37" xfId="15" applyFont="1" applyFill="1" applyBorder="1"/>
    <xf numFmtId="0" fontId="24" fillId="7" borderId="1" xfId="15" applyFont="1" applyFill="1" applyBorder="1" applyAlignment="1">
      <alignment horizontal="center" vertical="center" wrapText="1"/>
    </xf>
    <xf numFmtId="0" fontId="24" fillId="0" borderId="0" xfId="15" applyFont="1" applyFill="1" applyBorder="1" applyAlignment="1">
      <alignment horizontal="center" vertical="center" wrapText="1"/>
    </xf>
    <xf numFmtId="0" fontId="25" fillId="7" borderId="1" xfId="15" applyFont="1" applyFill="1" applyBorder="1"/>
    <xf numFmtId="0" fontId="23" fillId="7" borderId="1" xfId="15" applyFont="1" applyFill="1" applyBorder="1"/>
    <xf numFmtId="0" fontId="26" fillId="7" borderId="1" xfId="15" applyFont="1" applyFill="1" applyBorder="1" applyAlignment="1">
      <alignment horizontal="center" vertical="center" wrapText="1"/>
    </xf>
    <xf numFmtId="0" fontId="27" fillId="7" borderId="1" xfId="15" applyFont="1" applyFill="1" applyBorder="1"/>
    <xf numFmtId="10" fontId="27" fillId="7" borderId="1" xfId="15" applyNumberFormat="1" applyFont="1" applyFill="1" applyBorder="1"/>
    <xf numFmtId="10" fontId="27" fillId="0" borderId="1" xfId="15" applyNumberFormat="1" applyFont="1" applyFill="1" applyBorder="1" applyAlignment="1">
      <alignment horizontal="center"/>
    </xf>
    <xf numFmtId="10" fontId="23" fillId="7" borderId="0" xfId="15" applyNumberFormat="1" applyFont="1" applyFill="1" applyBorder="1"/>
    <xf numFmtId="10" fontId="25" fillId="0" borderId="1" xfId="15" applyNumberFormat="1" applyFont="1" applyFill="1" applyBorder="1" applyAlignment="1">
      <alignment horizontal="center"/>
    </xf>
    <xf numFmtId="10" fontId="27" fillId="7" borderId="1" xfId="15" applyNumberFormat="1" applyFont="1" applyFill="1" applyBorder="1" applyAlignment="1">
      <alignment horizontal="center"/>
    </xf>
    <xf numFmtId="10" fontId="25" fillId="7" borderId="1" xfId="15" applyNumberFormat="1" applyFont="1" applyFill="1" applyBorder="1" applyAlignment="1">
      <alignment horizontal="center"/>
    </xf>
    <xf numFmtId="0" fontId="25" fillId="7" borderId="0" xfId="15" applyFont="1" applyFill="1" applyBorder="1" applyAlignment="1">
      <alignment horizontal="right"/>
    </xf>
    <xf numFmtId="10" fontId="25" fillId="7" borderId="0" xfId="15" applyNumberFormat="1" applyFont="1" applyFill="1" applyBorder="1" applyAlignment="1">
      <alignment horizontal="center"/>
    </xf>
    <xf numFmtId="10" fontId="25" fillId="0" borderId="0" xfId="15" applyNumberFormat="1" applyFont="1" applyFill="1" applyBorder="1" applyAlignment="1">
      <alignment horizontal="center"/>
    </xf>
    <xf numFmtId="49" fontId="28" fillId="7" borderId="36" xfId="14" applyNumberFormat="1" applyFont="1" applyFill="1" applyBorder="1" applyAlignment="1">
      <alignment horizontal="left" vertical="top"/>
    </xf>
    <xf numFmtId="49" fontId="28" fillId="7" borderId="0" xfId="14" applyNumberFormat="1" applyFont="1" applyFill="1" applyBorder="1" applyAlignment="1">
      <alignment horizontal="left" vertical="top" wrapText="1"/>
    </xf>
    <xf numFmtId="2" fontId="29" fillId="7" borderId="0" xfId="14" applyFont="1" applyFill="1" applyBorder="1" applyAlignment="1">
      <alignment horizontal="justify" vertical="top" wrapText="1"/>
    </xf>
    <xf numFmtId="4" fontId="29" fillId="7" borderId="0" xfId="14" applyNumberFormat="1" applyFont="1" applyFill="1" applyBorder="1" applyAlignment="1">
      <alignment vertical="top" wrapText="1"/>
    </xf>
    <xf numFmtId="2" fontId="29" fillId="7" borderId="37" xfId="14" applyFont="1" applyFill="1" applyBorder="1" applyAlignment="1">
      <alignment vertical="top" wrapText="1"/>
    </xf>
    <xf numFmtId="49" fontId="28" fillId="7" borderId="36" xfId="14" applyNumberFormat="1" applyFont="1" applyFill="1" applyBorder="1" applyAlignment="1">
      <alignment horizontal="left" vertical="top" wrapText="1"/>
    </xf>
    <xf numFmtId="49" fontId="28" fillId="7" borderId="36" xfId="14" applyNumberFormat="1" applyFont="1" applyFill="1" applyBorder="1" applyAlignment="1">
      <alignment horizontal="right" vertical="top" wrapText="1"/>
    </xf>
    <xf numFmtId="49" fontId="28" fillId="7" borderId="0" xfId="14" applyNumberFormat="1" applyFont="1" applyFill="1" applyBorder="1" applyAlignment="1">
      <alignment horizontal="left" vertical="top"/>
    </xf>
    <xf numFmtId="49" fontId="28" fillId="7" borderId="0" xfId="14" applyNumberFormat="1" applyFont="1" applyFill="1" applyBorder="1" applyAlignment="1">
      <alignment horizontal="left"/>
    </xf>
    <xf numFmtId="2" fontId="29" fillId="7" borderId="0" xfId="14" applyFont="1" applyFill="1" applyBorder="1" applyAlignment="1">
      <alignment vertical="top" wrapText="1"/>
    </xf>
    <xf numFmtId="2" fontId="7" fillId="7" borderId="0" xfId="14" applyFont="1" applyFill="1" applyBorder="1">
      <alignment vertical="center"/>
    </xf>
    <xf numFmtId="49" fontId="28" fillId="7" borderId="36" xfId="14" applyNumberFormat="1" applyFont="1" applyFill="1" applyBorder="1" applyAlignment="1">
      <alignment horizontal="right" wrapText="1"/>
    </xf>
    <xf numFmtId="4" fontId="29" fillId="7" borderId="0" xfId="14" applyNumberFormat="1" applyFont="1" applyFill="1" applyBorder="1" applyAlignment="1">
      <alignment wrapText="1"/>
    </xf>
    <xf numFmtId="2" fontId="29" fillId="7" borderId="37" xfId="14" applyFont="1" applyFill="1" applyBorder="1" applyAlignment="1">
      <alignment wrapText="1"/>
    </xf>
    <xf numFmtId="4" fontId="29" fillId="7" borderId="0" xfId="16" applyNumberFormat="1" applyFont="1" applyFill="1" applyBorder="1" applyAlignment="1">
      <alignment vertical="top" wrapText="1"/>
    </xf>
    <xf numFmtId="0" fontId="29" fillId="7" borderId="37" xfId="16" applyFont="1" applyFill="1" applyBorder="1" applyAlignment="1">
      <alignment vertical="top" wrapText="1"/>
    </xf>
    <xf numFmtId="0" fontId="31" fillId="7" borderId="37" xfId="16" applyFont="1" applyFill="1" applyBorder="1" applyAlignment="1">
      <alignment vertical="top" wrapText="1"/>
    </xf>
    <xf numFmtId="0" fontId="31" fillId="7" borderId="0" xfId="16" applyFont="1" applyFill="1" applyBorder="1" applyAlignment="1">
      <alignment horizontal="left" vertical="top" wrapText="1"/>
    </xf>
    <xf numFmtId="0" fontId="31" fillId="7" borderId="37" xfId="16" applyFont="1" applyFill="1" applyBorder="1" applyAlignment="1">
      <alignment horizontal="left" vertical="top" wrapText="1"/>
    </xf>
    <xf numFmtId="49" fontId="28" fillId="7" borderId="38" xfId="14" applyNumberFormat="1" applyFont="1" applyFill="1" applyBorder="1" applyAlignment="1">
      <alignment horizontal="left" vertical="top" wrapText="1"/>
    </xf>
    <xf numFmtId="0" fontId="31" fillId="7" borderId="39" xfId="16" applyFont="1" applyFill="1" applyBorder="1" applyAlignment="1">
      <alignment horizontal="left" vertical="top" wrapText="1"/>
    </xf>
    <xf numFmtId="0" fontId="31" fillId="7" borderId="40" xfId="16" applyFont="1" applyFill="1" applyBorder="1" applyAlignment="1">
      <alignment horizontal="left" vertical="top" wrapText="1"/>
    </xf>
    <xf numFmtId="49" fontId="28" fillId="7" borderId="36" xfId="14" applyNumberFormat="1" applyFont="1" applyFill="1" applyBorder="1" applyAlignment="1">
      <alignment vertical="top" wrapText="1"/>
    </xf>
    <xf numFmtId="0" fontId="28" fillId="7" borderId="37" xfId="16" applyFont="1" applyFill="1" applyBorder="1" applyAlignment="1">
      <alignment vertical="top" wrapText="1"/>
    </xf>
    <xf numFmtId="0" fontId="3" fillId="7" borderId="38" xfId="17" applyFill="1" applyBorder="1"/>
    <xf numFmtId="0" fontId="7" fillId="0" borderId="1" xfId="0" applyFont="1" applyFill="1" applyBorder="1" applyAlignment="1" applyProtection="1">
      <alignment horizontal="center" vertical="center" wrapText="1"/>
    </xf>
    <xf numFmtId="2" fontId="9" fillId="0" borderId="1" xfId="0" applyNumberFormat="1" applyFont="1" applyFill="1" applyBorder="1" applyAlignment="1">
      <alignment horizontal="center" vertical="center" wrapText="1"/>
    </xf>
    <xf numFmtId="0" fontId="12" fillId="2" borderId="1" xfId="0" applyFont="1" applyFill="1" applyBorder="1" applyAlignment="1" applyProtection="1">
      <alignment horizontal="center" vertical="center" wrapText="1"/>
    </xf>
    <xf numFmtId="4" fontId="9" fillId="2" borderId="1" xfId="0" applyNumberFormat="1" applyFont="1" applyFill="1" applyBorder="1" applyAlignment="1" applyProtection="1">
      <alignment horizontal="center" vertical="center" wrapText="1"/>
    </xf>
    <xf numFmtId="43" fontId="9" fillId="2" borderId="1" xfId="1" applyFont="1" applyFill="1" applyBorder="1" applyAlignment="1" applyProtection="1">
      <alignment horizontal="center" vertical="center" wrapText="1"/>
    </xf>
    <xf numFmtId="44" fontId="9" fillId="2" borderId="1" xfId="2"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2" xfId="0" applyFont="1" applyFill="1" applyBorder="1" applyAlignment="1">
      <alignment horizontal="center" vertical="center"/>
    </xf>
    <xf numFmtId="2" fontId="9" fillId="0" borderId="1" xfId="0" applyNumberFormat="1" applyFont="1" applyFill="1" applyBorder="1" applyAlignment="1">
      <alignment horizontal="center" vertical="center" wrapText="1"/>
    </xf>
    <xf numFmtId="0" fontId="12" fillId="2" borderId="1" xfId="0" applyFont="1" applyFill="1" applyBorder="1" applyAlignment="1" applyProtection="1">
      <alignment horizontal="center" vertical="center" wrapText="1"/>
    </xf>
    <xf numFmtId="0" fontId="9" fillId="2" borderId="1" xfId="0" applyFont="1" applyFill="1" applyBorder="1" applyAlignment="1" applyProtection="1">
      <alignment horizontal="center" vertical="center" wrapText="1"/>
    </xf>
    <xf numFmtId="4" fontId="9" fillId="2" borderId="1" xfId="0" applyNumberFormat="1" applyFont="1" applyFill="1" applyBorder="1" applyAlignment="1" applyProtection="1">
      <alignment horizontal="center" vertical="center" wrapText="1"/>
    </xf>
    <xf numFmtId="43" fontId="9" fillId="2" borderId="1" xfId="1" applyFont="1" applyFill="1" applyBorder="1" applyAlignment="1" applyProtection="1">
      <alignment horizontal="center" vertical="center" wrapText="1"/>
    </xf>
    <xf numFmtId="44" fontId="9" fillId="2" borderId="1" xfId="2" applyFont="1" applyFill="1" applyBorder="1" applyAlignment="1" applyProtection="1">
      <alignment horizontal="center" vertical="center" wrapText="1"/>
    </xf>
    <xf numFmtId="2" fontId="14" fillId="0" borderId="3" xfId="0" applyNumberFormat="1" applyFont="1" applyFill="1" applyBorder="1" applyAlignment="1">
      <alignment horizontal="center" vertical="center" wrapText="1"/>
    </xf>
    <xf numFmtId="2" fontId="14" fillId="0" borderId="5"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center" vertical="center"/>
    </xf>
    <xf numFmtId="2" fontId="9" fillId="0" borderId="11" xfId="0" applyNumberFormat="1" applyFont="1" applyFill="1" applyBorder="1" applyAlignment="1">
      <alignment horizontal="center" vertical="center" wrapText="1"/>
    </xf>
    <xf numFmtId="2" fontId="9" fillId="0" borderId="12" xfId="0" applyNumberFormat="1" applyFont="1" applyFill="1" applyBorder="1" applyAlignment="1">
      <alignment horizontal="center" vertical="center" wrapText="1"/>
    </xf>
    <xf numFmtId="2" fontId="9" fillId="0" borderId="6" xfId="0" applyNumberFormat="1" applyFont="1" applyFill="1" applyBorder="1" applyAlignment="1">
      <alignment horizontal="center" vertical="center" wrapText="1"/>
    </xf>
    <xf numFmtId="2" fontId="9" fillId="0" borderId="13" xfId="0" applyNumberFormat="1" applyFont="1" applyFill="1" applyBorder="1" applyAlignment="1">
      <alignment horizontal="center" vertical="center" wrapText="1"/>
    </xf>
    <xf numFmtId="2" fontId="9" fillId="0" borderId="0" xfId="0" applyNumberFormat="1" applyFont="1" applyFill="1" applyBorder="1" applyAlignment="1">
      <alignment horizontal="center" vertical="center" wrapText="1"/>
    </xf>
    <xf numFmtId="2" fontId="9" fillId="0" borderId="14" xfId="0" applyNumberFormat="1" applyFont="1" applyFill="1" applyBorder="1" applyAlignment="1">
      <alignment horizontal="center" vertical="center" wrapText="1"/>
    </xf>
    <xf numFmtId="2" fontId="9" fillId="0" borderId="15" xfId="0" applyNumberFormat="1" applyFont="1" applyFill="1" applyBorder="1" applyAlignment="1">
      <alignment horizontal="center" vertical="center" wrapText="1"/>
    </xf>
    <xf numFmtId="2" fontId="9" fillId="0" borderId="16" xfId="0" applyNumberFormat="1" applyFont="1" applyFill="1" applyBorder="1" applyAlignment="1">
      <alignment horizontal="center" vertical="center" wrapText="1"/>
    </xf>
    <xf numFmtId="2" fontId="9" fillId="0" borderId="17" xfId="0" applyNumberFormat="1" applyFont="1" applyFill="1" applyBorder="1" applyAlignment="1">
      <alignment horizontal="center" vertical="center" wrapText="1"/>
    </xf>
    <xf numFmtId="0" fontId="7" fillId="2" borderId="1" xfId="0"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4" fontId="5" fillId="0" borderId="1" xfId="0" applyNumberFormat="1" applyFont="1" applyFill="1" applyBorder="1" applyAlignment="1">
      <alignment horizontal="left" vertical="center" wrapText="1"/>
    </xf>
    <xf numFmtId="4" fontId="5" fillId="2" borderId="1" xfId="0" applyNumberFormat="1" applyFont="1" applyFill="1" applyBorder="1" applyAlignment="1">
      <alignment horizontal="left" vertical="center" wrapText="1"/>
    </xf>
    <xf numFmtId="0" fontId="0" fillId="2" borderId="1" xfId="0" applyFill="1" applyBorder="1" applyAlignment="1">
      <alignment horizontal="center"/>
    </xf>
    <xf numFmtId="2" fontId="6" fillId="0" borderId="1" xfId="0" applyNumberFormat="1" applyFont="1" applyFill="1" applyBorder="1" applyAlignment="1">
      <alignment horizontal="center" vertical="center" wrapText="1"/>
    </xf>
    <xf numFmtId="2" fontId="5" fillId="0" borderId="1" xfId="0" applyNumberFormat="1" applyFont="1" applyFill="1" applyBorder="1" applyAlignment="1">
      <alignment horizontal="center" vertical="center" wrapText="1"/>
    </xf>
    <xf numFmtId="0" fontId="5" fillId="2" borderId="1" xfId="0" applyFont="1" applyFill="1" applyBorder="1" applyAlignment="1" applyProtection="1">
      <alignment horizontal="left" vertical="center" wrapText="1"/>
    </xf>
    <xf numFmtId="0" fontId="2" fillId="2" borderId="1" xfId="0" applyFont="1" applyFill="1" applyBorder="1" applyAlignment="1">
      <alignment horizontal="left" vertical="center"/>
    </xf>
    <xf numFmtId="0" fontId="2" fillId="0" borderId="1" xfId="0" applyFont="1" applyBorder="1" applyAlignment="1">
      <alignment horizontal="left" vertical="top" wrapText="1"/>
    </xf>
    <xf numFmtId="0" fontId="2" fillId="0" borderId="1" xfId="0" applyFont="1" applyBorder="1" applyAlignment="1">
      <alignment horizontal="left" wrapText="1"/>
    </xf>
    <xf numFmtId="0" fontId="7" fillId="0" borderId="1" xfId="0"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2" fillId="0" borderId="1" xfId="0" applyFont="1" applyBorder="1" applyAlignment="1">
      <alignment horizontal="center"/>
    </xf>
    <xf numFmtId="0" fontId="0" fillId="0" borderId="1" xfId="0" applyBorder="1" applyAlignment="1">
      <alignment horizontal="center"/>
    </xf>
    <xf numFmtId="0" fontId="11" fillId="0" borderId="27" xfId="0" applyFont="1" applyBorder="1" applyAlignment="1">
      <alignment horizontal="center" vertical="center" wrapText="1"/>
    </xf>
    <xf numFmtId="0" fontId="11" fillId="0" borderId="28" xfId="0" applyFont="1" applyBorder="1" applyAlignment="1">
      <alignment horizontal="center" vertical="center" wrapText="1"/>
    </xf>
    <xf numFmtId="0" fontId="0" fillId="0" borderId="1" xfId="0" applyFont="1" applyBorder="1" applyAlignment="1">
      <alignment horizontal="center"/>
    </xf>
    <xf numFmtId="0" fontId="0" fillId="0" borderId="19" xfId="0" applyFont="1" applyBorder="1" applyAlignment="1">
      <alignment horizontal="center"/>
    </xf>
    <xf numFmtId="0" fontId="10" fillId="3" borderId="3" xfId="3" applyFont="1" applyFill="1" applyBorder="1" applyAlignment="1">
      <alignment horizontal="center" vertical="center"/>
    </xf>
    <xf numFmtId="0" fontId="10" fillId="3" borderId="4" xfId="3" applyFont="1" applyFill="1" applyBorder="1" applyAlignment="1">
      <alignment horizontal="center" vertical="center"/>
    </xf>
    <xf numFmtId="0" fontId="10" fillId="3" borderId="25" xfId="3" applyFont="1" applyFill="1" applyBorder="1" applyAlignment="1">
      <alignment horizontal="center" vertical="center"/>
    </xf>
    <xf numFmtId="49" fontId="9" fillId="3" borderId="8" xfId="3" applyNumberFormat="1" applyFont="1" applyFill="1" applyBorder="1" applyAlignment="1">
      <alignment horizontal="center" vertical="center"/>
    </xf>
    <xf numFmtId="4" fontId="9" fillId="3" borderId="1" xfId="3" applyNumberFormat="1" applyFont="1" applyFill="1" applyBorder="1" applyAlignment="1">
      <alignment horizontal="left" vertical="center" wrapText="1"/>
    </xf>
    <xf numFmtId="0" fontId="9" fillId="3" borderId="1" xfId="3" applyFont="1" applyFill="1" applyBorder="1" applyAlignment="1">
      <alignment horizontal="left" vertical="center" wrapText="1"/>
    </xf>
    <xf numFmtId="49" fontId="9" fillId="0" borderId="8" xfId="3" applyNumberFormat="1" applyFont="1" applyFill="1" applyBorder="1" applyAlignment="1">
      <alignment horizontal="center" vertical="center"/>
    </xf>
    <xf numFmtId="4" fontId="9" fillId="0" borderId="1" xfId="3" applyNumberFormat="1" applyFont="1" applyFill="1" applyBorder="1" applyAlignment="1">
      <alignment horizontal="left" vertical="center" wrapText="1"/>
    </xf>
    <xf numFmtId="0" fontId="9" fillId="0" borderId="1" xfId="3" applyFont="1" applyFill="1" applyBorder="1" applyAlignment="1">
      <alignment horizontal="left" vertical="center" wrapText="1"/>
    </xf>
    <xf numFmtId="0" fontId="10" fillId="0" borderId="9" xfId="3" applyFont="1" applyFill="1" applyBorder="1" applyAlignment="1">
      <alignment horizontal="center" vertical="center"/>
    </xf>
    <xf numFmtId="0" fontId="10" fillId="0" borderId="10" xfId="3" applyFont="1" applyFill="1" applyBorder="1" applyAlignment="1">
      <alignment horizontal="center" vertical="center"/>
    </xf>
    <xf numFmtId="164" fontId="10" fillId="3" borderId="3" xfId="4" applyFont="1" applyFill="1" applyBorder="1" applyAlignment="1">
      <alignment horizontal="center" vertical="center"/>
    </xf>
    <xf numFmtId="164" fontId="10" fillId="3" borderId="4" xfId="4" applyFont="1" applyFill="1" applyBorder="1" applyAlignment="1">
      <alignment horizontal="center" vertical="center"/>
    </xf>
    <xf numFmtId="164" fontId="10" fillId="3" borderId="5" xfId="4" applyFont="1" applyFill="1" applyBorder="1" applyAlignment="1">
      <alignment horizontal="center" vertical="center"/>
    </xf>
    <xf numFmtId="49" fontId="10" fillId="0" borderId="18" xfId="3" applyNumberFormat="1" applyFont="1" applyFill="1" applyBorder="1" applyAlignment="1">
      <alignment horizontal="center" vertical="center"/>
    </xf>
    <xf numFmtId="49" fontId="10" fillId="0" borderId="29" xfId="3" applyNumberFormat="1" applyFont="1" applyFill="1" applyBorder="1" applyAlignment="1">
      <alignment horizontal="center" vertical="center"/>
    </xf>
    <xf numFmtId="49" fontId="10" fillId="0" borderId="30" xfId="3" applyNumberFormat="1" applyFont="1" applyFill="1" applyBorder="1" applyAlignment="1">
      <alignment horizontal="center" vertical="center"/>
    </xf>
    <xf numFmtId="0" fontId="10" fillId="0" borderId="11" xfId="3" applyFont="1" applyFill="1" applyBorder="1" applyAlignment="1">
      <alignment horizontal="center" vertical="center"/>
    </xf>
    <xf numFmtId="0" fontId="10" fillId="0" borderId="6" xfId="3" applyFont="1" applyFill="1" applyBorder="1" applyAlignment="1">
      <alignment horizontal="center" vertical="center"/>
    </xf>
    <xf numFmtId="0" fontId="10" fillId="0" borderId="13" xfId="3" applyFont="1" applyFill="1" applyBorder="1" applyAlignment="1">
      <alignment horizontal="center" vertical="center"/>
    </xf>
    <xf numFmtId="0" fontId="10" fillId="0" borderId="14" xfId="3" applyFont="1" applyFill="1" applyBorder="1" applyAlignment="1">
      <alignment horizontal="center" vertical="center"/>
    </xf>
    <xf numFmtId="0" fontId="10" fillId="0" borderId="15" xfId="3" applyFont="1" applyFill="1" applyBorder="1" applyAlignment="1">
      <alignment horizontal="center" vertical="center"/>
    </xf>
    <xf numFmtId="0" fontId="10" fillId="0" borderId="17" xfId="3" applyFont="1" applyFill="1" applyBorder="1" applyAlignment="1">
      <alignment horizontal="center" vertical="center"/>
    </xf>
    <xf numFmtId="164" fontId="10" fillId="0" borderId="2" xfId="4" applyFont="1" applyFill="1" applyBorder="1" applyAlignment="1">
      <alignment horizontal="center" vertical="center"/>
    </xf>
    <xf numFmtId="164" fontId="10" fillId="0" borderId="31" xfId="4" applyFont="1" applyFill="1" applyBorder="1" applyAlignment="1">
      <alignment horizontal="center" vertical="center"/>
    </xf>
    <xf numFmtId="164" fontId="10" fillId="0" borderId="32" xfId="4" applyFont="1" applyFill="1" applyBorder="1" applyAlignment="1">
      <alignment horizontal="center" vertical="center"/>
    </xf>
    <xf numFmtId="10" fontId="10" fillId="0" borderId="8" xfId="3" applyNumberFormat="1" applyFont="1" applyFill="1" applyBorder="1" applyAlignment="1">
      <alignment horizontal="center" vertical="center"/>
    </xf>
    <xf numFmtId="10" fontId="10" fillId="0" borderId="1" xfId="3" applyNumberFormat="1" applyFont="1" applyFill="1" applyBorder="1" applyAlignment="1">
      <alignment horizontal="center" vertical="center"/>
    </xf>
    <xf numFmtId="0" fontId="10" fillId="0" borderId="8" xfId="3" applyFont="1" applyFill="1" applyBorder="1" applyAlignment="1">
      <alignment horizontal="center" vertical="center"/>
    </xf>
    <xf numFmtId="0" fontId="10" fillId="0" borderId="1" xfId="3" applyFont="1" applyFill="1" applyBorder="1" applyAlignment="1">
      <alignment horizontal="center" vertical="center"/>
    </xf>
    <xf numFmtId="49" fontId="9" fillId="0" borderId="1" xfId="3" applyNumberFormat="1" applyFont="1" applyFill="1" applyBorder="1" applyAlignment="1">
      <alignment horizontal="center" vertical="center"/>
    </xf>
    <xf numFmtId="49" fontId="9" fillId="0" borderId="19" xfId="3" applyNumberFormat="1" applyFont="1" applyFill="1" applyBorder="1" applyAlignment="1">
      <alignment horizontal="center" vertical="center"/>
    </xf>
    <xf numFmtId="4" fontId="5" fillId="2" borderId="24" xfId="10" applyNumberFormat="1" applyFont="1" applyFill="1" applyBorder="1" applyAlignment="1">
      <alignment horizontal="center" vertical="center" wrapText="1"/>
    </xf>
    <xf numFmtId="4" fontId="5" fillId="2" borderId="4" xfId="10" applyNumberFormat="1" applyFont="1" applyFill="1" applyBorder="1" applyAlignment="1">
      <alignment horizontal="center" vertical="center" wrapText="1"/>
    </xf>
    <xf numFmtId="4" fontId="5" fillId="2" borderId="25" xfId="10" applyNumberFormat="1" applyFont="1" applyFill="1" applyBorder="1" applyAlignment="1">
      <alignment horizontal="center" vertical="center" wrapText="1"/>
    </xf>
    <xf numFmtId="4" fontId="3" fillId="2" borderId="21" xfId="10" applyNumberFormat="1" applyFont="1" applyFill="1" applyBorder="1" applyAlignment="1">
      <alignment horizontal="center" vertical="center"/>
    </xf>
    <xf numFmtId="4" fontId="3" fillId="2" borderId="22" xfId="10" applyNumberFormat="1" applyFont="1" applyFill="1" applyBorder="1" applyAlignment="1">
      <alignment horizontal="center" vertical="center"/>
    </xf>
    <xf numFmtId="4" fontId="3" fillId="2" borderId="23" xfId="10" applyNumberFormat="1" applyFont="1" applyFill="1" applyBorder="1" applyAlignment="1">
      <alignment horizontal="center" vertical="center"/>
    </xf>
    <xf numFmtId="0" fontId="15" fillId="4" borderId="1" xfId="6" applyFont="1" applyFill="1" applyBorder="1" applyAlignment="1">
      <alignment horizontal="center" vertical="center" wrapText="1"/>
    </xf>
    <xf numFmtId="0" fontId="15" fillId="0" borderId="1" xfId="6" applyFont="1" applyFill="1" applyBorder="1" applyAlignment="1">
      <alignment horizontal="center" vertical="top" wrapText="1"/>
    </xf>
    <xf numFmtId="0" fontId="2" fillId="2" borderId="1" xfId="6" applyFont="1" applyFill="1" applyBorder="1" applyAlignment="1">
      <alignment horizontal="center" vertical="center" wrapText="1"/>
    </xf>
    <xf numFmtId="4" fontId="16" fillId="2" borderId="1" xfId="6" applyNumberFormat="1" applyFont="1" applyFill="1" applyBorder="1" applyAlignment="1">
      <alignment horizontal="center" vertical="center" wrapText="1"/>
    </xf>
    <xf numFmtId="0" fontId="28" fillId="7" borderId="0" xfId="16" applyFont="1" applyFill="1" applyBorder="1" applyAlignment="1">
      <alignment horizontal="left" vertical="top" wrapText="1"/>
    </xf>
    <xf numFmtId="0" fontId="28" fillId="7" borderId="37" xfId="16" applyFont="1" applyFill="1" applyBorder="1" applyAlignment="1">
      <alignment horizontal="left" vertical="top" wrapText="1"/>
    </xf>
    <xf numFmtId="0" fontId="28" fillId="7" borderId="39" xfId="16" applyFont="1" applyFill="1" applyBorder="1" applyAlignment="1">
      <alignment horizontal="left" vertical="top" wrapText="1"/>
    </xf>
    <xf numFmtId="0" fontId="28" fillId="7" borderId="40" xfId="16" applyFont="1" applyFill="1" applyBorder="1" applyAlignment="1">
      <alignment horizontal="left" vertical="top" wrapText="1"/>
    </xf>
    <xf numFmtId="0" fontId="28" fillId="7" borderId="0" xfId="16" applyFont="1" applyFill="1" applyBorder="1" applyAlignment="1">
      <alignment horizontal="center" vertical="top" wrapText="1"/>
    </xf>
    <xf numFmtId="0" fontId="31" fillId="7" borderId="0" xfId="16" applyFont="1" applyFill="1" applyBorder="1" applyAlignment="1">
      <alignment horizontal="left" vertical="top" wrapText="1"/>
    </xf>
    <xf numFmtId="0" fontId="27" fillId="7" borderId="3" xfId="15" applyFont="1" applyFill="1" applyBorder="1" applyAlignment="1">
      <alignment horizontal="left"/>
    </xf>
    <xf numFmtId="0" fontId="27" fillId="7" borderId="5" xfId="15" applyFont="1" applyFill="1" applyBorder="1" applyAlignment="1">
      <alignment horizontal="left"/>
    </xf>
    <xf numFmtId="0" fontId="25" fillId="7" borderId="3" xfId="15" applyFont="1" applyFill="1" applyBorder="1" applyAlignment="1">
      <alignment horizontal="right"/>
    </xf>
    <xf numFmtId="0" fontId="25" fillId="7" borderId="5" xfId="15" applyFont="1" applyFill="1" applyBorder="1" applyAlignment="1">
      <alignment horizontal="right"/>
    </xf>
    <xf numFmtId="0" fontId="25" fillId="7" borderId="3" xfId="15" applyFont="1" applyFill="1" applyBorder="1" applyAlignment="1">
      <alignment horizontal="center"/>
    </xf>
    <xf numFmtId="0" fontId="25" fillId="7" borderId="5" xfId="15" applyFont="1" applyFill="1" applyBorder="1" applyAlignment="1">
      <alignment horizontal="center"/>
    </xf>
    <xf numFmtId="49" fontId="28" fillId="7" borderId="0" xfId="14" applyNumberFormat="1" applyFont="1" applyFill="1" applyBorder="1" applyAlignment="1">
      <alignment horizontal="center" vertical="top" wrapText="1"/>
    </xf>
    <xf numFmtId="49" fontId="28" fillId="7" borderId="0" xfId="14" applyNumberFormat="1" applyFont="1" applyFill="1" applyBorder="1" applyAlignment="1">
      <alignment horizontal="center" wrapText="1"/>
    </xf>
    <xf numFmtId="0" fontId="28" fillId="7" borderId="0" xfId="16" applyFont="1" applyFill="1" applyBorder="1" applyAlignment="1">
      <alignment horizontal="center" vertical="center" wrapText="1"/>
    </xf>
    <xf numFmtId="2" fontId="6" fillId="7" borderId="36" xfId="14" applyFont="1" applyFill="1" applyBorder="1" applyAlignment="1">
      <alignment horizontal="center" vertical="center" wrapText="1"/>
    </xf>
    <xf numFmtId="2" fontId="6" fillId="7" borderId="0" xfId="14" applyFont="1" applyFill="1" applyBorder="1" applyAlignment="1">
      <alignment horizontal="center" vertical="center" wrapText="1"/>
    </xf>
    <xf numFmtId="2" fontId="6" fillId="7" borderId="37" xfId="14" applyFont="1" applyFill="1" applyBorder="1" applyAlignment="1">
      <alignment horizontal="center" vertical="center" wrapText="1"/>
    </xf>
    <xf numFmtId="2" fontId="20" fillId="7" borderId="36" xfId="14" applyFont="1" applyFill="1" applyBorder="1" applyAlignment="1">
      <alignment horizontal="center" wrapText="1"/>
    </xf>
    <xf numFmtId="2" fontId="20" fillId="7" borderId="0" xfId="14" applyFont="1" applyFill="1" applyBorder="1" applyAlignment="1">
      <alignment horizontal="center" wrapText="1"/>
    </xf>
    <xf numFmtId="2" fontId="20" fillId="7" borderId="37" xfId="14" applyFont="1" applyFill="1" applyBorder="1" applyAlignment="1">
      <alignment horizontal="center" wrapText="1"/>
    </xf>
    <xf numFmtId="2" fontId="20" fillId="7" borderId="36" xfId="14" applyFont="1" applyFill="1" applyBorder="1" applyAlignment="1">
      <alignment horizontal="center" vertical="center"/>
    </xf>
    <xf numFmtId="2" fontId="20" fillId="7" borderId="0" xfId="14" applyFont="1" applyFill="1" applyBorder="1" applyAlignment="1">
      <alignment horizontal="center" vertical="center"/>
    </xf>
    <xf numFmtId="2" fontId="20" fillId="7" borderId="37" xfId="14" applyFont="1" applyFill="1" applyBorder="1" applyAlignment="1">
      <alignment horizontal="center" vertical="center"/>
    </xf>
    <xf numFmtId="0" fontId="22" fillId="7" borderId="36" xfId="13" applyFont="1" applyFill="1" applyBorder="1" applyAlignment="1">
      <alignment horizontal="center"/>
    </xf>
    <xf numFmtId="0" fontId="22" fillId="7" borderId="0" xfId="13" applyFont="1" applyFill="1" applyBorder="1" applyAlignment="1">
      <alignment horizontal="center"/>
    </xf>
    <xf numFmtId="0" fontId="22" fillId="7" borderId="37" xfId="13" applyFont="1" applyFill="1" applyBorder="1" applyAlignment="1">
      <alignment horizont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166" fontId="2" fillId="2" borderId="1" xfId="0" applyNumberFormat="1" applyFont="1" applyFill="1" applyBorder="1" applyAlignment="1">
      <alignment vertical="center"/>
    </xf>
  </cellXfs>
  <cellStyles count="18">
    <cellStyle name="Hiperlink" xfId="13" builtinId="8"/>
    <cellStyle name="Moeda" xfId="2" builtinId="4"/>
    <cellStyle name="Moeda 2" xfId="11"/>
    <cellStyle name="Moeda 9" xfId="8"/>
    <cellStyle name="Normal" xfId="0" builtinId="0"/>
    <cellStyle name="Normal 10 2" xfId="3"/>
    <cellStyle name="Normal 2" xfId="10"/>
    <cellStyle name="Normal 2 2" xfId="17"/>
    <cellStyle name="Normal 30" xfId="6"/>
    <cellStyle name="Normal 31" xfId="9"/>
    <cellStyle name="Normal 61 2" xfId="16"/>
    <cellStyle name="Normal 7" xfId="12"/>
    <cellStyle name="Normal_Composição BDI" xfId="14"/>
    <cellStyle name="Normal_Composição do BDI - final" xfId="15"/>
    <cellStyle name="Porcentagem 10" xfId="5"/>
    <cellStyle name="Vírgula" xfId="1" builtinId="3"/>
    <cellStyle name="Vírgula 10" xfId="7"/>
    <cellStyle name="Vírgula 2 3" xfId="4"/>
  </cellStyles>
  <dxfs count="15">
    <dxf>
      <font>
        <color theme="0"/>
      </font>
    </dxf>
    <dxf>
      <font>
        <color theme="0"/>
      </font>
    </dxf>
    <dxf>
      <font>
        <color theme="0"/>
      </font>
    </dxf>
    <dxf>
      <font>
        <color theme="0"/>
      </font>
    </dxf>
    <dxf>
      <fill>
        <patternFill>
          <bgColor rgb="FF00B050"/>
        </patternFill>
      </fill>
    </dxf>
    <dxf>
      <font>
        <color theme="0"/>
      </font>
    </dxf>
    <dxf>
      <font>
        <color theme="0"/>
      </font>
    </dxf>
    <dxf>
      <fill>
        <patternFill>
          <bgColor rgb="FF00B050"/>
        </patternFill>
      </fill>
    </dxf>
    <dxf>
      <font>
        <color theme="0"/>
      </font>
    </dxf>
    <dxf>
      <fill>
        <patternFill>
          <bgColor rgb="FF00B050"/>
        </patternFill>
      </fill>
    </dxf>
    <dxf>
      <font>
        <color theme="0"/>
      </font>
    </dxf>
    <dxf>
      <fill>
        <patternFill>
          <bgColor rgb="FF00B050"/>
        </patternFill>
      </fill>
    </dxf>
    <dxf>
      <font>
        <color theme="0"/>
      </font>
    </dxf>
    <dxf>
      <fill>
        <patternFill>
          <bgColor rgb="FF00B050"/>
        </patternFill>
      </fill>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3</xdr:col>
      <xdr:colOff>327373</xdr:colOff>
      <xdr:row>1</xdr:row>
      <xdr:rowOff>95250</xdr:rowOff>
    </xdr:from>
    <xdr:to>
      <xdr:col>3</xdr:col>
      <xdr:colOff>876300</xdr:colOff>
      <xdr:row>1</xdr:row>
      <xdr:rowOff>736600</xdr:rowOff>
    </xdr:to>
    <xdr:pic>
      <xdr:nvPicPr>
        <xdr:cNvPr id="2" name="Picture 1" descr="jn_brasao_original"/>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56173" y="285750"/>
          <a:ext cx="548927" cy="641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209550</xdr:colOff>
      <xdr:row>1</xdr:row>
      <xdr:rowOff>41227</xdr:rowOff>
    </xdr:from>
    <xdr:to>
      <xdr:col>3</xdr:col>
      <xdr:colOff>685799</xdr:colOff>
      <xdr:row>1</xdr:row>
      <xdr:rowOff>619125</xdr:rowOff>
    </xdr:to>
    <xdr:pic>
      <xdr:nvPicPr>
        <xdr:cNvPr id="3" name="Picture 1" descr="jn_brasao_original"/>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38350" y="231727"/>
          <a:ext cx="476249" cy="577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122465</xdr:colOff>
      <xdr:row>0</xdr:row>
      <xdr:rowOff>28575</xdr:rowOff>
    </xdr:from>
    <xdr:to>
      <xdr:col>0</xdr:col>
      <xdr:colOff>506749</xdr:colOff>
      <xdr:row>0</xdr:row>
      <xdr:rowOff>523875</xdr:rowOff>
    </xdr:to>
    <xdr:pic>
      <xdr:nvPicPr>
        <xdr:cNvPr id="2" name="Imagem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5" y="28575"/>
          <a:ext cx="384284"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76201</xdr:colOff>
      <xdr:row>0</xdr:row>
      <xdr:rowOff>19050</xdr:rowOff>
    </xdr:from>
    <xdr:to>
      <xdr:col>1</xdr:col>
      <xdr:colOff>590551</xdr:colOff>
      <xdr:row>2</xdr:row>
      <xdr:rowOff>190500</xdr:rowOff>
    </xdr:to>
    <xdr:pic>
      <xdr:nvPicPr>
        <xdr:cNvPr id="2" name="Imagem 1"/>
        <xdr:cNvPicPr>
          <a:picLocks noChangeAspect="1" noChangeArrowheads="1"/>
        </xdr:cNvPicPr>
      </xdr:nvPicPr>
      <xdr:blipFill>
        <a:blip xmlns:r="http://schemas.openxmlformats.org/officeDocument/2006/relationships" r:embed="rId1" cstate="print">
          <a:lum bright="-6000" contrast="12000"/>
          <a:extLst>
            <a:ext uri="{28A0092B-C50C-407E-A947-70E740481C1C}">
              <a14:useLocalDpi xmlns:a14="http://schemas.microsoft.com/office/drawing/2010/main" val="0"/>
            </a:ext>
          </a:extLst>
        </a:blip>
        <a:srcRect/>
        <a:stretch>
          <a:fillRect/>
        </a:stretch>
      </xdr:blipFill>
      <xdr:spPr bwMode="auto">
        <a:xfrm>
          <a:off x="685801" y="19050"/>
          <a:ext cx="514350" cy="5524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104775</xdr:colOff>
      <xdr:row>0</xdr:row>
      <xdr:rowOff>95250</xdr:rowOff>
    </xdr:from>
    <xdr:to>
      <xdr:col>0</xdr:col>
      <xdr:colOff>876300</xdr:colOff>
      <xdr:row>1</xdr:row>
      <xdr:rowOff>419100</xdr:rowOff>
    </xdr:to>
    <xdr:pic>
      <xdr:nvPicPr>
        <xdr:cNvPr id="2" name="Imagem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775" y="95250"/>
          <a:ext cx="771525"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40.30\DocObras\Obras\ENGENHARIA\PROPOSTA-%20NOVAS%20OBRAS\PRA&#199;A%20MATRIZ\PRA&#199;A%20NOSSA%20SENHORA%20DO%20LIBANO\PROJETO%20B&#193;SICO\OR&#199;AMENTO\PLANILHA%20MATRIZ%20-%20VERS&#195;O%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CRONOGRAMA"/>
      <sheetName val="PLANILHA ORÇAMENTARIA"/>
      <sheetName val="MEMORIA DE CÁLCULO"/>
      <sheetName val="INC-COMP"/>
      <sheetName val="SDAI-COMP"/>
      <sheetName val="CAB-COMP"/>
      <sheetName val="SEG-COMP"/>
      <sheetName val="SPDA-COMP"/>
      <sheetName val="BDI-COMP "/>
      <sheetName val="ELE-COMP"/>
      <sheetName val="PAISAGISMO"/>
      <sheetName val="LIXEIRA"/>
      <sheetName val="CONTE"/>
      <sheetName val="COMP-01"/>
      <sheetName val="COMP-02"/>
      <sheetName val="COMP-03"/>
      <sheetName val="COMP-04"/>
      <sheetName val="COMP-05"/>
      <sheetName val="COMP-06"/>
      <sheetName val="COMP-07"/>
      <sheetName val="COMP-08"/>
      <sheetName val="COMP-09"/>
      <sheetName val="COMP-10"/>
      <sheetName val="COMP-11"/>
      <sheetName val="COMP-12"/>
      <sheetName val="COMP-13"/>
      <sheetName val="COMP-15"/>
      <sheetName val="COMP-16"/>
      <sheetName val="COMP-17"/>
      <sheetName val="COMP-18"/>
      <sheetName val="COMP-19"/>
      <sheetName val="COMP-20"/>
      <sheetName val="COMP-21"/>
      <sheetName val="COMP-22"/>
      <sheetName val="COMP-23"/>
      <sheetName val="COMP-24"/>
      <sheetName val="COMP-25"/>
      <sheetName val="COMP-26"/>
      <sheetName val="LABOR"/>
      <sheetName val="COTAÇÕES"/>
      <sheetName val="LABOR-INSUMOS"/>
      <sheetName val="LABOR-SERVIÇOS"/>
      <sheetName val="SINAPI-INSUMOS"/>
      <sheetName val="SINAPI-SERVIÇOS"/>
    </sheetNames>
    <sheetDataSet>
      <sheetData sheetId="0">
        <row r="4">
          <cell r="A4" t="str">
            <v>Local: CENTRO - JOÃO NEIVA/ES</v>
          </cell>
        </row>
      </sheetData>
      <sheetData sheetId="1"/>
      <sheetData sheetId="2">
        <row r="1">
          <cell r="A1" t="str">
            <v>PREFEITURA MUNICIPAL DE JOÃO NEIVA
SECRETARIA MUNICIPAL DE OBRAS E SERVIÇOS URBANOS</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5.bin"/><Relationship Id="rId1" Type="http://schemas.openxmlformats.org/officeDocument/2006/relationships/hyperlink" Target="https://lojaobrafacil.com.br/barra-apoio-80cm?language=pt-br&amp;currency=BRL&amp;gclid=CjwKCAjw7anqBRALEiwAgvGgmxNQIKDRH8SXzQFKt8gCEbv4VYUmZJ_iVZ7q3KYdbSEgTI6tyZn3PBoCNeoQAvD_BwE"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C2:M76"/>
  <sheetViews>
    <sheetView view="pageBreakPreview" zoomScaleNormal="100" zoomScaleSheetLayoutView="100" workbookViewId="0">
      <pane ySplit="7" topLeftCell="A65" activePane="bottomLeft" state="frozen"/>
      <selection pane="bottomLeft" activeCell="F57" sqref="F57"/>
    </sheetView>
  </sheetViews>
  <sheetFormatPr defaultRowHeight="15" x14ac:dyDescent="0.25"/>
  <cols>
    <col min="4" max="4" width="19" bestFit="1" customWidth="1"/>
    <col min="5" max="5" width="11.42578125" customWidth="1"/>
    <col min="6" max="6" width="85" customWidth="1"/>
    <col min="7" max="7" width="10.85546875" customWidth="1"/>
    <col min="8" max="8" width="10.5703125" bestFit="1" customWidth="1"/>
    <col min="9" max="9" width="12.85546875" customWidth="1"/>
    <col min="10" max="10" width="24" style="163" bestFit="1" customWidth="1"/>
    <col min="13" max="13" width="10.5703125" bestFit="1" customWidth="1"/>
  </cols>
  <sheetData>
    <row r="2" spans="3:10" ht="64.5" customHeight="1" x14ac:dyDescent="0.25">
      <c r="C2" s="61"/>
      <c r="D2" s="71"/>
      <c r="E2" s="269" t="s">
        <v>84</v>
      </c>
      <c r="F2" s="270"/>
      <c r="G2" s="254" t="s">
        <v>8</v>
      </c>
      <c r="H2" s="263" t="s">
        <v>9</v>
      </c>
      <c r="I2" s="263"/>
      <c r="J2" s="263"/>
    </row>
    <row r="3" spans="3:10" ht="18" customHeight="1" x14ac:dyDescent="0.25">
      <c r="C3" s="61"/>
      <c r="D3" s="259" t="s">
        <v>81</v>
      </c>
      <c r="E3" s="271" t="s">
        <v>228</v>
      </c>
      <c r="F3" s="272"/>
      <c r="G3" s="275" t="s">
        <v>355</v>
      </c>
      <c r="H3" s="276"/>
      <c r="I3" s="276"/>
      <c r="J3" s="277"/>
    </row>
    <row r="4" spans="3:10" ht="18" customHeight="1" x14ac:dyDescent="0.25">
      <c r="C4" s="61"/>
      <c r="D4" s="259" t="s">
        <v>82</v>
      </c>
      <c r="E4" s="271" t="s">
        <v>83</v>
      </c>
      <c r="F4" s="272"/>
      <c r="G4" s="278"/>
      <c r="H4" s="279"/>
      <c r="I4" s="279"/>
      <c r="J4" s="280"/>
    </row>
    <row r="5" spans="3:10" ht="18" customHeight="1" x14ac:dyDescent="0.25">
      <c r="C5" s="61"/>
      <c r="D5" s="259" t="s">
        <v>103</v>
      </c>
      <c r="E5" s="273" t="s">
        <v>78</v>
      </c>
      <c r="F5" s="274"/>
      <c r="G5" s="281"/>
      <c r="H5" s="282"/>
      <c r="I5" s="282"/>
      <c r="J5" s="283"/>
    </row>
    <row r="6" spans="3:10" x14ac:dyDescent="0.25">
      <c r="C6" s="61"/>
      <c r="D6" s="264" t="s">
        <v>3</v>
      </c>
      <c r="E6" s="264" t="s">
        <v>229</v>
      </c>
      <c r="F6" s="265" t="s">
        <v>33</v>
      </c>
      <c r="G6" s="266" t="s">
        <v>4</v>
      </c>
      <c r="H6" s="267" t="s">
        <v>5</v>
      </c>
      <c r="I6" s="267" t="s">
        <v>6</v>
      </c>
      <c r="J6" s="268" t="s">
        <v>7</v>
      </c>
    </row>
    <row r="7" spans="3:10" ht="34.5" customHeight="1" x14ac:dyDescent="0.25">
      <c r="C7" s="61"/>
      <c r="D7" s="264"/>
      <c r="E7" s="264"/>
      <c r="F7" s="265"/>
      <c r="G7" s="266"/>
      <c r="H7" s="267"/>
      <c r="I7" s="267"/>
      <c r="J7" s="268"/>
    </row>
    <row r="8" spans="3:10" ht="18" customHeight="1" x14ac:dyDescent="0.25">
      <c r="C8" s="61"/>
      <c r="D8" s="255">
        <v>1</v>
      </c>
      <c r="E8" s="255"/>
      <c r="F8" s="72" t="s">
        <v>247</v>
      </c>
      <c r="G8" s="256"/>
      <c r="H8" s="73"/>
      <c r="I8" s="257"/>
      <c r="J8" s="258">
        <f>SUM(J9:J14)</f>
        <v>11444.176368000002</v>
      </c>
    </row>
    <row r="9" spans="3:10" ht="17.25" customHeight="1" x14ac:dyDescent="0.25">
      <c r="C9" s="61"/>
      <c r="D9" s="74" t="s">
        <v>24</v>
      </c>
      <c r="E9" s="74">
        <v>20305</v>
      </c>
      <c r="F9" s="62" t="s">
        <v>250</v>
      </c>
      <c r="G9" s="75" t="s">
        <v>23</v>
      </c>
      <c r="H9" s="76">
        <f>'MEMÓRIA DE CALCULO'!K7</f>
        <v>8</v>
      </c>
      <c r="I9" s="6">
        <v>173.82</v>
      </c>
      <c r="J9" s="6">
        <f>TRUNC(ROUND(H9*I9,2),2)*1.2654</f>
        <v>1759.614624</v>
      </c>
    </row>
    <row r="10" spans="3:10" ht="46.5" customHeight="1" x14ac:dyDescent="0.25">
      <c r="C10" s="61"/>
      <c r="D10" s="74" t="s">
        <v>245</v>
      </c>
      <c r="E10" s="74">
        <v>20712</v>
      </c>
      <c r="F10" s="62" t="s">
        <v>248</v>
      </c>
      <c r="G10" s="75" t="s">
        <v>12</v>
      </c>
      <c r="H10" s="76">
        <f>'MEMÓRIA DE CALCULO'!K10</f>
        <v>7</v>
      </c>
      <c r="I10" s="6">
        <v>29.78</v>
      </c>
      <c r="J10" s="6">
        <f t="shared" ref="J10:J68" si="0">TRUNC(ROUND(H10*I10,2),2)*1.2654</f>
        <v>263.78528400000005</v>
      </c>
    </row>
    <row r="11" spans="3:10" ht="45" customHeight="1" x14ac:dyDescent="0.25">
      <c r="C11" s="61"/>
      <c r="D11" s="74" t="s">
        <v>246</v>
      </c>
      <c r="E11" s="74">
        <v>20713</v>
      </c>
      <c r="F11" s="62" t="s">
        <v>249</v>
      </c>
      <c r="G11" s="75" t="s">
        <v>12</v>
      </c>
      <c r="H11" s="76">
        <f>'MEMÓRIA DE CALCULO'!K13</f>
        <v>5</v>
      </c>
      <c r="I11" s="6">
        <v>362.1</v>
      </c>
      <c r="J11" s="6">
        <f t="shared" si="0"/>
        <v>2291.0067000000004</v>
      </c>
    </row>
    <row r="12" spans="3:10" ht="45" customHeight="1" x14ac:dyDescent="0.25">
      <c r="C12" s="61"/>
      <c r="D12" s="74" t="s">
        <v>356</v>
      </c>
      <c r="E12" s="74">
        <v>20355</v>
      </c>
      <c r="F12" s="62" t="s">
        <v>361</v>
      </c>
      <c r="G12" s="75" t="s">
        <v>359</v>
      </c>
      <c r="H12" s="76">
        <f>'MEMÓRIA DE CALCULO'!K16</f>
        <v>3</v>
      </c>
      <c r="I12" s="6">
        <v>670</v>
      </c>
      <c r="J12" s="6">
        <f t="shared" ref="J12:J14" si="1">TRUNC(ROUND(H12*I12,2),2)*1.2654</f>
        <v>2543.4540000000002</v>
      </c>
    </row>
    <row r="13" spans="3:10" ht="45" customHeight="1" x14ac:dyDescent="0.25">
      <c r="C13" s="61"/>
      <c r="D13" s="74" t="s">
        <v>357</v>
      </c>
      <c r="E13" s="74">
        <v>20356</v>
      </c>
      <c r="F13" s="62" t="s">
        <v>362</v>
      </c>
      <c r="G13" s="75" t="s">
        <v>359</v>
      </c>
      <c r="H13" s="76">
        <f>'MEMÓRIA DE CALCULO'!K19</f>
        <v>3</v>
      </c>
      <c r="I13" s="6">
        <v>450</v>
      </c>
      <c r="J13" s="6">
        <f t="shared" si="1"/>
        <v>1708.2900000000002</v>
      </c>
    </row>
    <row r="14" spans="3:10" ht="45" customHeight="1" x14ac:dyDescent="0.25">
      <c r="C14" s="61"/>
      <c r="D14" s="74" t="s">
        <v>358</v>
      </c>
      <c r="E14" s="74">
        <v>20350</v>
      </c>
      <c r="F14" s="62" t="s">
        <v>360</v>
      </c>
      <c r="G14" s="75" t="s">
        <v>12</v>
      </c>
      <c r="H14" s="76">
        <f>'MEMÓRIA DE CALCULO'!K22</f>
        <v>20</v>
      </c>
      <c r="I14" s="6">
        <v>113.72</v>
      </c>
      <c r="J14" s="6">
        <f t="shared" si="1"/>
        <v>2878.0257600000004</v>
      </c>
    </row>
    <row r="15" spans="3:10" ht="20.25" customHeight="1" x14ac:dyDescent="0.25">
      <c r="C15" s="61"/>
      <c r="D15" s="255">
        <v>2</v>
      </c>
      <c r="E15" s="255"/>
      <c r="F15" s="72" t="s">
        <v>219</v>
      </c>
      <c r="G15" s="256"/>
      <c r="H15" s="73"/>
      <c r="I15" s="24"/>
      <c r="J15" s="258">
        <f>SUM(J16:J22)</f>
        <v>52625.442546000006</v>
      </c>
    </row>
    <row r="16" spans="3:10" ht="20.25" customHeight="1" x14ac:dyDescent="0.25">
      <c r="C16" s="61"/>
      <c r="D16" s="74" t="s">
        <v>25</v>
      </c>
      <c r="E16" s="74">
        <v>10206</v>
      </c>
      <c r="F16" s="138" t="s">
        <v>220</v>
      </c>
      <c r="G16" s="75" t="s">
        <v>17</v>
      </c>
      <c r="H16" s="76">
        <f>'MEMÓRIA DE CALCULO'!K27</f>
        <v>95.100000000000009</v>
      </c>
      <c r="I16" s="137">
        <v>32.04</v>
      </c>
      <c r="J16" s="6">
        <f t="shared" si="0"/>
        <v>3855.6738</v>
      </c>
    </row>
    <row r="17" spans="3:13" ht="20.25" customHeight="1" x14ac:dyDescent="0.25">
      <c r="C17" s="61"/>
      <c r="D17" s="74" t="s">
        <v>26</v>
      </c>
      <c r="E17" s="74">
        <v>10202</v>
      </c>
      <c r="F17" s="138" t="s">
        <v>196</v>
      </c>
      <c r="G17" s="75" t="s">
        <v>17</v>
      </c>
      <c r="H17" s="76">
        <f>'MEMÓRIA DE CALCULO'!K31</f>
        <v>14.65</v>
      </c>
      <c r="I17" s="137">
        <v>8.9700000000000006</v>
      </c>
      <c r="J17" s="6">
        <f t="shared" si="0"/>
        <v>166.286214</v>
      </c>
    </row>
    <row r="18" spans="3:13" ht="30.75" customHeight="1" x14ac:dyDescent="0.25">
      <c r="C18" s="61"/>
      <c r="D18" s="74" t="s">
        <v>34</v>
      </c>
      <c r="E18" s="74">
        <v>130219</v>
      </c>
      <c r="F18" s="139" t="s">
        <v>251</v>
      </c>
      <c r="G18" s="75" t="s">
        <v>17</v>
      </c>
      <c r="H18" s="76">
        <f>'MEMÓRIA DE CALCULO'!K36</f>
        <v>14.65</v>
      </c>
      <c r="I18" s="137">
        <v>58.21</v>
      </c>
      <c r="J18" s="6">
        <f>TRUNC(ROUND(H18*I18,2),2)*1.2654</f>
        <v>1079.107812</v>
      </c>
    </row>
    <row r="19" spans="3:13" ht="47.25" customHeight="1" x14ac:dyDescent="0.25">
      <c r="C19" s="61"/>
      <c r="D19" s="74" t="s">
        <v>197</v>
      </c>
      <c r="E19" s="68">
        <v>130230</v>
      </c>
      <c r="F19" s="91" t="s">
        <v>59</v>
      </c>
      <c r="G19" s="63" t="s">
        <v>17</v>
      </c>
      <c r="H19" s="76">
        <f>'MEMÓRIA DE CALCULO'!K41</f>
        <v>18.4254</v>
      </c>
      <c r="I19" s="6">
        <v>84.83</v>
      </c>
      <c r="J19" s="6">
        <f t="shared" si="0"/>
        <v>1977.858162</v>
      </c>
    </row>
    <row r="20" spans="3:13" ht="23.25" customHeight="1" x14ac:dyDescent="0.25">
      <c r="C20" s="61"/>
      <c r="D20" s="74" t="s">
        <v>198</v>
      </c>
      <c r="E20" s="74">
        <v>10218</v>
      </c>
      <c r="F20" s="91" t="s">
        <v>99</v>
      </c>
      <c r="G20" s="75" t="s">
        <v>13</v>
      </c>
      <c r="H20" s="76">
        <f>'MEMÓRIA DE CALCULO'!K46</f>
        <v>550.77</v>
      </c>
      <c r="I20" s="6">
        <v>8.33</v>
      </c>
      <c r="J20" s="6">
        <f t="shared" si="0"/>
        <v>5805.5413140000001</v>
      </c>
    </row>
    <row r="21" spans="3:13" ht="30" x14ac:dyDescent="0.25">
      <c r="C21" s="61"/>
      <c r="D21" s="74" t="s">
        <v>217</v>
      </c>
      <c r="E21" s="77" t="s">
        <v>223</v>
      </c>
      <c r="F21" s="91" t="s">
        <v>253</v>
      </c>
      <c r="G21" s="63" t="s">
        <v>13</v>
      </c>
      <c r="H21" s="76">
        <f>'MEMÓRIA DE CALCULO'!K51</f>
        <v>550.77</v>
      </c>
      <c r="I21" s="6">
        <v>48.1</v>
      </c>
      <c r="J21" s="6">
        <f t="shared" si="0"/>
        <v>33523.027416000004</v>
      </c>
      <c r="M21" s="84"/>
    </row>
    <row r="22" spans="3:13" ht="29.25" customHeight="1" x14ac:dyDescent="0.25">
      <c r="C22" s="61"/>
      <c r="D22" s="74" t="s">
        <v>242</v>
      </c>
      <c r="E22" s="77" t="s">
        <v>243</v>
      </c>
      <c r="F22" s="62" t="s">
        <v>252</v>
      </c>
      <c r="G22" s="63" t="s">
        <v>17</v>
      </c>
      <c r="H22" s="78">
        <f>'MEMÓRIA DE CALCULO'!K56</f>
        <v>95.100000000000009</v>
      </c>
      <c r="I22" s="6">
        <v>51.67</v>
      </c>
      <c r="J22" s="6">
        <f t="shared" si="0"/>
        <v>6217.9478280000003</v>
      </c>
      <c r="M22" s="84"/>
    </row>
    <row r="23" spans="3:13" ht="17.25" customHeight="1" x14ac:dyDescent="0.25">
      <c r="C23" s="61"/>
      <c r="D23" s="79" t="s">
        <v>0</v>
      </c>
      <c r="E23" s="64"/>
      <c r="F23" s="27" t="s">
        <v>19</v>
      </c>
      <c r="G23" s="65"/>
      <c r="H23" s="80"/>
      <c r="I23" s="24"/>
      <c r="J23" s="28">
        <f>SUM(J24:J27)</f>
        <v>5426.7944400000006</v>
      </c>
    </row>
    <row r="24" spans="3:13" s="7" customFormat="1" ht="30" x14ac:dyDescent="0.25">
      <c r="C24" s="66"/>
      <c r="D24" s="77" t="s">
        <v>27</v>
      </c>
      <c r="E24" s="68">
        <v>190302</v>
      </c>
      <c r="F24" s="67" t="s">
        <v>98</v>
      </c>
      <c r="G24" s="63" t="s">
        <v>17</v>
      </c>
      <c r="H24" s="78">
        <f>'MEMÓRIA DE CALCULO'!K62</f>
        <v>7.98</v>
      </c>
      <c r="I24" s="6">
        <v>18.420000000000002</v>
      </c>
      <c r="J24" s="6">
        <f t="shared" si="0"/>
        <v>186.00114600000003</v>
      </c>
    </row>
    <row r="25" spans="3:13" ht="30" x14ac:dyDescent="0.25">
      <c r="C25" s="61"/>
      <c r="D25" s="77" t="s">
        <v>28</v>
      </c>
      <c r="E25" s="68">
        <v>190116</v>
      </c>
      <c r="F25" s="62" t="s">
        <v>97</v>
      </c>
      <c r="G25" s="63" t="s">
        <v>18</v>
      </c>
      <c r="H25" s="78">
        <f>'MEMÓRIA DE CALCULO'!K67</f>
        <v>141.15050000000002</v>
      </c>
      <c r="I25" s="6">
        <v>16.32</v>
      </c>
      <c r="J25" s="6">
        <f t="shared" si="0"/>
        <v>2914.9501319999999</v>
      </c>
    </row>
    <row r="26" spans="3:13" ht="32.25" customHeight="1" x14ac:dyDescent="0.25">
      <c r="C26" s="61"/>
      <c r="D26" s="77" t="s">
        <v>54</v>
      </c>
      <c r="E26" s="68">
        <v>190417</v>
      </c>
      <c r="F26" s="62" t="s">
        <v>60</v>
      </c>
      <c r="G26" s="63" t="s">
        <v>17</v>
      </c>
      <c r="H26" s="78">
        <f>'MEMÓRIA DE CALCULO'!K75</f>
        <v>95.044000000000011</v>
      </c>
      <c r="I26" s="6">
        <v>15.41</v>
      </c>
      <c r="J26" s="6">
        <f t="shared" si="0"/>
        <v>1853.3428020000003</v>
      </c>
    </row>
    <row r="27" spans="3:13" ht="32.25" customHeight="1" x14ac:dyDescent="0.25">
      <c r="C27" s="61"/>
      <c r="D27" s="63" t="s">
        <v>130</v>
      </c>
      <c r="E27" s="68">
        <v>10246</v>
      </c>
      <c r="F27" s="91" t="s">
        <v>131</v>
      </c>
      <c r="G27" s="63" t="s">
        <v>17</v>
      </c>
      <c r="H27" s="76">
        <f>'MEMÓRIA DE CALCULO'!K85</f>
        <v>154.29950000000002</v>
      </c>
      <c r="I27" s="6">
        <v>2.42</v>
      </c>
      <c r="J27" s="6">
        <f t="shared" si="0"/>
        <v>472.50036</v>
      </c>
    </row>
    <row r="28" spans="3:13" ht="17.25" customHeight="1" x14ac:dyDescent="0.25">
      <c r="C28" s="61"/>
      <c r="D28" s="79" t="s">
        <v>1</v>
      </c>
      <c r="E28" s="64"/>
      <c r="F28" s="26" t="s">
        <v>254</v>
      </c>
      <c r="G28" s="64"/>
      <c r="H28" s="80"/>
      <c r="I28" s="24"/>
      <c r="J28" s="29">
        <f>J29</f>
        <v>4202.70975</v>
      </c>
    </row>
    <row r="29" spans="3:13" ht="30" x14ac:dyDescent="0.25">
      <c r="C29" s="61"/>
      <c r="D29" s="77" t="s">
        <v>29</v>
      </c>
      <c r="E29" s="68">
        <v>160708</v>
      </c>
      <c r="F29" s="69" t="s">
        <v>100</v>
      </c>
      <c r="G29" s="68" t="s">
        <v>17</v>
      </c>
      <c r="H29" s="76">
        <f>'MEMÓRIA DE CALCULO'!K95</f>
        <v>187.32400000000001</v>
      </c>
      <c r="I29" s="6">
        <v>17.73</v>
      </c>
      <c r="J29" s="6">
        <f t="shared" si="0"/>
        <v>4202.70975</v>
      </c>
    </row>
    <row r="30" spans="3:13" x14ac:dyDescent="0.25">
      <c r="C30" s="61"/>
      <c r="D30" s="79" t="s">
        <v>2</v>
      </c>
      <c r="E30" s="64"/>
      <c r="F30" s="25" t="s">
        <v>216</v>
      </c>
      <c r="G30" s="64"/>
      <c r="H30" s="73"/>
      <c r="I30" s="24"/>
      <c r="J30" s="30">
        <f>SUM(J31:J35)</f>
        <v>2115.6855300000002</v>
      </c>
    </row>
    <row r="31" spans="3:13" x14ac:dyDescent="0.25">
      <c r="C31" s="61"/>
      <c r="D31" s="63" t="s">
        <v>30</v>
      </c>
      <c r="E31" s="68">
        <v>10209</v>
      </c>
      <c r="F31" s="86" t="s">
        <v>115</v>
      </c>
      <c r="G31" s="85" t="s">
        <v>18</v>
      </c>
      <c r="H31" s="76">
        <f>'MEMÓRIA DE CALCULO'!K104</f>
        <v>6.02</v>
      </c>
      <c r="I31" s="6">
        <v>38.44</v>
      </c>
      <c r="J31" s="6">
        <f t="shared" si="0"/>
        <v>292.82621399999999</v>
      </c>
    </row>
    <row r="32" spans="3:13" ht="45" x14ac:dyDescent="0.25">
      <c r="C32" s="61"/>
      <c r="D32" s="63" t="s">
        <v>55</v>
      </c>
      <c r="E32" s="68">
        <v>50605</v>
      </c>
      <c r="F32" s="70" t="s">
        <v>101</v>
      </c>
      <c r="G32" s="68" t="s">
        <v>17</v>
      </c>
      <c r="H32" s="76">
        <f>'MEMÓRIA DE CALCULO'!K111</f>
        <v>11.234000000000002</v>
      </c>
      <c r="I32" s="6">
        <v>44.1</v>
      </c>
      <c r="J32" s="6">
        <f t="shared" si="0"/>
        <v>626.90446800000007</v>
      </c>
    </row>
    <row r="33" spans="3:10" ht="30" x14ac:dyDescent="0.25">
      <c r="C33" s="61"/>
      <c r="D33" s="63" t="s">
        <v>86</v>
      </c>
      <c r="E33" s="68">
        <v>110101</v>
      </c>
      <c r="F33" s="70" t="s">
        <v>116</v>
      </c>
      <c r="G33" s="68" t="s">
        <v>17</v>
      </c>
      <c r="H33" s="76">
        <f>'MEMÓRIA DE CALCULO'!K117</f>
        <v>12.494000000000002</v>
      </c>
      <c r="I33" s="6">
        <v>8.73</v>
      </c>
      <c r="J33" s="6">
        <f t="shared" si="0"/>
        <v>138.017178</v>
      </c>
    </row>
    <row r="34" spans="3:10" ht="30" x14ac:dyDescent="0.25">
      <c r="C34" s="61"/>
      <c r="D34" s="63" t="s">
        <v>117</v>
      </c>
      <c r="E34" s="68">
        <v>110302</v>
      </c>
      <c r="F34" s="62" t="s">
        <v>96</v>
      </c>
      <c r="G34" s="63" t="s">
        <v>13</v>
      </c>
      <c r="H34" s="76">
        <f>'MEMÓRIA DE CALCULO'!K125</f>
        <v>12.494000000000002</v>
      </c>
      <c r="I34" s="6">
        <v>42.54</v>
      </c>
      <c r="J34" s="6">
        <f t="shared" si="0"/>
        <v>672.54744600000004</v>
      </c>
    </row>
    <row r="35" spans="3:10" ht="30" customHeight="1" x14ac:dyDescent="0.25">
      <c r="C35" s="61"/>
      <c r="D35" s="63" t="s">
        <v>215</v>
      </c>
      <c r="E35" s="68">
        <v>40806</v>
      </c>
      <c r="F35" s="62" t="s">
        <v>255</v>
      </c>
      <c r="G35" s="63" t="s">
        <v>17</v>
      </c>
      <c r="H35" s="76">
        <f>'MEMÓRIA DE CALCULO'!K132</f>
        <v>18</v>
      </c>
      <c r="I35" s="6">
        <v>16.920000000000002</v>
      </c>
      <c r="J35" s="6">
        <f t="shared" si="0"/>
        <v>385.39022400000005</v>
      </c>
    </row>
    <row r="36" spans="3:10" ht="12.75" customHeight="1" x14ac:dyDescent="0.25">
      <c r="C36" s="61"/>
      <c r="D36" s="79" t="s">
        <v>16</v>
      </c>
      <c r="E36" s="81"/>
      <c r="F36" s="82" t="s">
        <v>132</v>
      </c>
      <c r="G36" s="64"/>
      <c r="H36" s="80"/>
      <c r="I36" s="24"/>
      <c r="J36" s="28">
        <f>SUM(J37:J41)</f>
        <v>2661.3386639999999</v>
      </c>
    </row>
    <row r="37" spans="3:10" ht="25.5" customHeight="1" x14ac:dyDescent="0.25">
      <c r="C37" s="61"/>
      <c r="D37" s="63" t="s">
        <v>31</v>
      </c>
      <c r="E37" s="68">
        <v>10214</v>
      </c>
      <c r="F37" s="92" t="s">
        <v>118</v>
      </c>
      <c r="G37" s="85" t="s">
        <v>17</v>
      </c>
      <c r="H37" s="76">
        <f>'MEMÓRIA DE CALCULO'!K137</f>
        <v>2.52</v>
      </c>
      <c r="I37" s="76">
        <v>10.25</v>
      </c>
      <c r="J37" s="6">
        <f t="shared" si="0"/>
        <v>32.685282000000001</v>
      </c>
    </row>
    <row r="38" spans="3:10" ht="33.75" customHeight="1" x14ac:dyDescent="0.25">
      <c r="C38" s="61"/>
      <c r="D38" s="63" t="s">
        <v>32</v>
      </c>
      <c r="E38" s="68">
        <v>50303</v>
      </c>
      <c r="F38" s="92" t="s">
        <v>151</v>
      </c>
      <c r="G38" s="85" t="s">
        <v>12</v>
      </c>
      <c r="H38" s="76">
        <f>'MEMÓRIA DE CALCULO'!K142</f>
        <v>2.2000000000000002</v>
      </c>
      <c r="I38" s="76">
        <v>46.71</v>
      </c>
      <c r="J38" s="6">
        <f t="shared" si="0"/>
        <v>130.03250400000002</v>
      </c>
    </row>
    <row r="39" spans="3:10" ht="51.75" customHeight="1" x14ac:dyDescent="0.25">
      <c r="C39" s="61"/>
      <c r="D39" s="63" t="s">
        <v>56</v>
      </c>
      <c r="E39" s="68">
        <v>60103</v>
      </c>
      <c r="F39" s="91" t="s">
        <v>120</v>
      </c>
      <c r="G39" s="63" t="s">
        <v>14</v>
      </c>
      <c r="H39" s="76">
        <f>'MEMÓRIA DE CALCULO'!K147</f>
        <v>2</v>
      </c>
      <c r="I39" s="76">
        <v>209.98</v>
      </c>
      <c r="J39" s="6">
        <f t="shared" si="0"/>
        <v>531.41738399999997</v>
      </c>
    </row>
    <row r="40" spans="3:10" ht="51.75" customHeight="1" x14ac:dyDescent="0.25">
      <c r="C40" s="61"/>
      <c r="D40" s="63" t="s">
        <v>89</v>
      </c>
      <c r="E40" s="68">
        <v>61303</v>
      </c>
      <c r="F40" s="91" t="s">
        <v>119</v>
      </c>
      <c r="G40" s="63" t="s">
        <v>14</v>
      </c>
      <c r="H40" s="76">
        <f>'MEMÓRIA DE CALCULO'!K152</f>
        <v>2</v>
      </c>
      <c r="I40" s="76">
        <v>604.92999999999995</v>
      </c>
      <c r="J40" s="6">
        <f t="shared" si="0"/>
        <v>1530.956844</v>
      </c>
    </row>
    <row r="41" spans="3:10" ht="32.25" customHeight="1" x14ac:dyDescent="0.25">
      <c r="C41" s="61"/>
      <c r="D41" s="63" t="s">
        <v>111</v>
      </c>
      <c r="E41" s="68">
        <v>71104</v>
      </c>
      <c r="F41" s="91" t="s">
        <v>107</v>
      </c>
      <c r="G41" s="63" t="s">
        <v>17</v>
      </c>
      <c r="H41" s="76">
        <f>'MEMÓRIA DE CALCULO'!K162</f>
        <v>1</v>
      </c>
      <c r="I41" s="76">
        <v>344.75</v>
      </c>
      <c r="J41" s="6">
        <f t="shared" si="0"/>
        <v>436.24665000000005</v>
      </c>
    </row>
    <row r="42" spans="3:10" ht="12.75" customHeight="1" x14ac:dyDescent="0.25">
      <c r="C42" s="61"/>
      <c r="D42" s="79" t="s">
        <v>135</v>
      </c>
      <c r="E42" s="81"/>
      <c r="F42" s="82" t="s">
        <v>133</v>
      </c>
      <c r="G42" s="64"/>
      <c r="H42" s="80"/>
      <c r="I42" s="24"/>
      <c r="J42" s="28">
        <f>SUM(J43:J52)</f>
        <v>12491.623872</v>
      </c>
    </row>
    <row r="43" spans="3:10" s="7" customFormat="1" ht="36.75" customHeight="1" x14ac:dyDescent="0.25">
      <c r="C43" s="66"/>
      <c r="D43" s="63" t="s">
        <v>136</v>
      </c>
      <c r="E43" s="68">
        <v>151703</v>
      </c>
      <c r="F43" s="92" t="s">
        <v>113</v>
      </c>
      <c r="G43" s="63" t="s">
        <v>14</v>
      </c>
      <c r="H43" s="76">
        <f>'MEMÓRIA DE CALCULO'!K162</f>
        <v>1</v>
      </c>
      <c r="I43" s="76">
        <v>1700.31</v>
      </c>
      <c r="J43" s="6">
        <f t="shared" si="0"/>
        <v>2151.5722740000001</v>
      </c>
    </row>
    <row r="44" spans="3:10" s="7" customFormat="1" ht="27" customHeight="1" x14ac:dyDescent="0.25">
      <c r="C44" s="66"/>
      <c r="D44" s="63" t="s">
        <v>137</v>
      </c>
      <c r="E44" s="68">
        <v>151421</v>
      </c>
      <c r="F44" s="92" t="s">
        <v>114</v>
      </c>
      <c r="G44" s="85" t="s">
        <v>12</v>
      </c>
      <c r="H44" s="76">
        <f>'MEMÓRIA DE CALCULO'!K166</f>
        <v>125</v>
      </c>
      <c r="I44" s="76">
        <v>11.94</v>
      </c>
      <c r="J44" s="6">
        <f t="shared" si="0"/>
        <v>1888.6095</v>
      </c>
    </row>
    <row r="45" spans="3:10" s="7" customFormat="1" ht="27" customHeight="1" x14ac:dyDescent="0.25">
      <c r="C45" s="66"/>
      <c r="D45" s="63" t="s">
        <v>269</v>
      </c>
      <c r="E45" s="68">
        <v>151418</v>
      </c>
      <c r="F45" s="92" t="s">
        <v>274</v>
      </c>
      <c r="G45" s="85" t="s">
        <v>12</v>
      </c>
      <c r="H45" s="78">
        <f>'MEMÓRIA DE CALCULO'!K170</f>
        <v>240</v>
      </c>
      <c r="I45" s="76">
        <v>5.61</v>
      </c>
      <c r="J45" s="6">
        <f t="shared" si="0"/>
        <v>1703.7345600000003</v>
      </c>
    </row>
    <row r="46" spans="3:10" s="7" customFormat="1" ht="27" customHeight="1" x14ac:dyDescent="0.25">
      <c r="C46" s="66"/>
      <c r="D46" s="63" t="s">
        <v>270</v>
      </c>
      <c r="E46" s="68">
        <v>151417</v>
      </c>
      <c r="F46" s="92" t="s">
        <v>268</v>
      </c>
      <c r="G46" s="85" t="s">
        <v>12</v>
      </c>
      <c r="H46" s="78">
        <f>'MEMÓRIA DE CALCULO'!K174</f>
        <v>480</v>
      </c>
      <c r="I46" s="76">
        <v>4.5999999999999996</v>
      </c>
      <c r="J46" s="6">
        <f t="shared" si="0"/>
        <v>2794.0032000000001</v>
      </c>
    </row>
    <row r="47" spans="3:10" s="7" customFormat="1" ht="94.5" customHeight="1" x14ac:dyDescent="0.25">
      <c r="C47" s="66"/>
      <c r="D47" s="63" t="s">
        <v>271</v>
      </c>
      <c r="E47" s="68">
        <v>151901</v>
      </c>
      <c r="F47" s="92" t="s">
        <v>275</v>
      </c>
      <c r="G47" s="85" t="s">
        <v>14</v>
      </c>
      <c r="H47" s="78">
        <f>'MEMÓRIA DE CALCULO'!K178</f>
        <v>1</v>
      </c>
      <c r="I47" s="76">
        <v>330.56</v>
      </c>
      <c r="J47" s="6">
        <f t="shared" si="0"/>
        <v>418.29062400000004</v>
      </c>
    </row>
    <row r="48" spans="3:10" s="7" customFormat="1" ht="64.5" customHeight="1" x14ac:dyDescent="0.25">
      <c r="C48" s="66"/>
      <c r="D48" s="63" t="s">
        <v>272</v>
      </c>
      <c r="E48" s="68">
        <v>151306</v>
      </c>
      <c r="F48" s="92" t="s">
        <v>293</v>
      </c>
      <c r="G48" s="85" t="s">
        <v>14</v>
      </c>
      <c r="H48" s="78">
        <f>'MEMÓRIA DE CALCULO'!K182</f>
        <v>8</v>
      </c>
      <c r="I48" s="76">
        <v>43.97</v>
      </c>
      <c r="J48" s="6">
        <f t="shared" si="0"/>
        <v>445.11710400000004</v>
      </c>
    </row>
    <row r="49" spans="3:10" s="7" customFormat="1" ht="66.75" customHeight="1" x14ac:dyDescent="0.25">
      <c r="C49" s="66"/>
      <c r="D49" s="63" t="s">
        <v>273</v>
      </c>
      <c r="E49" s="68">
        <v>151311</v>
      </c>
      <c r="F49" s="92" t="s">
        <v>295</v>
      </c>
      <c r="G49" s="85" t="s">
        <v>14</v>
      </c>
      <c r="H49" s="78">
        <f>'MEMÓRIA DE CALCULO'!K186</f>
        <v>1</v>
      </c>
      <c r="I49" s="76">
        <v>73.97</v>
      </c>
      <c r="J49" s="6">
        <f t="shared" si="0"/>
        <v>93.601638000000008</v>
      </c>
    </row>
    <row r="50" spans="3:10" s="7" customFormat="1" ht="66.75" customHeight="1" x14ac:dyDescent="0.25">
      <c r="C50" s="66"/>
      <c r="D50" s="63" t="s">
        <v>276</v>
      </c>
      <c r="E50" s="68">
        <v>151301</v>
      </c>
      <c r="F50" s="92" t="s">
        <v>294</v>
      </c>
      <c r="G50" s="85" t="s">
        <v>14</v>
      </c>
      <c r="H50" s="78">
        <f>'MEMÓRIA DE CALCULO'!K190</f>
        <v>4</v>
      </c>
      <c r="I50" s="76">
        <v>15.14</v>
      </c>
      <c r="J50" s="6">
        <f t="shared" si="0"/>
        <v>76.632624000000007</v>
      </c>
    </row>
    <row r="51" spans="3:10" s="7" customFormat="1" ht="66.75" customHeight="1" x14ac:dyDescent="0.25">
      <c r="C51" s="66"/>
      <c r="D51" s="63" t="s">
        <v>277</v>
      </c>
      <c r="E51" s="68">
        <v>151803</v>
      </c>
      <c r="F51" s="92" t="s">
        <v>283</v>
      </c>
      <c r="G51" s="85" t="s">
        <v>14</v>
      </c>
      <c r="H51" s="78">
        <f>'MEMÓRIA DE CALCULO'!K194</f>
        <v>1</v>
      </c>
      <c r="I51" s="76">
        <v>136.5</v>
      </c>
      <c r="J51" s="6">
        <f t="shared" si="0"/>
        <v>172.72710000000001</v>
      </c>
    </row>
    <row r="52" spans="3:10" s="7" customFormat="1" ht="66.75" customHeight="1" x14ac:dyDescent="0.25">
      <c r="C52" s="66"/>
      <c r="D52" s="63" t="s">
        <v>282</v>
      </c>
      <c r="E52" s="260" t="s">
        <v>299</v>
      </c>
      <c r="F52" s="92" t="s">
        <v>298</v>
      </c>
      <c r="G52" s="85" t="s">
        <v>177</v>
      </c>
      <c r="H52" s="78">
        <f>'MEMÓRIA DE CALCULO'!K198</f>
        <v>8</v>
      </c>
      <c r="I52" s="76">
        <v>271.39</v>
      </c>
      <c r="J52" s="6">
        <f t="shared" si="0"/>
        <v>2747.3352479999999</v>
      </c>
    </row>
    <row r="53" spans="3:10" s="7" customFormat="1" ht="27" customHeight="1" x14ac:dyDescent="0.25">
      <c r="C53" s="66"/>
      <c r="D53" s="79" t="s">
        <v>138</v>
      </c>
      <c r="E53" s="81"/>
      <c r="F53" s="82" t="s">
        <v>207</v>
      </c>
      <c r="G53" s="64"/>
      <c r="H53" s="80"/>
      <c r="I53" s="24"/>
      <c r="J53" s="28">
        <f>SUM(J54:J59)</f>
        <v>2738.5533720000003</v>
      </c>
    </row>
    <row r="54" spans="3:10" s="7" customFormat="1" ht="27" customHeight="1" x14ac:dyDescent="0.25">
      <c r="C54" s="66"/>
      <c r="D54" s="63" t="s">
        <v>139</v>
      </c>
      <c r="E54" s="68">
        <v>140701</v>
      </c>
      <c r="F54" s="92" t="s">
        <v>263</v>
      </c>
      <c r="G54" s="85" t="s">
        <v>208</v>
      </c>
      <c r="H54" s="78">
        <f>'MEMÓRIA DE CALCULO'!K203</f>
        <v>2</v>
      </c>
      <c r="I54" s="76">
        <v>65.63</v>
      </c>
      <c r="J54" s="6">
        <f t="shared" si="0"/>
        <v>166.09640400000001</v>
      </c>
    </row>
    <row r="55" spans="3:10" s="7" customFormat="1" ht="41.25" customHeight="1" x14ac:dyDescent="0.25">
      <c r="C55" s="66"/>
      <c r="D55" s="63" t="s">
        <v>140</v>
      </c>
      <c r="E55" s="68">
        <v>170101</v>
      </c>
      <c r="F55" s="92" t="s">
        <v>210</v>
      </c>
      <c r="G55" s="85" t="s">
        <v>14</v>
      </c>
      <c r="H55" s="78">
        <f>'MEMÓRIA DE CALCULO'!K207</f>
        <v>1</v>
      </c>
      <c r="I55" s="76">
        <v>442.91</v>
      </c>
      <c r="J55" s="6">
        <f t="shared" si="0"/>
        <v>560.45831400000009</v>
      </c>
    </row>
    <row r="56" spans="3:10" s="7" customFormat="1" ht="41.25" customHeight="1" x14ac:dyDescent="0.25">
      <c r="C56" s="66"/>
      <c r="D56" s="63" t="s">
        <v>141</v>
      </c>
      <c r="E56" s="68">
        <v>170304</v>
      </c>
      <c r="F56" s="92" t="s">
        <v>212</v>
      </c>
      <c r="G56" s="85" t="s">
        <v>14</v>
      </c>
      <c r="H56" s="78">
        <f>'MEMÓRIA DE CALCULO'!K211</f>
        <v>3</v>
      </c>
      <c r="I56" s="76">
        <v>96</v>
      </c>
      <c r="J56" s="6">
        <f t="shared" si="0"/>
        <v>364.43520000000001</v>
      </c>
    </row>
    <row r="57" spans="3:10" s="7" customFormat="1" ht="41.25" customHeight="1" x14ac:dyDescent="0.25">
      <c r="C57" s="66"/>
      <c r="D57" s="63" t="s">
        <v>211</v>
      </c>
      <c r="E57" s="68">
        <v>142104</v>
      </c>
      <c r="F57" s="91" t="s">
        <v>123</v>
      </c>
      <c r="G57" s="63" t="s">
        <v>14</v>
      </c>
      <c r="H57" s="76">
        <f>'MEMÓRIA DE CALCULO'!K216</f>
        <v>4</v>
      </c>
      <c r="I57" s="76">
        <v>22.04</v>
      </c>
      <c r="J57" s="6">
        <f t="shared" si="0"/>
        <v>111.557664</v>
      </c>
    </row>
    <row r="58" spans="3:10" s="7" customFormat="1" ht="41.25" customHeight="1" x14ac:dyDescent="0.25">
      <c r="C58" s="66"/>
      <c r="D58" s="63" t="s">
        <v>278</v>
      </c>
      <c r="E58" s="68">
        <v>140706</v>
      </c>
      <c r="F58" s="91" t="s">
        <v>280</v>
      </c>
      <c r="G58" s="63" t="s">
        <v>14</v>
      </c>
      <c r="H58" s="78">
        <f>'MEMÓRIA DE CALCULO'!K222</f>
        <v>4</v>
      </c>
      <c r="I58" s="76">
        <v>60.59</v>
      </c>
      <c r="J58" s="6">
        <f t="shared" si="0"/>
        <v>306.68234400000006</v>
      </c>
    </row>
    <row r="59" spans="3:10" s="7" customFormat="1" ht="41.25" customHeight="1" x14ac:dyDescent="0.25">
      <c r="C59" s="66"/>
      <c r="D59" s="63" t="s">
        <v>279</v>
      </c>
      <c r="E59" s="261" t="s">
        <v>306</v>
      </c>
      <c r="F59" s="193" t="str">
        <f>COMPOSIÇÃO!B21</f>
        <v>Bebedouro em aço inox coletivo, marcas de referência Fisher, Metalpress ou Mekal,</v>
      </c>
      <c r="G59" s="63" t="s">
        <v>14</v>
      </c>
      <c r="H59" s="78">
        <f>'MEMÓRIA DE CALCULO'!K227</f>
        <v>1</v>
      </c>
      <c r="I59" s="76">
        <f>COMPOSIÇÃO!H28</f>
        <v>971.49000000000012</v>
      </c>
      <c r="J59" s="6">
        <f>TRUNC(ROUND(H59*I59,2),2)*1.2654</f>
        <v>1229.3234460000001</v>
      </c>
    </row>
    <row r="60" spans="3:10" ht="12.75" customHeight="1" x14ac:dyDescent="0.25">
      <c r="C60" s="61"/>
      <c r="D60" s="79" t="s">
        <v>142</v>
      </c>
      <c r="E60" s="81"/>
      <c r="F60" s="82" t="s">
        <v>134</v>
      </c>
      <c r="G60" s="64"/>
      <c r="H60" s="80"/>
      <c r="I60" s="24"/>
      <c r="J60" s="28">
        <f>SUM(J61:J63)</f>
        <v>1712.52909</v>
      </c>
    </row>
    <row r="61" spans="3:10" ht="23.25" customHeight="1" x14ac:dyDescent="0.25">
      <c r="C61" s="61"/>
      <c r="D61" s="63" t="s">
        <v>143</v>
      </c>
      <c r="E61" s="68">
        <v>10256</v>
      </c>
      <c r="F61" s="91" t="s">
        <v>121</v>
      </c>
      <c r="G61" s="63" t="s">
        <v>17</v>
      </c>
      <c r="H61" s="76">
        <f>'MEMÓRIA DE CALCULO'!K233</f>
        <v>10.736000000000001</v>
      </c>
      <c r="I61" s="76">
        <v>4.9000000000000004</v>
      </c>
      <c r="J61" s="6">
        <f t="shared" si="0"/>
        <v>66.572693999999998</v>
      </c>
    </row>
    <row r="62" spans="3:10" ht="30.75" customHeight="1" x14ac:dyDescent="0.25">
      <c r="C62" s="61"/>
      <c r="D62" s="63" t="s">
        <v>144</v>
      </c>
      <c r="E62" s="68">
        <v>90202</v>
      </c>
      <c r="F62" s="91" t="s">
        <v>122</v>
      </c>
      <c r="G62" s="63" t="s">
        <v>17</v>
      </c>
      <c r="H62" s="76">
        <f>'MEMÓRIA DE CALCULO'!K238</f>
        <v>10.736000000000001</v>
      </c>
      <c r="I62" s="76">
        <v>35.71</v>
      </c>
      <c r="J62" s="6">
        <f t="shared" si="0"/>
        <v>485.129052</v>
      </c>
    </row>
    <row r="63" spans="3:10" ht="23.25" customHeight="1" x14ac:dyDescent="0.25">
      <c r="C63" s="61"/>
      <c r="D63" s="63" t="s">
        <v>145</v>
      </c>
      <c r="E63" s="77" t="s">
        <v>10</v>
      </c>
      <c r="F63" s="91" t="s">
        <v>102</v>
      </c>
      <c r="G63" s="63" t="s">
        <v>12</v>
      </c>
      <c r="H63" s="78">
        <f>'MEMÓRIA DE CALCULO'!K242</f>
        <v>8</v>
      </c>
      <c r="I63" s="6">
        <v>114.67</v>
      </c>
      <c r="J63" s="6">
        <f t="shared" si="0"/>
        <v>1160.827344</v>
      </c>
    </row>
    <row r="64" spans="3:10" x14ac:dyDescent="0.25">
      <c r="C64" s="61"/>
      <c r="D64" s="152" t="s">
        <v>202</v>
      </c>
      <c r="E64" s="153"/>
      <c r="F64" s="154" t="s">
        <v>21</v>
      </c>
      <c r="G64" s="155"/>
      <c r="H64" s="80"/>
      <c r="I64" s="156"/>
      <c r="J64" s="30">
        <f>SUM(J65:J68)</f>
        <v>3448.0884600000004</v>
      </c>
    </row>
    <row r="65" spans="3:10" ht="19.5" customHeight="1" x14ac:dyDescent="0.25">
      <c r="C65" s="61"/>
      <c r="D65" s="63" t="s">
        <v>203</v>
      </c>
      <c r="E65" s="262">
        <v>200713</v>
      </c>
      <c r="F65" s="151" t="s">
        <v>15</v>
      </c>
      <c r="G65" s="150" t="s">
        <v>14</v>
      </c>
      <c r="H65" s="78">
        <f>'MEMÓRIA DE CALCULO'!K247</f>
        <v>2</v>
      </c>
      <c r="I65" s="8">
        <v>150.22</v>
      </c>
      <c r="J65" s="6">
        <f t="shared" si="0"/>
        <v>380.17677600000002</v>
      </c>
    </row>
    <row r="66" spans="3:10" ht="19.5" customHeight="1" x14ac:dyDescent="0.25">
      <c r="C66" s="61"/>
      <c r="D66" s="63" t="s">
        <v>204</v>
      </c>
      <c r="E66" s="261" t="s">
        <v>214</v>
      </c>
      <c r="F66" s="157" t="s">
        <v>264</v>
      </c>
      <c r="G66" s="150" t="s">
        <v>14</v>
      </c>
      <c r="H66" s="78">
        <f>'MEMÓRIA DE CALCULO'!K252</f>
        <v>2</v>
      </c>
      <c r="I66" s="8">
        <f>COMPOSIÇÃO!H9</f>
        <v>215.42083333333332</v>
      </c>
      <c r="J66" s="6">
        <f t="shared" si="0"/>
        <v>545.18493599999999</v>
      </c>
    </row>
    <row r="67" spans="3:10" ht="19.5" customHeight="1" x14ac:dyDescent="0.25">
      <c r="C67" s="61"/>
      <c r="D67" s="63" t="s">
        <v>205</v>
      </c>
      <c r="E67" s="261" t="s">
        <v>213</v>
      </c>
      <c r="F67" s="158" t="s">
        <v>265</v>
      </c>
      <c r="G67" s="150" t="s">
        <v>14</v>
      </c>
      <c r="H67" s="161">
        <f>'MEMÓRIA DE CALCULO'!K257</f>
        <v>4</v>
      </c>
      <c r="I67" s="164">
        <f>COMPOSIÇÃO!H18</f>
        <v>382.59999999999997</v>
      </c>
      <c r="J67" s="6">
        <f t="shared" si="0"/>
        <v>1936.5681600000003</v>
      </c>
    </row>
    <row r="68" spans="3:10" ht="19.5" customHeight="1" x14ac:dyDescent="0.25">
      <c r="C68" s="61"/>
      <c r="D68" s="63" t="s">
        <v>206</v>
      </c>
      <c r="E68" s="68">
        <v>200402</v>
      </c>
      <c r="F68" s="69" t="s">
        <v>91</v>
      </c>
      <c r="G68" s="63" t="s">
        <v>17</v>
      </c>
      <c r="H68" s="76">
        <f>'MEMÓRIA DE CALCULO'!K263</f>
        <v>586.35</v>
      </c>
      <c r="I68" s="6">
        <v>0.79</v>
      </c>
      <c r="J68" s="6">
        <f t="shared" si="0"/>
        <v>586.15858800000012</v>
      </c>
    </row>
    <row r="69" spans="3:10" x14ac:dyDescent="0.25">
      <c r="C69" s="61"/>
      <c r="D69" s="372" t="s">
        <v>104</v>
      </c>
      <c r="E69" s="373"/>
      <c r="F69" s="373"/>
      <c r="G69" s="373"/>
      <c r="H69" s="373"/>
      <c r="I69" s="374"/>
      <c r="J69" s="375">
        <f>SUM(J8:J68)/2</f>
        <v>98866.942091999998</v>
      </c>
    </row>
    <row r="74" spans="3:10" x14ac:dyDescent="0.25">
      <c r="F74" s="95"/>
    </row>
    <row r="76" spans="3:10" x14ac:dyDescent="0.25">
      <c r="F76" s="95"/>
    </row>
  </sheetData>
  <mergeCells count="14">
    <mergeCell ref="D69:I69"/>
    <mergeCell ref="H2:J2"/>
    <mergeCell ref="E6:E7"/>
    <mergeCell ref="D6:D7"/>
    <mergeCell ref="F6:F7"/>
    <mergeCell ref="G6:G7"/>
    <mergeCell ref="H6:H7"/>
    <mergeCell ref="I6:I7"/>
    <mergeCell ref="J6:J7"/>
    <mergeCell ref="E2:F2"/>
    <mergeCell ref="E3:F3"/>
    <mergeCell ref="E4:F4"/>
    <mergeCell ref="E5:F5"/>
    <mergeCell ref="G3:J5"/>
  </mergeCells>
  <pageMargins left="0.23622047244094491" right="0.23622047244094491" top="0.74803149606299213" bottom="0.74803149606299213" header="0.31496062992125984" footer="0.31496062992125984"/>
  <pageSetup paperSize="9" scale="57"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D2:K329"/>
  <sheetViews>
    <sheetView view="pageBreakPreview" zoomScaleNormal="100" zoomScaleSheetLayoutView="100" workbookViewId="0">
      <pane ySplit="5" topLeftCell="A239" activePane="bottomLeft" state="frozen"/>
      <selection pane="bottomLeft" activeCell="E11" sqref="E11"/>
    </sheetView>
  </sheetViews>
  <sheetFormatPr defaultRowHeight="15" x14ac:dyDescent="0.25"/>
  <cols>
    <col min="4" max="4" width="13.7109375" customWidth="1"/>
    <col min="5" max="5" width="85" customWidth="1"/>
    <col min="6" max="7" width="10.85546875" customWidth="1"/>
    <col min="8" max="8" width="16.7109375" customWidth="1"/>
    <col min="9" max="10" width="10.85546875" customWidth="1"/>
    <col min="11" max="11" width="12.28515625" customWidth="1"/>
  </cols>
  <sheetData>
    <row r="2" spans="4:11" ht="49.5" customHeight="1" x14ac:dyDescent="0.25">
      <c r="D2" s="43"/>
      <c r="E2" s="289" t="s">
        <v>36</v>
      </c>
      <c r="F2" s="289"/>
      <c r="G2" s="93" t="s">
        <v>8</v>
      </c>
      <c r="H2" s="290" t="s">
        <v>9</v>
      </c>
      <c r="I2" s="290"/>
      <c r="J2" s="290"/>
      <c r="K2" s="290"/>
    </row>
    <row r="3" spans="4:11" ht="15" customHeight="1" x14ac:dyDescent="0.25">
      <c r="D3" s="42" t="s">
        <v>81</v>
      </c>
      <c r="E3" s="296" t="s">
        <v>228</v>
      </c>
      <c r="F3" s="296"/>
      <c r="G3" s="290" t="str">
        <f>ORÇAMENTO!G3</f>
        <v xml:space="preserve">Data base:   AGOSTO/2019        BDI: 26,54%
</v>
      </c>
      <c r="H3" s="290"/>
      <c r="I3" s="290"/>
      <c r="J3" s="290"/>
      <c r="K3" s="290"/>
    </row>
    <row r="4" spans="4:11" x14ac:dyDescent="0.25">
      <c r="D4" s="42" t="s">
        <v>82</v>
      </c>
      <c r="E4" s="296" t="s">
        <v>83</v>
      </c>
      <c r="F4" s="296"/>
      <c r="G4" s="290"/>
      <c r="H4" s="290"/>
      <c r="I4" s="290"/>
      <c r="J4" s="290"/>
      <c r="K4" s="290"/>
    </row>
    <row r="5" spans="4:11" x14ac:dyDescent="0.25">
      <c r="D5" s="42" t="s">
        <v>103</v>
      </c>
      <c r="E5" s="297" t="s">
        <v>78</v>
      </c>
      <c r="F5" s="297"/>
      <c r="G5" s="290"/>
      <c r="H5" s="290"/>
      <c r="I5" s="290"/>
      <c r="J5" s="290"/>
      <c r="K5" s="290"/>
    </row>
    <row r="6" spans="4:11" ht="18" customHeight="1" x14ac:dyDescent="0.25">
      <c r="D6" s="18">
        <v>1</v>
      </c>
      <c r="E6" s="291" t="s">
        <v>247</v>
      </c>
      <c r="F6" s="291"/>
      <c r="G6" s="291"/>
      <c r="H6" s="291"/>
      <c r="I6" s="291"/>
      <c r="J6" s="291"/>
      <c r="K6" s="291"/>
    </row>
    <row r="7" spans="4:11" x14ac:dyDescent="0.25">
      <c r="D7" s="10" t="s">
        <v>24</v>
      </c>
      <c r="E7" s="12" t="s">
        <v>22</v>
      </c>
      <c r="F7" s="11" t="s">
        <v>14</v>
      </c>
      <c r="G7" s="11" t="s">
        <v>37</v>
      </c>
      <c r="H7" s="11" t="s">
        <v>38</v>
      </c>
      <c r="I7" s="11" t="s">
        <v>39</v>
      </c>
      <c r="J7" s="11" t="s">
        <v>40</v>
      </c>
      <c r="K7" s="15">
        <f>J8</f>
        <v>8</v>
      </c>
    </row>
    <row r="8" spans="4:11" x14ac:dyDescent="0.25">
      <c r="D8" s="10"/>
      <c r="E8" s="12"/>
      <c r="F8" s="11"/>
      <c r="G8" s="11"/>
      <c r="H8" s="11">
        <v>4</v>
      </c>
      <c r="I8" s="11">
        <v>2</v>
      </c>
      <c r="J8" s="11">
        <f>H8*I8</f>
        <v>8</v>
      </c>
      <c r="K8" s="9"/>
    </row>
    <row r="9" spans="4:11" x14ac:dyDescent="0.25">
      <c r="D9" s="179"/>
      <c r="E9" s="12"/>
      <c r="F9" s="11"/>
      <c r="G9" s="11"/>
      <c r="H9" s="11"/>
      <c r="I9" s="11"/>
      <c r="J9" s="11"/>
      <c r="K9" s="9"/>
    </row>
    <row r="10" spans="4:11" ht="38.25" x14ac:dyDescent="0.25">
      <c r="D10" s="179" t="s">
        <v>245</v>
      </c>
      <c r="E10" s="12" t="s">
        <v>248</v>
      </c>
      <c r="F10" s="11" t="s">
        <v>14</v>
      </c>
      <c r="G10" s="11" t="s">
        <v>37</v>
      </c>
      <c r="H10" s="11" t="s">
        <v>38</v>
      </c>
      <c r="I10" s="11" t="s">
        <v>39</v>
      </c>
      <c r="J10" s="11" t="s">
        <v>40</v>
      </c>
      <c r="K10" s="15">
        <f>F11</f>
        <v>7</v>
      </c>
    </row>
    <row r="11" spans="4:11" x14ac:dyDescent="0.25">
      <c r="D11" s="179"/>
      <c r="E11" s="12"/>
      <c r="F11" s="11">
        <v>7</v>
      </c>
      <c r="G11" s="11"/>
      <c r="H11" s="11"/>
      <c r="I11" s="11"/>
      <c r="J11" s="11"/>
      <c r="K11" s="9"/>
    </row>
    <row r="12" spans="4:11" x14ac:dyDescent="0.25">
      <c r="D12" s="179"/>
      <c r="E12" s="12"/>
      <c r="F12" s="11"/>
      <c r="G12" s="11"/>
      <c r="H12" s="11"/>
      <c r="I12" s="11"/>
      <c r="J12" s="11"/>
      <c r="K12" s="9"/>
    </row>
    <row r="13" spans="4:11" ht="38.25" x14ac:dyDescent="0.25">
      <c r="D13" s="179" t="s">
        <v>246</v>
      </c>
      <c r="E13" s="12" t="s">
        <v>249</v>
      </c>
      <c r="F13" s="11" t="s">
        <v>14</v>
      </c>
      <c r="G13" s="11" t="s">
        <v>37</v>
      </c>
      <c r="H13" s="11" t="s">
        <v>38</v>
      </c>
      <c r="I13" s="11" t="s">
        <v>39</v>
      </c>
      <c r="J13" s="11" t="s">
        <v>40</v>
      </c>
      <c r="K13" s="15">
        <f>F14</f>
        <v>5</v>
      </c>
    </row>
    <row r="14" spans="4:11" ht="15.75" customHeight="1" x14ac:dyDescent="0.25">
      <c r="D14" s="10"/>
      <c r="E14" s="12"/>
      <c r="F14" s="11">
        <v>5</v>
      </c>
      <c r="G14" s="11"/>
      <c r="H14" s="11"/>
      <c r="I14" s="11"/>
      <c r="J14" s="11"/>
      <c r="K14" s="9"/>
    </row>
    <row r="15" spans="4:11" ht="15.75" customHeight="1" x14ac:dyDescent="0.25">
      <c r="D15" s="253"/>
      <c r="E15" s="12"/>
      <c r="F15" s="11"/>
      <c r="G15" s="11"/>
      <c r="H15" s="11"/>
      <c r="I15" s="11"/>
      <c r="J15" s="11"/>
      <c r="K15" s="9"/>
    </row>
    <row r="16" spans="4:11" ht="39" customHeight="1" x14ac:dyDescent="0.25">
      <c r="D16" s="253" t="s">
        <v>356</v>
      </c>
      <c r="E16" s="12" t="s">
        <v>361</v>
      </c>
      <c r="F16" s="11" t="s">
        <v>359</v>
      </c>
      <c r="G16" s="11" t="s">
        <v>37</v>
      </c>
      <c r="H16" s="11" t="s">
        <v>38</v>
      </c>
      <c r="I16" s="11" t="s">
        <v>39</v>
      </c>
      <c r="J16" s="11" t="s">
        <v>40</v>
      </c>
      <c r="K16" s="15">
        <f>F17</f>
        <v>3</v>
      </c>
    </row>
    <row r="17" spans="4:11" ht="15.75" customHeight="1" x14ac:dyDescent="0.25">
      <c r="D17" s="253"/>
      <c r="E17" s="12"/>
      <c r="F17" s="11">
        <v>3</v>
      </c>
      <c r="G17" s="11"/>
      <c r="H17" s="11"/>
      <c r="I17" s="11"/>
      <c r="J17" s="11"/>
      <c r="K17" s="9"/>
    </row>
    <row r="18" spans="4:11" ht="15.75" customHeight="1" x14ac:dyDescent="0.25">
      <c r="D18" s="253"/>
      <c r="E18" s="12"/>
      <c r="F18" s="11"/>
      <c r="G18" s="11"/>
      <c r="H18" s="11"/>
      <c r="I18" s="11"/>
      <c r="J18" s="11"/>
      <c r="K18" s="9"/>
    </row>
    <row r="19" spans="4:11" ht="35.25" customHeight="1" x14ac:dyDescent="0.25">
      <c r="D19" s="253" t="s">
        <v>357</v>
      </c>
      <c r="E19" s="12" t="s">
        <v>362</v>
      </c>
      <c r="F19" s="11" t="s">
        <v>359</v>
      </c>
      <c r="G19" s="11" t="s">
        <v>37</v>
      </c>
      <c r="H19" s="11" t="s">
        <v>38</v>
      </c>
      <c r="I19" s="11" t="s">
        <v>39</v>
      </c>
      <c r="J19" s="11" t="s">
        <v>40</v>
      </c>
      <c r="K19" s="15">
        <f>F20</f>
        <v>3</v>
      </c>
    </row>
    <row r="20" spans="4:11" ht="15.75" customHeight="1" x14ac:dyDescent="0.25">
      <c r="D20" s="253"/>
      <c r="E20" s="12"/>
      <c r="F20" s="11">
        <v>3</v>
      </c>
      <c r="G20" s="11"/>
      <c r="H20" s="11"/>
      <c r="I20" s="11"/>
      <c r="J20" s="11"/>
      <c r="K20" s="9"/>
    </row>
    <row r="21" spans="4:11" ht="15.75" customHeight="1" x14ac:dyDescent="0.25">
      <c r="D21" s="253"/>
      <c r="E21" s="12"/>
      <c r="F21" s="11"/>
      <c r="G21" s="11"/>
      <c r="H21" s="11"/>
      <c r="I21" s="11"/>
      <c r="J21" s="11"/>
      <c r="K21" s="9"/>
    </row>
    <row r="22" spans="4:11" ht="38.25" customHeight="1" x14ac:dyDescent="0.25">
      <c r="D22" s="253" t="s">
        <v>358</v>
      </c>
      <c r="E22" s="12" t="s">
        <v>360</v>
      </c>
      <c r="F22" s="11" t="s">
        <v>12</v>
      </c>
      <c r="G22" s="11" t="s">
        <v>37</v>
      </c>
      <c r="H22" s="11" t="s">
        <v>38</v>
      </c>
      <c r="I22" s="11" t="s">
        <v>39</v>
      </c>
      <c r="J22" s="11" t="s">
        <v>40</v>
      </c>
      <c r="K22" s="15">
        <f>F23</f>
        <v>20</v>
      </c>
    </row>
    <row r="23" spans="4:11" ht="15.75" customHeight="1" x14ac:dyDescent="0.25">
      <c r="D23" s="253"/>
      <c r="E23" s="12"/>
      <c r="F23" s="11">
        <v>20</v>
      </c>
      <c r="G23" s="11"/>
      <c r="H23" s="11"/>
      <c r="I23" s="11"/>
      <c r="J23" s="11"/>
      <c r="K23" s="9"/>
    </row>
    <row r="24" spans="4:11" ht="15.75" customHeight="1" x14ac:dyDescent="0.25">
      <c r="D24" s="253"/>
      <c r="E24" s="12"/>
      <c r="F24" s="11"/>
      <c r="G24" s="11"/>
      <c r="H24" s="11"/>
      <c r="I24" s="11"/>
      <c r="J24" s="11"/>
      <c r="K24" s="9"/>
    </row>
    <row r="25" spans="4:11" ht="13.5" customHeight="1" x14ac:dyDescent="0.25">
      <c r="D25" s="284"/>
      <c r="E25" s="284"/>
      <c r="F25" s="284"/>
      <c r="G25" s="284"/>
      <c r="H25" s="284"/>
      <c r="I25" s="284"/>
      <c r="J25" s="284"/>
      <c r="K25" s="284"/>
    </row>
    <row r="26" spans="4:11" ht="23.25" customHeight="1" x14ac:dyDescent="0.25">
      <c r="D26" s="18">
        <v>2</v>
      </c>
      <c r="E26" s="19" t="s">
        <v>221</v>
      </c>
      <c r="F26" s="20"/>
      <c r="G26" s="20"/>
      <c r="H26" s="20"/>
      <c r="I26" s="20"/>
      <c r="J26" s="20"/>
      <c r="K26" s="17"/>
    </row>
    <row r="27" spans="4:11" ht="23.25" customHeight="1" x14ac:dyDescent="0.25">
      <c r="D27" s="10" t="s">
        <v>25</v>
      </c>
      <c r="E27" s="12" t="s">
        <v>220</v>
      </c>
      <c r="F27" s="11" t="s">
        <v>14</v>
      </c>
      <c r="G27" s="11" t="s">
        <v>37</v>
      </c>
      <c r="H27" s="11" t="s">
        <v>38</v>
      </c>
      <c r="I27" s="11" t="s">
        <v>39</v>
      </c>
      <c r="J27" s="11" t="s">
        <v>40</v>
      </c>
      <c r="K27" s="15">
        <f>SUM(J28:J29)</f>
        <v>95.100000000000009</v>
      </c>
    </row>
    <row r="28" spans="4:11" ht="23.25" customHeight="1" x14ac:dyDescent="0.25">
      <c r="D28" s="10"/>
      <c r="E28" s="12" t="s">
        <v>240</v>
      </c>
      <c r="F28" s="11"/>
      <c r="G28" s="11"/>
      <c r="H28" s="11">
        <v>14.9</v>
      </c>
      <c r="I28" s="11">
        <v>3</v>
      </c>
      <c r="J28" s="11">
        <f>H28*I28</f>
        <v>44.7</v>
      </c>
      <c r="K28" s="9"/>
    </row>
    <row r="29" spans="4:11" ht="23.25" customHeight="1" x14ac:dyDescent="0.25">
      <c r="D29" s="140"/>
      <c r="E29" s="12" t="s">
        <v>241</v>
      </c>
      <c r="F29" s="141"/>
      <c r="G29" s="141"/>
      <c r="H29" s="11">
        <v>16.8</v>
      </c>
      <c r="I29" s="11">
        <v>3</v>
      </c>
      <c r="J29" s="11">
        <f>H29*I29</f>
        <v>50.400000000000006</v>
      </c>
      <c r="K29" s="9"/>
    </row>
    <row r="30" spans="4:11" ht="13.5" customHeight="1" x14ac:dyDescent="0.25">
      <c r="D30" s="18"/>
      <c r="E30" s="19"/>
      <c r="F30" s="20"/>
      <c r="G30" s="20"/>
      <c r="H30" s="20"/>
      <c r="I30" s="20"/>
      <c r="J30" s="20"/>
      <c r="K30" s="17"/>
    </row>
    <row r="31" spans="4:11" ht="23.25" customHeight="1" x14ac:dyDescent="0.25">
      <c r="D31" s="10" t="s">
        <v>26</v>
      </c>
      <c r="E31" s="138" t="s">
        <v>196</v>
      </c>
      <c r="F31" s="11" t="s">
        <v>14</v>
      </c>
      <c r="G31" s="11" t="s">
        <v>37</v>
      </c>
      <c r="H31" s="11" t="s">
        <v>38</v>
      </c>
      <c r="I31" s="11" t="s">
        <v>39</v>
      </c>
      <c r="J31" s="11" t="s">
        <v>40</v>
      </c>
      <c r="K31" s="15">
        <f>SUM(J32:J33)</f>
        <v>14.65</v>
      </c>
    </row>
    <row r="32" spans="4:11" ht="23.25" customHeight="1" x14ac:dyDescent="0.25">
      <c r="D32" s="10"/>
      <c r="E32" s="12" t="s">
        <v>199</v>
      </c>
      <c r="F32" s="11"/>
      <c r="G32" s="11"/>
      <c r="H32" s="11"/>
      <c r="I32" s="11"/>
      <c r="J32" s="11">
        <v>8.7200000000000006</v>
      </c>
      <c r="K32" s="9"/>
    </row>
    <row r="33" spans="4:11" ht="23.25" customHeight="1" x14ac:dyDescent="0.25">
      <c r="D33" s="10"/>
      <c r="E33" s="12" t="s">
        <v>201</v>
      </c>
      <c r="F33" s="11"/>
      <c r="G33" s="11"/>
      <c r="H33" s="11"/>
      <c r="I33" s="11"/>
      <c r="J33" s="11">
        <v>5.93</v>
      </c>
      <c r="K33" s="9"/>
    </row>
    <row r="34" spans="4:11" ht="23.25" customHeight="1" x14ac:dyDescent="0.25">
      <c r="D34" s="18"/>
      <c r="E34" s="19"/>
      <c r="F34" s="20"/>
      <c r="G34" s="20"/>
      <c r="H34" s="20"/>
      <c r="I34" s="20"/>
      <c r="J34" s="20"/>
      <c r="K34" s="17"/>
    </row>
    <row r="35" spans="4:11" ht="12.75" customHeight="1" x14ac:dyDescent="0.25">
      <c r="D35" s="167"/>
      <c r="E35" s="142"/>
      <c r="F35" s="143"/>
      <c r="G35" s="143"/>
      <c r="H35" s="143"/>
      <c r="I35" s="143"/>
      <c r="J35" s="143"/>
      <c r="K35" s="144"/>
    </row>
    <row r="36" spans="4:11" ht="27" customHeight="1" x14ac:dyDescent="0.25">
      <c r="D36" s="10" t="s">
        <v>34</v>
      </c>
      <c r="E36" s="12" t="s">
        <v>200</v>
      </c>
      <c r="F36" s="11" t="s">
        <v>14</v>
      </c>
      <c r="G36" s="11" t="s">
        <v>37</v>
      </c>
      <c r="H36" s="11" t="s">
        <v>38</v>
      </c>
      <c r="I36" s="11" t="s">
        <v>39</v>
      </c>
      <c r="J36" s="11" t="s">
        <v>40</v>
      </c>
      <c r="K36" s="15">
        <f>SUM(J37:J38)</f>
        <v>14.65</v>
      </c>
    </row>
    <row r="37" spans="4:11" ht="23.25" customHeight="1" x14ac:dyDescent="0.25">
      <c r="D37" s="295"/>
      <c r="E37" s="12" t="s">
        <v>199</v>
      </c>
      <c r="F37" s="11"/>
      <c r="G37" s="11"/>
      <c r="H37" s="11"/>
      <c r="I37" s="11"/>
      <c r="J37" s="11">
        <f>8.72</f>
        <v>8.7200000000000006</v>
      </c>
      <c r="K37" s="9"/>
    </row>
    <row r="38" spans="4:11" ht="23.25" customHeight="1" x14ac:dyDescent="0.25">
      <c r="D38" s="295"/>
      <c r="E38" s="12" t="s">
        <v>201</v>
      </c>
      <c r="F38" s="11"/>
      <c r="G38" s="11"/>
      <c r="H38" s="11"/>
      <c r="I38" s="11"/>
      <c r="J38" s="11">
        <v>5.93</v>
      </c>
      <c r="K38" s="9"/>
    </row>
    <row r="39" spans="4:11" ht="23.25" customHeight="1" x14ac:dyDescent="0.25">
      <c r="D39" s="10"/>
      <c r="E39" s="12"/>
      <c r="F39" s="11"/>
      <c r="G39" s="11"/>
      <c r="H39" s="11"/>
      <c r="I39" s="11"/>
      <c r="J39" s="11"/>
      <c r="K39" s="9"/>
    </row>
    <row r="40" spans="4:11" ht="23.25" customHeight="1" x14ac:dyDescent="0.25">
      <c r="D40" s="149"/>
      <c r="E40" s="145"/>
      <c r="F40" s="146"/>
      <c r="G40" s="146"/>
      <c r="H40" s="146"/>
      <c r="I40" s="146"/>
      <c r="J40" s="146"/>
      <c r="K40" s="17"/>
    </row>
    <row r="41" spans="4:11" ht="32.25" customHeight="1" x14ac:dyDescent="0.25">
      <c r="D41" s="94" t="s">
        <v>197</v>
      </c>
      <c r="E41" s="5" t="s">
        <v>59</v>
      </c>
      <c r="F41" s="11" t="s">
        <v>14</v>
      </c>
      <c r="G41" s="11" t="s">
        <v>37</v>
      </c>
      <c r="H41" s="11" t="s">
        <v>38</v>
      </c>
      <c r="I41" s="11" t="s">
        <v>39</v>
      </c>
      <c r="J41" s="11" t="s">
        <v>40</v>
      </c>
      <c r="K41" s="15">
        <f>SUM(J42:J43)</f>
        <v>18.4254</v>
      </c>
    </row>
    <row r="42" spans="4:11" ht="23.25" customHeight="1" x14ac:dyDescent="0.25">
      <c r="D42" s="298"/>
      <c r="E42" s="16" t="s">
        <v>57</v>
      </c>
      <c r="F42" s="16"/>
      <c r="G42" s="16">
        <v>1.42</v>
      </c>
      <c r="H42" s="16">
        <v>4.62</v>
      </c>
      <c r="I42" s="16"/>
      <c r="J42" s="23">
        <f>G42*H42</f>
        <v>6.5603999999999996</v>
      </c>
      <c r="K42" s="16"/>
    </row>
    <row r="43" spans="4:11" ht="23.25" customHeight="1" x14ac:dyDescent="0.25">
      <c r="D43" s="298"/>
      <c r="E43" s="16" t="s">
        <v>58</v>
      </c>
      <c r="F43" s="16"/>
      <c r="G43" s="16">
        <v>1.5</v>
      </c>
      <c r="H43" s="16">
        <v>7.91</v>
      </c>
      <c r="I43" s="16"/>
      <c r="J43" s="23">
        <f>G43*H43</f>
        <v>11.865</v>
      </c>
      <c r="K43" s="16"/>
    </row>
    <row r="44" spans="4:11" ht="23.25" customHeight="1" x14ac:dyDescent="0.25">
      <c r="D44" s="10"/>
      <c r="E44" s="12"/>
      <c r="F44" s="11"/>
      <c r="G44" s="11"/>
      <c r="H44" s="11"/>
      <c r="I44" s="11"/>
      <c r="J44" s="11"/>
      <c r="K44" s="9"/>
    </row>
    <row r="45" spans="4:11" ht="18" customHeight="1" x14ac:dyDescent="0.25">
      <c r="D45" s="167"/>
      <c r="E45" s="142"/>
      <c r="F45" s="143"/>
      <c r="G45" s="143"/>
      <c r="H45" s="143"/>
      <c r="I45" s="143"/>
      <c r="J45" s="143"/>
      <c r="K45" s="144"/>
    </row>
    <row r="46" spans="4:11" x14ac:dyDescent="0.25">
      <c r="D46" s="10" t="s">
        <v>198</v>
      </c>
      <c r="E46" s="12" t="s">
        <v>35</v>
      </c>
      <c r="F46" s="11" t="s">
        <v>14</v>
      </c>
      <c r="G46" s="11" t="s">
        <v>37</v>
      </c>
      <c r="H46" s="11" t="s">
        <v>38</v>
      </c>
      <c r="I46" s="11" t="s">
        <v>39</v>
      </c>
      <c r="J46" s="11" t="s">
        <v>40</v>
      </c>
      <c r="K46" s="15">
        <f>SUM(J47:J48)</f>
        <v>550.77</v>
      </c>
    </row>
    <row r="47" spans="4:11" x14ac:dyDescent="0.25">
      <c r="D47" s="295"/>
      <c r="E47" s="12" t="s">
        <v>106</v>
      </c>
      <c r="F47" s="11"/>
      <c r="G47" s="11"/>
      <c r="H47" s="11"/>
      <c r="I47" s="11"/>
      <c r="J47" s="11">
        <v>550.77</v>
      </c>
      <c r="K47" s="9"/>
    </row>
    <row r="48" spans="4:11" x14ac:dyDescent="0.25">
      <c r="D48" s="295"/>
      <c r="E48" s="12"/>
      <c r="F48" s="11"/>
      <c r="G48" s="11"/>
      <c r="H48" s="11"/>
      <c r="I48" s="11"/>
      <c r="J48" s="11"/>
      <c r="K48" s="9"/>
    </row>
    <row r="49" spans="4:11" ht="14.25" customHeight="1" x14ac:dyDescent="0.25">
      <c r="D49" s="10"/>
      <c r="E49" s="12"/>
      <c r="F49" s="11"/>
      <c r="G49" s="11"/>
      <c r="H49" s="11"/>
      <c r="I49" s="11"/>
      <c r="J49" s="11"/>
      <c r="K49" s="9"/>
    </row>
    <row r="50" spans="4:11" ht="15.75" customHeight="1" x14ac:dyDescent="0.25">
      <c r="D50" s="284"/>
      <c r="E50" s="284"/>
      <c r="F50" s="284"/>
      <c r="G50" s="284"/>
      <c r="H50" s="284"/>
      <c r="I50" s="284"/>
      <c r="J50" s="284"/>
      <c r="K50" s="284"/>
    </row>
    <row r="51" spans="4:11" x14ac:dyDescent="0.25">
      <c r="D51" s="10" t="s">
        <v>217</v>
      </c>
      <c r="E51" s="13" t="s">
        <v>222</v>
      </c>
      <c r="F51" s="11" t="s">
        <v>14</v>
      </c>
      <c r="G51" s="11" t="s">
        <v>37</v>
      </c>
      <c r="H51" s="11" t="s">
        <v>38</v>
      </c>
      <c r="I51" s="11" t="s">
        <v>39</v>
      </c>
      <c r="J51" s="11" t="s">
        <v>40</v>
      </c>
      <c r="K51" s="15">
        <f>SUM(J52:J53)</f>
        <v>550.77</v>
      </c>
    </row>
    <row r="52" spans="4:11" x14ac:dyDescent="0.25">
      <c r="D52" s="295"/>
      <c r="E52" s="12" t="s">
        <v>106</v>
      </c>
      <c r="F52" s="11"/>
      <c r="G52" s="11"/>
      <c r="H52" s="11"/>
      <c r="I52" s="11"/>
      <c r="J52" s="11">
        <v>550.77</v>
      </c>
      <c r="K52" s="9"/>
    </row>
    <row r="53" spans="4:11" x14ac:dyDescent="0.25">
      <c r="D53" s="295"/>
      <c r="E53" s="12"/>
      <c r="F53" s="11"/>
      <c r="G53" s="11"/>
      <c r="H53" s="11"/>
      <c r="I53" s="11"/>
      <c r="J53" s="11"/>
      <c r="K53" s="9"/>
    </row>
    <row r="54" spans="4:11" x14ac:dyDescent="0.25">
      <c r="D54" s="179"/>
      <c r="E54" s="12"/>
      <c r="F54" s="11"/>
      <c r="G54" s="11"/>
      <c r="H54" s="11"/>
      <c r="I54" s="11"/>
      <c r="J54" s="11"/>
      <c r="K54" s="9"/>
    </row>
    <row r="55" spans="4:11" x14ac:dyDescent="0.25">
      <c r="D55" s="167"/>
      <c r="E55" s="142"/>
      <c r="F55" s="143"/>
      <c r="G55" s="143"/>
      <c r="H55" s="143"/>
      <c r="I55" s="143"/>
      <c r="J55" s="143"/>
      <c r="K55" s="144"/>
    </row>
    <row r="56" spans="4:11" ht="51" x14ac:dyDescent="0.25">
      <c r="D56" s="179" t="s">
        <v>242</v>
      </c>
      <c r="E56" s="13" t="s">
        <v>244</v>
      </c>
      <c r="F56" s="11" t="s">
        <v>14</v>
      </c>
      <c r="G56" s="11" t="s">
        <v>37</v>
      </c>
      <c r="H56" s="11" t="s">
        <v>38</v>
      </c>
      <c r="I56" s="11" t="s">
        <v>39</v>
      </c>
      <c r="J56" s="11" t="s">
        <v>40</v>
      </c>
      <c r="K56" s="15">
        <f>SUM(J57:J58)</f>
        <v>95.100000000000009</v>
      </c>
    </row>
    <row r="57" spans="4:11" x14ac:dyDescent="0.25">
      <c r="D57" s="179"/>
      <c r="E57" s="12" t="s">
        <v>240</v>
      </c>
      <c r="F57" s="11"/>
      <c r="G57" s="11"/>
      <c r="H57" s="11">
        <v>14.9</v>
      </c>
      <c r="I57" s="11">
        <v>3</v>
      </c>
      <c r="J57" s="11">
        <f>H57*I57</f>
        <v>44.7</v>
      </c>
      <c r="K57" s="9"/>
    </row>
    <row r="58" spans="4:11" x14ac:dyDescent="0.25">
      <c r="D58" s="179"/>
      <c r="E58" s="12" t="s">
        <v>241</v>
      </c>
      <c r="F58" s="141"/>
      <c r="G58" s="141"/>
      <c r="H58" s="11">
        <v>16.8</v>
      </c>
      <c r="I58" s="11">
        <v>3</v>
      </c>
      <c r="J58" s="11">
        <f>H58*I58</f>
        <v>50.400000000000006</v>
      </c>
      <c r="K58" s="9"/>
    </row>
    <row r="59" spans="4:11" ht="15" customHeight="1" x14ac:dyDescent="0.25">
      <c r="D59" s="10"/>
      <c r="E59" s="12"/>
      <c r="F59" s="11"/>
      <c r="G59" s="11"/>
      <c r="H59" s="11"/>
      <c r="I59" s="11"/>
      <c r="J59" s="11"/>
      <c r="K59" s="9"/>
    </row>
    <row r="60" spans="4:11" s="7" customFormat="1" ht="11.25" customHeight="1" x14ac:dyDescent="0.25">
      <c r="D60" s="284"/>
      <c r="E60" s="284"/>
      <c r="F60" s="284"/>
      <c r="G60" s="284"/>
      <c r="H60" s="284"/>
      <c r="I60" s="284"/>
      <c r="J60" s="284"/>
      <c r="K60" s="284"/>
    </row>
    <row r="61" spans="4:11" ht="17.25" customHeight="1" x14ac:dyDescent="0.25">
      <c r="D61" s="21" t="s">
        <v>0</v>
      </c>
      <c r="E61" s="292" t="s">
        <v>19</v>
      </c>
      <c r="F61" s="292"/>
      <c r="G61" s="292"/>
      <c r="H61" s="292"/>
      <c r="I61" s="292"/>
      <c r="J61" s="292"/>
      <c r="K61" s="292"/>
    </row>
    <row r="62" spans="4:11" s="7" customFormat="1" ht="30" x14ac:dyDescent="0.25">
      <c r="D62" s="94" t="s">
        <v>27</v>
      </c>
      <c r="E62" s="4" t="s">
        <v>94</v>
      </c>
      <c r="F62" s="11" t="s">
        <v>14</v>
      </c>
      <c r="G62" s="11" t="s">
        <v>37</v>
      </c>
      <c r="H62" s="11" t="s">
        <v>38</v>
      </c>
      <c r="I62" s="11" t="s">
        <v>39</v>
      </c>
      <c r="J62" s="11" t="s">
        <v>40</v>
      </c>
      <c r="K62" s="15">
        <f>SUM(J63:J65)</f>
        <v>7.98</v>
      </c>
    </row>
    <row r="63" spans="4:11" s="7" customFormat="1" x14ac:dyDescent="0.25">
      <c r="D63" s="285"/>
      <c r="E63" s="4" t="s">
        <v>44</v>
      </c>
      <c r="F63" s="11">
        <v>2</v>
      </c>
      <c r="G63" s="11">
        <v>0.7</v>
      </c>
      <c r="H63" s="11"/>
      <c r="I63" s="11">
        <v>2.1</v>
      </c>
      <c r="J63" s="11">
        <f>F63*G63*I63</f>
        <v>2.94</v>
      </c>
      <c r="K63" s="9"/>
    </row>
    <row r="64" spans="4:11" s="7" customFormat="1" x14ac:dyDescent="0.25">
      <c r="D64" s="285"/>
      <c r="E64" s="4" t="s">
        <v>45</v>
      </c>
      <c r="F64" s="11">
        <v>2</v>
      </c>
      <c r="G64" s="11">
        <v>0.6</v>
      </c>
      <c r="H64" s="11"/>
      <c r="I64" s="11">
        <v>2.1</v>
      </c>
      <c r="J64" s="11">
        <f t="shared" ref="J64" si="0">F64*G64*I64</f>
        <v>2.52</v>
      </c>
      <c r="K64" s="9"/>
    </row>
    <row r="65" spans="4:11" s="7" customFormat="1" x14ac:dyDescent="0.25">
      <c r="D65" s="285"/>
      <c r="E65" s="4" t="s">
        <v>46</v>
      </c>
      <c r="F65" s="11">
        <v>2</v>
      </c>
      <c r="G65" s="11">
        <v>0.6</v>
      </c>
      <c r="H65" s="11"/>
      <c r="I65" s="11">
        <v>2.1</v>
      </c>
      <c r="J65" s="11">
        <f>F65*G65*I65</f>
        <v>2.52</v>
      </c>
      <c r="K65" s="9"/>
    </row>
    <row r="66" spans="4:11" s="7" customFormat="1" ht="13.5" customHeight="1" x14ac:dyDescent="0.25">
      <c r="D66" s="284"/>
      <c r="E66" s="284"/>
      <c r="F66" s="284"/>
      <c r="G66" s="284"/>
      <c r="H66" s="284"/>
      <c r="I66" s="284"/>
      <c r="J66" s="284"/>
      <c r="K66" s="284"/>
    </row>
    <row r="67" spans="4:11" ht="30" x14ac:dyDescent="0.25">
      <c r="D67" s="94" t="s">
        <v>28</v>
      </c>
      <c r="E67" s="5" t="s">
        <v>93</v>
      </c>
      <c r="F67" s="11" t="s">
        <v>14</v>
      </c>
      <c r="G67" s="11" t="s">
        <v>37</v>
      </c>
      <c r="H67" s="11" t="s">
        <v>38</v>
      </c>
      <c r="I67" s="11" t="s">
        <v>39</v>
      </c>
      <c r="J67" s="11" t="s">
        <v>40</v>
      </c>
      <c r="K67" s="15">
        <f>SUM(J68:J72)</f>
        <v>141.15050000000002</v>
      </c>
    </row>
    <row r="68" spans="4:11" x14ac:dyDescent="0.25">
      <c r="D68" s="285"/>
      <c r="E68" s="3" t="s">
        <v>256</v>
      </c>
      <c r="F68" s="11"/>
      <c r="G68" s="11"/>
      <c r="H68" s="11">
        <v>28.41</v>
      </c>
      <c r="I68" s="11">
        <v>1.35</v>
      </c>
      <c r="J68" s="11">
        <f>H68*I68</f>
        <v>38.353500000000004</v>
      </c>
      <c r="K68" s="9"/>
    </row>
    <row r="69" spans="4:11" x14ac:dyDescent="0.25">
      <c r="D69" s="285"/>
      <c r="E69" s="3" t="s">
        <v>257</v>
      </c>
      <c r="F69" s="11"/>
      <c r="G69" s="11"/>
      <c r="H69" s="11">
        <v>16.059999999999999</v>
      </c>
      <c r="I69" s="11">
        <v>1.35</v>
      </c>
      <c r="J69" s="11">
        <f>H69*I69</f>
        <v>21.681000000000001</v>
      </c>
      <c r="K69" s="9"/>
    </row>
    <row r="70" spans="4:11" x14ac:dyDescent="0.25">
      <c r="D70" s="285"/>
      <c r="E70" s="3" t="s">
        <v>258</v>
      </c>
      <c r="F70" s="11"/>
      <c r="G70" s="11"/>
      <c r="H70" s="11">
        <v>30.1</v>
      </c>
      <c r="I70" s="11">
        <v>1.35</v>
      </c>
      <c r="J70" s="11">
        <f>H70*I70</f>
        <v>40.635000000000005</v>
      </c>
      <c r="K70" s="9"/>
    </row>
    <row r="71" spans="4:11" x14ac:dyDescent="0.25">
      <c r="D71" s="285"/>
      <c r="E71" s="3" t="s">
        <v>259</v>
      </c>
      <c r="F71" s="11"/>
      <c r="G71" s="11"/>
      <c r="H71" s="11">
        <v>8.44</v>
      </c>
      <c r="I71" s="11">
        <v>1.35</v>
      </c>
      <c r="J71" s="11">
        <f t="shared" ref="J71:J72" si="1">H71*I71</f>
        <v>11.394</v>
      </c>
      <c r="K71" s="9"/>
    </row>
    <row r="72" spans="4:11" x14ac:dyDescent="0.25">
      <c r="D72" s="285"/>
      <c r="E72" s="3" t="s">
        <v>260</v>
      </c>
      <c r="F72" s="11"/>
      <c r="G72" s="11"/>
      <c r="H72" s="11">
        <v>10.029999999999999</v>
      </c>
      <c r="I72" s="11">
        <v>2.9</v>
      </c>
      <c r="J72" s="11">
        <f t="shared" si="1"/>
        <v>29.086999999999996</v>
      </c>
      <c r="K72" s="9"/>
    </row>
    <row r="73" spans="4:11" ht="14.25" customHeight="1" x14ac:dyDescent="0.25">
      <c r="D73" s="94"/>
      <c r="E73" s="3"/>
      <c r="F73" s="11"/>
      <c r="G73" s="11"/>
      <c r="H73" s="11"/>
      <c r="I73" s="11"/>
      <c r="J73" s="11"/>
      <c r="K73" s="9"/>
    </row>
    <row r="74" spans="4:11" ht="13.5" customHeight="1" x14ac:dyDescent="0.25">
      <c r="D74" s="284"/>
      <c r="E74" s="284"/>
      <c r="F74" s="284"/>
      <c r="G74" s="284"/>
      <c r="H74" s="284"/>
      <c r="I74" s="284"/>
      <c r="J74" s="284"/>
      <c r="K74" s="284"/>
    </row>
    <row r="75" spans="4:11" ht="32.25" customHeight="1" x14ac:dyDescent="0.25">
      <c r="D75" s="94" t="s">
        <v>54</v>
      </c>
      <c r="E75" s="5" t="s">
        <v>47</v>
      </c>
      <c r="F75" s="11" t="s">
        <v>14</v>
      </c>
      <c r="G75" s="11" t="s">
        <v>37</v>
      </c>
      <c r="H75" s="11" t="s">
        <v>38</v>
      </c>
      <c r="I75" s="11" t="s">
        <v>39</v>
      </c>
      <c r="J75" s="11" t="s">
        <v>40</v>
      </c>
      <c r="K75" s="15">
        <f>2*SUM(J76:J81)</f>
        <v>95.044000000000011</v>
      </c>
    </row>
    <row r="76" spans="4:11" x14ac:dyDescent="0.25">
      <c r="D76" s="285"/>
      <c r="E76" s="5" t="s">
        <v>50</v>
      </c>
      <c r="F76" s="11">
        <v>15</v>
      </c>
      <c r="G76" s="11">
        <v>0.9</v>
      </c>
      <c r="H76" s="11"/>
      <c r="I76" s="11">
        <v>2</v>
      </c>
      <c r="J76" s="11">
        <f>F76*G76*I76</f>
        <v>27</v>
      </c>
      <c r="K76" s="9"/>
    </row>
    <row r="77" spans="4:11" x14ac:dyDescent="0.25">
      <c r="D77" s="285"/>
      <c r="E77" s="5" t="s">
        <v>108</v>
      </c>
      <c r="F77" s="11">
        <v>1</v>
      </c>
      <c r="G77" s="11">
        <v>1</v>
      </c>
      <c r="H77" s="11"/>
      <c r="I77" s="11">
        <v>2.1</v>
      </c>
      <c r="J77" s="11">
        <f>F77*G77*I77</f>
        <v>2.1</v>
      </c>
      <c r="K77" s="9"/>
    </row>
    <row r="78" spans="4:11" x14ac:dyDescent="0.25">
      <c r="D78" s="285"/>
      <c r="E78" s="5" t="s">
        <v>109</v>
      </c>
      <c r="F78" s="11">
        <v>1</v>
      </c>
      <c r="G78" s="11">
        <v>2.1</v>
      </c>
      <c r="H78" s="11"/>
      <c r="I78" s="11">
        <v>1.1000000000000001</v>
      </c>
      <c r="J78" s="11">
        <f t="shared" ref="J78:J79" si="2">F78*G78*I78</f>
        <v>2.3100000000000005</v>
      </c>
      <c r="K78" s="9"/>
    </row>
    <row r="79" spans="4:11" x14ac:dyDescent="0.25">
      <c r="D79" s="285"/>
      <c r="E79" s="5" t="s">
        <v>110</v>
      </c>
      <c r="F79" s="11">
        <v>1</v>
      </c>
      <c r="G79" s="11">
        <v>1.6</v>
      </c>
      <c r="H79" s="11"/>
      <c r="I79" s="11">
        <v>2.1</v>
      </c>
      <c r="J79" s="11">
        <f t="shared" si="2"/>
        <v>3.3600000000000003</v>
      </c>
      <c r="K79" s="9"/>
    </row>
    <row r="80" spans="4:11" x14ac:dyDescent="0.25">
      <c r="D80" s="285"/>
      <c r="E80" s="5" t="s">
        <v>49</v>
      </c>
      <c r="F80" s="11">
        <v>2</v>
      </c>
      <c r="G80" s="11">
        <v>1.8</v>
      </c>
      <c r="H80" s="11"/>
      <c r="I80" s="11">
        <v>1.1000000000000001</v>
      </c>
      <c r="J80" s="11">
        <f>F80*G80*I80</f>
        <v>3.9600000000000004</v>
      </c>
      <c r="K80" s="9"/>
    </row>
    <row r="81" spans="4:11" x14ac:dyDescent="0.25">
      <c r="D81" s="285"/>
      <c r="E81" s="5" t="s">
        <v>152</v>
      </c>
      <c r="F81" s="11">
        <v>2</v>
      </c>
      <c r="G81" s="11">
        <f>3.14*0.1</f>
        <v>0.31400000000000006</v>
      </c>
      <c r="H81" s="11">
        <f>2*(2+3+2)</f>
        <v>14</v>
      </c>
      <c r="I81" s="11"/>
      <c r="J81" s="11">
        <f>F81*G81*H81</f>
        <v>8.7920000000000016</v>
      </c>
      <c r="K81" s="9"/>
    </row>
    <row r="82" spans="4:11" x14ac:dyDescent="0.25">
      <c r="D82" s="285"/>
      <c r="E82" s="5"/>
      <c r="F82" s="11"/>
      <c r="G82" s="11"/>
      <c r="H82" s="11"/>
      <c r="I82" s="11"/>
      <c r="J82" s="11"/>
      <c r="K82" s="9"/>
    </row>
    <row r="83" spans="4:11" ht="17.25" customHeight="1" x14ac:dyDescent="0.25">
      <c r="D83" s="285"/>
      <c r="E83" s="87" t="s">
        <v>112</v>
      </c>
      <c r="F83" s="11"/>
      <c r="G83" s="11"/>
      <c r="H83" s="11"/>
      <c r="I83" s="11"/>
      <c r="J83" s="11"/>
      <c r="K83" s="9"/>
    </row>
    <row r="84" spans="4:11" ht="13.5" customHeight="1" x14ac:dyDescent="0.25">
      <c r="D84" s="284"/>
      <c r="E84" s="284"/>
      <c r="F84" s="284"/>
      <c r="G84" s="284"/>
      <c r="H84" s="284"/>
      <c r="I84" s="284"/>
      <c r="J84" s="284"/>
      <c r="K84" s="284"/>
    </row>
    <row r="85" spans="4:11" ht="13.5" customHeight="1" x14ac:dyDescent="0.25">
      <c r="D85" s="94" t="s">
        <v>130</v>
      </c>
      <c r="E85" s="69" t="s">
        <v>131</v>
      </c>
      <c r="F85" s="11" t="s">
        <v>14</v>
      </c>
      <c r="G85" s="11" t="s">
        <v>37</v>
      </c>
      <c r="H85" s="11" t="s">
        <v>38</v>
      </c>
      <c r="I85" s="11" t="s">
        <v>39</v>
      </c>
      <c r="J85" s="11" t="s">
        <v>40</v>
      </c>
      <c r="K85" s="15">
        <f>SUM(J86:J92)</f>
        <v>154.29950000000002</v>
      </c>
    </row>
    <row r="86" spans="4:11" ht="13.5" customHeight="1" x14ac:dyDescent="0.25">
      <c r="D86" s="16"/>
      <c r="E86" s="3" t="s">
        <v>51</v>
      </c>
      <c r="F86" s="11"/>
      <c r="G86" s="11"/>
      <c r="H86" s="11">
        <v>7.91</v>
      </c>
      <c r="I86" s="11">
        <v>1.35</v>
      </c>
      <c r="J86" s="11">
        <f>H86*I86</f>
        <v>10.678500000000001</v>
      </c>
      <c r="K86" s="16"/>
    </row>
    <row r="87" spans="4:11" ht="13.5" customHeight="1" x14ac:dyDescent="0.25">
      <c r="D87" s="16"/>
      <c r="E87" s="3" t="s">
        <v>52</v>
      </c>
      <c r="F87" s="11"/>
      <c r="G87" s="11"/>
      <c r="H87" s="11">
        <v>1.83</v>
      </c>
      <c r="I87" s="11">
        <v>1.35</v>
      </c>
      <c r="J87" s="11">
        <f>H87*I87</f>
        <v>2.4705000000000004</v>
      </c>
      <c r="K87" s="16"/>
    </row>
    <row r="88" spans="4:11" ht="13.5" customHeight="1" x14ac:dyDescent="0.25">
      <c r="D88" s="16"/>
      <c r="E88" s="3" t="s">
        <v>256</v>
      </c>
      <c r="F88" s="11"/>
      <c r="G88" s="11"/>
      <c r="H88" s="11">
        <v>28.41</v>
      </c>
      <c r="I88" s="11">
        <v>1.35</v>
      </c>
      <c r="J88" s="11">
        <f>H88*I88</f>
        <v>38.353500000000004</v>
      </c>
      <c r="K88" s="9"/>
    </row>
    <row r="89" spans="4:11" ht="13.5" customHeight="1" x14ac:dyDescent="0.25">
      <c r="D89" s="16"/>
      <c r="E89" s="3" t="s">
        <v>257</v>
      </c>
      <c r="F89" s="11"/>
      <c r="G89" s="11"/>
      <c r="H89" s="11">
        <v>16.059999999999999</v>
      </c>
      <c r="I89" s="11">
        <v>1.35</v>
      </c>
      <c r="J89" s="11">
        <f>H89*I89</f>
        <v>21.681000000000001</v>
      </c>
      <c r="K89" s="9"/>
    </row>
    <row r="90" spans="4:11" ht="13.5" customHeight="1" x14ac:dyDescent="0.25">
      <c r="D90" s="16"/>
      <c r="E90" s="3" t="s">
        <v>258</v>
      </c>
      <c r="F90" s="11"/>
      <c r="G90" s="11"/>
      <c r="H90" s="11">
        <v>30.1</v>
      </c>
      <c r="I90" s="11">
        <v>1.35</v>
      </c>
      <c r="J90" s="11">
        <f>H90*I90</f>
        <v>40.635000000000005</v>
      </c>
      <c r="K90" s="9"/>
    </row>
    <row r="91" spans="4:11" ht="13.5" customHeight="1" x14ac:dyDescent="0.25">
      <c r="D91" s="16"/>
      <c r="E91" s="3" t="s">
        <v>259</v>
      </c>
      <c r="F91" s="11"/>
      <c r="G91" s="11"/>
      <c r="H91" s="11">
        <v>8.44</v>
      </c>
      <c r="I91" s="11">
        <v>1.35</v>
      </c>
      <c r="J91" s="11">
        <f t="shared" ref="J91:J92" si="3">H91*I91</f>
        <v>11.394</v>
      </c>
      <c r="K91" s="9"/>
    </row>
    <row r="92" spans="4:11" ht="13.5" customHeight="1" x14ac:dyDescent="0.25">
      <c r="D92" s="16"/>
      <c r="E92" s="3" t="s">
        <v>260</v>
      </c>
      <c r="F92" s="11"/>
      <c r="G92" s="11"/>
      <c r="H92" s="11">
        <v>10.029999999999999</v>
      </c>
      <c r="I92" s="11">
        <v>2.9</v>
      </c>
      <c r="J92" s="11">
        <f t="shared" si="3"/>
        <v>29.086999999999996</v>
      </c>
      <c r="K92" s="9"/>
    </row>
    <row r="93" spans="4:11" ht="13.5" customHeight="1" x14ac:dyDescent="0.25">
      <c r="D93" s="149"/>
      <c r="E93" s="149"/>
      <c r="F93" s="149"/>
      <c r="G93" s="149"/>
      <c r="H93" s="149"/>
      <c r="I93" s="149"/>
      <c r="J93" s="149"/>
      <c r="K93" s="149"/>
    </row>
    <row r="94" spans="4:11" ht="17.25" customHeight="1" x14ac:dyDescent="0.25">
      <c r="D94" s="14" t="s">
        <v>1</v>
      </c>
      <c r="E94" s="293" t="s">
        <v>20</v>
      </c>
      <c r="F94" s="293"/>
      <c r="G94" s="293"/>
      <c r="H94" s="293"/>
      <c r="I94" s="293"/>
      <c r="J94" s="293"/>
      <c r="K94" s="293"/>
    </row>
    <row r="95" spans="4:11" ht="30" x14ac:dyDescent="0.25">
      <c r="D95" s="94" t="s">
        <v>29</v>
      </c>
      <c r="E95" s="5" t="s">
        <v>92</v>
      </c>
      <c r="F95" s="11" t="s">
        <v>14</v>
      </c>
      <c r="G95" s="11" t="s">
        <v>37</v>
      </c>
      <c r="H95" s="11" t="s">
        <v>38</v>
      </c>
      <c r="I95" s="11" t="s">
        <v>39</v>
      </c>
      <c r="J95" s="11" t="s">
        <v>40</v>
      </c>
      <c r="K95" s="15">
        <f>SUM(J96:J100)</f>
        <v>187.32400000000001</v>
      </c>
    </row>
    <row r="96" spans="4:11" x14ac:dyDescent="0.25">
      <c r="D96" s="285"/>
      <c r="E96" s="3" t="s">
        <v>51</v>
      </c>
      <c r="F96" s="11"/>
      <c r="G96" s="11"/>
      <c r="H96" s="11">
        <v>7.91</v>
      </c>
      <c r="I96" s="11">
        <v>1.35</v>
      </c>
      <c r="J96" s="11">
        <f>H96*I96</f>
        <v>10.678500000000001</v>
      </c>
      <c r="K96" s="9"/>
    </row>
    <row r="97" spans="4:11" x14ac:dyDescent="0.25">
      <c r="D97" s="285"/>
      <c r="E97" s="3" t="s">
        <v>52</v>
      </c>
      <c r="F97" s="11"/>
      <c r="G97" s="11"/>
      <c r="H97" s="11">
        <v>1.83</v>
      </c>
      <c r="I97" s="11">
        <v>1.35</v>
      </c>
      <c r="J97" s="11">
        <f>H97*I97</f>
        <v>2.4705000000000004</v>
      </c>
      <c r="K97" s="9"/>
    </row>
    <row r="98" spans="4:11" x14ac:dyDescent="0.25">
      <c r="D98" s="285"/>
      <c r="E98" s="3" t="s">
        <v>125</v>
      </c>
      <c r="F98" s="11"/>
      <c r="G98" s="11"/>
      <c r="H98" s="11"/>
      <c r="I98" s="11"/>
      <c r="J98" s="11">
        <v>120</v>
      </c>
      <c r="K98" s="9"/>
    </row>
    <row r="99" spans="4:11" x14ac:dyDescent="0.25">
      <c r="D99" s="285"/>
      <c r="E99" s="3" t="s">
        <v>126</v>
      </c>
      <c r="F99" s="11"/>
      <c r="G99" s="11">
        <v>10</v>
      </c>
      <c r="H99" s="11"/>
      <c r="I99" s="11">
        <v>4</v>
      </c>
      <c r="J99" s="11">
        <f>G99*I99</f>
        <v>40</v>
      </c>
      <c r="K99" s="9"/>
    </row>
    <row r="100" spans="4:11" x14ac:dyDescent="0.25">
      <c r="D100" s="285"/>
      <c r="E100" s="3" t="s">
        <v>105</v>
      </c>
      <c r="F100" s="11"/>
      <c r="G100" s="11"/>
      <c r="H100" s="11">
        <v>10.5</v>
      </c>
      <c r="I100" s="11">
        <v>1.35</v>
      </c>
      <c r="J100" s="11">
        <f>H100*I100</f>
        <v>14.175000000000001</v>
      </c>
      <c r="K100" s="9"/>
    </row>
    <row r="101" spans="4:11" x14ac:dyDescent="0.25">
      <c r="D101" s="285"/>
      <c r="E101" s="22" t="s">
        <v>53</v>
      </c>
      <c r="F101" s="11"/>
      <c r="G101" s="11"/>
      <c r="H101" s="11"/>
      <c r="I101" s="11"/>
      <c r="J101" s="11"/>
      <c r="K101" s="9"/>
    </row>
    <row r="102" spans="4:11" ht="10.5" customHeight="1" x14ac:dyDescent="0.25">
      <c r="D102" s="284"/>
      <c r="E102" s="284"/>
      <c r="F102" s="284"/>
      <c r="G102" s="284"/>
      <c r="H102" s="284"/>
      <c r="I102" s="284"/>
      <c r="J102" s="284"/>
      <c r="K102" s="284"/>
    </row>
    <row r="103" spans="4:11" x14ac:dyDescent="0.25">
      <c r="D103" s="14" t="s">
        <v>2</v>
      </c>
      <c r="E103" s="294" t="s">
        <v>216</v>
      </c>
      <c r="F103" s="294"/>
      <c r="G103" s="294"/>
      <c r="H103" s="294"/>
      <c r="I103" s="294"/>
      <c r="J103" s="294"/>
      <c r="K103" s="294"/>
    </row>
    <row r="104" spans="4:11" x14ac:dyDescent="0.25">
      <c r="D104" s="94" t="s">
        <v>30</v>
      </c>
      <c r="E104" s="69" t="s">
        <v>115</v>
      </c>
      <c r="F104" s="11" t="s">
        <v>14</v>
      </c>
      <c r="G104" s="11" t="s">
        <v>37</v>
      </c>
      <c r="H104" s="11" t="s">
        <v>38</v>
      </c>
      <c r="I104" s="11" t="s">
        <v>39</v>
      </c>
      <c r="J104" s="11" t="s">
        <v>40</v>
      </c>
      <c r="K104" s="15">
        <f>SUM(K105:K108)</f>
        <v>6.02</v>
      </c>
    </row>
    <row r="105" spans="4:11" x14ac:dyDescent="0.25">
      <c r="D105" s="16"/>
      <c r="E105" s="53" t="s">
        <v>127</v>
      </c>
      <c r="F105" s="16"/>
      <c r="G105" s="16">
        <v>0.3</v>
      </c>
      <c r="H105" s="16"/>
      <c r="I105" s="16">
        <v>2.1</v>
      </c>
      <c r="J105" s="16"/>
      <c r="K105" s="16">
        <f>G105*I105</f>
        <v>0.63</v>
      </c>
    </row>
    <row r="106" spans="4:11" x14ac:dyDescent="0.25">
      <c r="D106" s="16"/>
      <c r="E106" s="53"/>
      <c r="F106" s="16"/>
      <c r="G106" s="16">
        <v>1.4</v>
      </c>
      <c r="H106" s="16"/>
      <c r="I106" s="16">
        <v>1.7</v>
      </c>
      <c r="J106" s="16"/>
      <c r="K106" s="16">
        <f t="shared" ref="K106:K108" si="4">G106*I106</f>
        <v>2.38</v>
      </c>
    </row>
    <row r="107" spans="4:11" x14ac:dyDescent="0.25">
      <c r="D107" s="16"/>
      <c r="E107" s="53" t="s">
        <v>128</v>
      </c>
      <c r="F107" s="16"/>
      <c r="G107" s="16">
        <v>0.3</v>
      </c>
      <c r="H107" s="16"/>
      <c r="I107" s="16">
        <v>2.1</v>
      </c>
      <c r="J107" s="16"/>
      <c r="K107" s="16">
        <f t="shared" si="4"/>
        <v>0.63</v>
      </c>
    </row>
    <row r="108" spans="4:11" x14ac:dyDescent="0.25">
      <c r="D108" s="16"/>
      <c r="E108" s="53"/>
      <c r="F108" s="16"/>
      <c r="G108" s="16">
        <v>1.4</v>
      </c>
      <c r="H108" s="16"/>
      <c r="I108" s="16">
        <v>1.7</v>
      </c>
      <c r="J108" s="16"/>
      <c r="K108" s="16">
        <f t="shared" si="4"/>
        <v>2.38</v>
      </c>
    </row>
    <row r="109" spans="4:11" x14ac:dyDescent="0.25">
      <c r="D109" s="16"/>
      <c r="E109" s="53"/>
      <c r="F109" s="16"/>
      <c r="G109" s="16"/>
      <c r="H109" s="16"/>
      <c r="I109" s="16"/>
      <c r="J109" s="16"/>
      <c r="K109" s="16"/>
    </row>
    <row r="110" spans="4:11" x14ac:dyDescent="0.25">
      <c r="D110" s="21"/>
      <c r="E110" s="168"/>
      <c r="F110" s="168"/>
      <c r="G110" s="168"/>
      <c r="H110" s="168"/>
      <c r="I110" s="168"/>
      <c r="J110" s="168"/>
      <c r="K110" s="168"/>
    </row>
    <row r="111" spans="4:11" ht="45" x14ac:dyDescent="0.25">
      <c r="D111" s="94" t="s">
        <v>55</v>
      </c>
      <c r="E111" s="4" t="s">
        <v>95</v>
      </c>
      <c r="F111" s="11" t="s">
        <v>14</v>
      </c>
      <c r="G111" s="11" t="s">
        <v>37</v>
      </c>
      <c r="H111" s="11" t="s">
        <v>38</v>
      </c>
      <c r="I111" s="11" t="s">
        <v>39</v>
      </c>
      <c r="J111" s="11" t="s">
        <v>40</v>
      </c>
      <c r="K111" s="15">
        <f>SUM(J112:J114)</f>
        <v>11.234000000000002</v>
      </c>
    </row>
    <row r="112" spans="4:11" x14ac:dyDescent="0.25">
      <c r="D112" s="94"/>
      <c r="E112" s="96" t="s">
        <v>88</v>
      </c>
      <c r="F112" s="11">
        <v>6</v>
      </c>
      <c r="G112" s="11">
        <v>0.9</v>
      </c>
      <c r="H112" s="11"/>
      <c r="I112" s="11">
        <v>1.35</v>
      </c>
      <c r="J112" s="11">
        <f>F112*G112*I112</f>
        <v>7.2900000000000009</v>
      </c>
      <c r="K112" s="9"/>
    </row>
    <row r="113" spans="4:11" x14ac:dyDescent="0.25">
      <c r="D113" s="94"/>
      <c r="E113" s="53" t="s">
        <v>127</v>
      </c>
      <c r="F113" s="11"/>
      <c r="G113" s="11">
        <v>1.4</v>
      </c>
      <c r="H113" s="11"/>
      <c r="I113" s="11">
        <v>1.7</v>
      </c>
      <c r="J113" s="11">
        <f>G113*I113</f>
        <v>2.38</v>
      </c>
      <c r="K113" s="9"/>
    </row>
    <row r="114" spans="4:11" ht="14.25" customHeight="1" x14ac:dyDescent="0.25">
      <c r="D114" s="94"/>
      <c r="E114" s="53" t="s">
        <v>128</v>
      </c>
      <c r="F114" s="11"/>
      <c r="G114" s="11">
        <v>0.92</v>
      </c>
      <c r="H114" s="11"/>
      <c r="I114" s="11">
        <v>1.7</v>
      </c>
      <c r="J114" s="11">
        <f>G114*I114</f>
        <v>1.5640000000000001</v>
      </c>
      <c r="K114" s="9"/>
    </row>
    <row r="115" spans="4:11" ht="14.25" customHeight="1" x14ac:dyDescent="0.25">
      <c r="D115" s="94"/>
      <c r="E115" s="53"/>
      <c r="F115" s="11"/>
      <c r="G115" s="11"/>
      <c r="H115" s="11"/>
      <c r="I115" s="11"/>
      <c r="J115" s="11"/>
      <c r="K115" s="9"/>
    </row>
    <row r="116" spans="4:11" ht="14.25" customHeight="1" x14ac:dyDescent="0.25">
      <c r="D116" s="284"/>
      <c r="E116" s="284"/>
      <c r="F116" s="284"/>
      <c r="G116" s="284"/>
      <c r="H116" s="284"/>
      <c r="I116" s="284"/>
      <c r="J116" s="284"/>
      <c r="K116" s="284"/>
    </row>
    <row r="117" spans="4:11" ht="28.5" customHeight="1" x14ac:dyDescent="0.25">
      <c r="D117" s="94" t="s">
        <v>86</v>
      </c>
      <c r="E117" s="4" t="s">
        <v>129</v>
      </c>
      <c r="F117" s="11" t="s">
        <v>14</v>
      </c>
      <c r="G117" s="11" t="s">
        <v>37</v>
      </c>
      <c r="H117" s="11" t="s">
        <v>38</v>
      </c>
      <c r="I117" s="11" t="s">
        <v>39</v>
      </c>
      <c r="J117" s="11" t="s">
        <v>40</v>
      </c>
      <c r="K117" s="15">
        <f>SUM(J118:J122)</f>
        <v>12.494000000000002</v>
      </c>
    </row>
    <row r="118" spans="4:11" ht="14.25" customHeight="1" x14ac:dyDescent="0.25">
      <c r="D118" s="94"/>
      <c r="E118" s="4" t="s">
        <v>88</v>
      </c>
      <c r="F118" s="11">
        <v>6</v>
      </c>
      <c r="G118" s="11">
        <v>0.9</v>
      </c>
      <c r="H118" s="11"/>
      <c r="I118" s="11">
        <v>1.35</v>
      </c>
      <c r="J118" s="11">
        <f>F118*G118*I118</f>
        <v>7.2900000000000009</v>
      </c>
      <c r="K118" s="9"/>
    </row>
    <row r="119" spans="4:11" ht="14.25" customHeight="1" x14ac:dyDescent="0.25">
      <c r="D119" s="94"/>
      <c r="E119" s="83" t="s">
        <v>127</v>
      </c>
      <c r="F119" s="16"/>
      <c r="G119" s="90">
        <v>0.3</v>
      </c>
      <c r="H119" s="90"/>
      <c r="I119" s="90">
        <v>2.1</v>
      </c>
      <c r="J119" s="11">
        <f>G119*I119</f>
        <v>0.63</v>
      </c>
      <c r="K119" s="9"/>
    </row>
    <row r="120" spans="4:11" ht="14.25" customHeight="1" x14ac:dyDescent="0.25">
      <c r="D120" s="94"/>
      <c r="E120" s="83"/>
      <c r="F120" s="16"/>
      <c r="G120" s="11">
        <v>1.4</v>
      </c>
      <c r="H120" s="11"/>
      <c r="I120" s="11">
        <v>1.7</v>
      </c>
      <c r="J120" s="11">
        <f>G120*I120</f>
        <v>2.38</v>
      </c>
      <c r="K120" s="9"/>
    </row>
    <row r="121" spans="4:11" ht="14.25" customHeight="1" x14ac:dyDescent="0.25">
      <c r="D121" s="94"/>
      <c r="E121" s="83" t="s">
        <v>128</v>
      </c>
      <c r="F121" s="16"/>
      <c r="G121" s="90">
        <v>0.3</v>
      </c>
      <c r="H121" s="90"/>
      <c r="I121" s="90">
        <v>2.1</v>
      </c>
      <c r="J121" s="11">
        <f>G121*I121</f>
        <v>0.63</v>
      </c>
      <c r="K121" s="9"/>
    </row>
    <row r="122" spans="4:11" ht="14.25" customHeight="1" x14ac:dyDescent="0.25">
      <c r="D122" s="94"/>
      <c r="E122" s="83"/>
      <c r="F122" s="16"/>
      <c r="G122" s="11">
        <v>0.92</v>
      </c>
      <c r="H122" s="11"/>
      <c r="I122" s="11">
        <v>1.7</v>
      </c>
      <c r="J122" s="11">
        <f>G122*I122</f>
        <v>1.5640000000000001</v>
      </c>
      <c r="K122" s="9"/>
    </row>
    <row r="123" spans="4:11" ht="14.25" customHeight="1" x14ac:dyDescent="0.25">
      <c r="D123" s="94"/>
      <c r="E123" s="4"/>
      <c r="F123" s="11"/>
      <c r="G123" s="11"/>
      <c r="H123" s="11"/>
      <c r="I123" s="11"/>
      <c r="J123" s="11"/>
      <c r="K123" s="9"/>
    </row>
    <row r="124" spans="4:11" ht="13.5" customHeight="1" x14ac:dyDescent="0.25">
      <c r="D124" s="284"/>
      <c r="E124" s="284"/>
      <c r="F124" s="284"/>
      <c r="G124" s="284"/>
      <c r="H124" s="284"/>
      <c r="I124" s="284"/>
      <c r="J124" s="284"/>
      <c r="K124" s="284"/>
    </row>
    <row r="125" spans="4:11" ht="30" x14ac:dyDescent="0.25">
      <c r="D125" s="2" t="s">
        <v>117</v>
      </c>
      <c r="E125" s="3" t="s">
        <v>96</v>
      </c>
      <c r="F125" s="11" t="s">
        <v>14</v>
      </c>
      <c r="G125" s="11" t="s">
        <v>37</v>
      </c>
      <c r="H125" s="11" t="s">
        <v>38</v>
      </c>
      <c r="I125" s="11" t="s">
        <v>39</v>
      </c>
      <c r="J125" s="11" t="s">
        <v>40</v>
      </c>
      <c r="K125" s="15">
        <f>SUM(J126:J130)</f>
        <v>12.494000000000002</v>
      </c>
    </row>
    <row r="126" spans="4:11" x14ac:dyDescent="0.25">
      <c r="D126" s="16"/>
      <c r="E126" s="4" t="s">
        <v>88</v>
      </c>
      <c r="F126" s="11">
        <v>6</v>
      </c>
      <c r="G126" s="11">
        <v>0.9</v>
      </c>
      <c r="H126" s="11"/>
      <c r="I126" s="11">
        <v>1.35</v>
      </c>
      <c r="J126" s="11">
        <f>F126*G126*I126</f>
        <v>7.2900000000000009</v>
      </c>
      <c r="K126" s="16"/>
    </row>
    <row r="127" spans="4:11" x14ac:dyDescent="0.25">
      <c r="D127" s="16"/>
      <c r="E127" s="83" t="s">
        <v>127</v>
      </c>
      <c r="F127" s="16"/>
      <c r="G127" s="90">
        <v>0.3</v>
      </c>
      <c r="H127" s="90"/>
      <c r="I127" s="90">
        <v>2.1</v>
      </c>
      <c r="J127" s="11">
        <f>G127*I127</f>
        <v>0.63</v>
      </c>
      <c r="K127" s="16"/>
    </row>
    <row r="128" spans="4:11" x14ac:dyDescent="0.25">
      <c r="D128" s="16"/>
      <c r="E128" s="83"/>
      <c r="F128" s="16"/>
      <c r="G128" s="11">
        <v>1.4</v>
      </c>
      <c r="H128" s="11"/>
      <c r="I128" s="11">
        <v>1.7</v>
      </c>
      <c r="J128" s="11">
        <f>G128*I128</f>
        <v>2.38</v>
      </c>
      <c r="K128" s="16"/>
    </row>
    <row r="129" spans="4:11" ht="12.75" customHeight="1" x14ac:dyDescent="0.25">
      <c r="D129" s="16"/>
      <c r="E129" s="83" t="s">
        <v>128</v>
      </c>
      <c r="F129" s="16"/>
      <c r="G129" s="90">
        <v>0.3</v>
      </c>
      <c r="H129" s="90"/>
      <c r="I129" s="90">
        <v>2.1</v>
      </c>
      <c r="J129" s="11">
        <f>G129*I129</f>
        <v>0.63</v>
      </c>
      <c r="K129" s="16"/>
    </row>
    <row r="130" spans="4:11" ht="12.75" customHeight="1" x14ac:dyDescent="0.25">
      <c r="D130" s="16"/>
      <c r="E130" s="83"/>
      <c r="F130" s="16"/>
      <c r="G130" s="11">
        <v>0.92</v>
      </c>
      <c r="H130" s="11"/>
      <c r="I130" s="11">
        <v>1.7</v>
      </c>
      <c r="J130" s="11">
        <f>G130*I130</f>
        <v>1.5640000000000001</v>
      </c>
      <c r="K130" s="16"/>
    </row>
    <row r="131" spans="4:11" ht="14.25" customHeight="1" x14ac:dyDescent="0.25">
      <c r="D131" s="284"/>
      <c r="E131" s="284"/>
      <c r="F131" s="284"/>
      <c r="G131" s="284"/>
      <c r="H131" s="284"/>
      <c r="I131" s="284"/>
      <c r="J131" s="284"/>
      <c r="K131" s="284"/>
    </row>
    <row r="132" spans="4:11" ht="31.5" customHeight="1" x14ac:dyDescent="0.25">
      <c r="D132" s="2" t="s">
        <v>215</v>
      </c>
      <c r="E132" s="4" t="s">
        <v>87</v>
      </c>
      <c r="F132" s="11" t="s">
        <v>14</v>
      </c>
      <c r="G132" s="11" t="s">
        <v>37</v>
      </c>
      <c r="H132" s="11" t="s">
        <v>38</v>
      </c>
      <c r="I132" s="11" t="s">
        <v>39</v>
      </c>
      <c r="J132" s="11" t="s">
        <v>40</v>
      </c>
      <c r="K132" s="15">
        <f>J133</f>
        <v>18</v>
      </c>
    </row>
    <row r="133" spans="4:11" ht="20.25" customHeight="1" x14ac:dyDescent="0.25">
      <c r="D133" s="2"/>
      <c r="E133" s="4" t="s">
        <v>48</v>
      </c>
      <c r="F133" s="11">
        <v>15</v>
      </c>
      <c r="G133" s="11">
        <v>1.2</v>
      </c>
      <c r="H133" s="11"/>
      <c r="I133" s="11">
        <v>1</v>
      </c>
      <c r="J133" s="11">
        <f>F133*G133*I133</f>
        <v>18</v>
      </c>
      <c r="K133" s="16"/>
    </row>
    <row r="134" spans="4:11" ht="12.75" customHeight="1" x14ac:dyDescent="0.25">
      <c r="D134" s="16"/>
      <c r="E134" s="4"/>
      <c r="F134" s="11"/>
      <c r="G134" s="11"/>
      <c r="H134" s="11"/>
      <c r="I134" s="11"/>
      <c r="J134" s="11"/>
      <c r="K134" s="16"/>
    </row>
    <row r="135" spans="4:11" ht="14.25" customHeight="1" x14ac:dyDescent="0.25">
      <c r="D135" s="284"/>
      <c r="E135" s="284"/>
      <c r="F135" s="284"/>
      <c r="G135" s="284"/>
      <c r="H135" s="284"/>
      <c r="I135" s="284"/>
      <c r="J135" s="284"/>
      <c r="K135" s="284"/>
    </row>
    <row r="136" spans="4:11" ht="14.25" customHeight="1" x14ac:dyDescent="0.25">
      <c r="D136" s="14" t="s">
        <v>16</v>
      </c>
      <c r="E136" s="286" t="s">
        <v>132</v>
      </c>
      <c r="F136" s="286"/>
      <c r="G136" s="286"/>
      <c r="H136" s="286"/>
      <c r="I136" s="286"/>
      <c r="J136" s="286"/>
      <c r="K136" s="286"/>
    </row>
    <row r="137" spans="4:11" ht="14.25" customHeight="1" x14ac:dyDescent="0.25">
      <c r="D137" s="94" t="s">
        <v>31</v>
      </c>
      <c r="E137" s="69" t="s">
        <v>118</v>
      </c>
      <c r="F137" s="11" t="s">
        <v>14</v>
      </c>
      <c r="G137" s="11" t="s">
        <v>37</v>
      </c>
      <c r="H137" s="11" t="s">
        <v>38</v>
      </c>
      <c r="I137" s="11" t="s">
        <v>39</v>
      </c>
      <c r="J137" s="11" t="s">
        <v>40</v>
      </c>
      <c r="K137" s="15">
        <f>SUM(J138:J139)</f>
        <v>2.52</v>
      </c>
    </row>
    <row r="138" spans="4:11" ht="14.25" customHeight="1" x14ac:dyDescent="0.25">
      <c r="D138" s="16"/>
      <c r="E138" s="53" t="s">
        <v>127</v>
      </c>
      <c r="F138" s="16">
        <v>1</v>
      </c>
      <c r="G138" s="16">
        <v>0.6</v>
      </c>
      <c r="H138" s="16"/>
      <c r="I138" s="16">
        <v>2.1</v>
      </c>
      <c r="J138" s="16">
        <f>F138*G138*I138</f>
        <v>1.26</v>
      </c>
      <c r="K138" s="16"/>
    </row>
    <row r="139" spans="4:11" ht="14.25" customHeight="1" x14ac:dyDescent="0.25">
      <c r="D139" s="16"/>
      <c r="E139" s="53" t="s">
        <v>128</v>
      </c>
      <c r="F139" s="16">
        <v>1</v>
      </c>
      <c r="G139" s="16">
        <v>0.6</v>
      </c>
      <c r="H139" s="16"/>
      <c r="I139" s="16">
        <v>2.1</v>
      </c>
      <c r="J139" s="16">
        <f>F139*G139*I139</f>
        <v>1.26</v>
      </c>
      <c r="K139" s="16"/>
    </row>
    <row r="140" spans="4:11" ht="14.25" customHeight="1" x14ac:dyDescent="0.25">
      <c r="D140" s="16"/>
      <c r="E140" s="16"/>
      <c r="F140" s="16"/>
      <c r="G140" s="16"/>
      <c r="H140" s="16"/>
      <c r="I140" s="16"/>
      <c r="J140" s="16"/>
      <c r="K140" s="16"/>
    </row>
    <row r="141" spans="4:11" ht="14.25" customHeight="1" x14ac:dyDescent="0.25">
      <c r="D141" s="284"/>
      <c r="E141" s="284"/>
      <c r="F141" s="284"/>
      <c r="G141" s="284"/>
      <c r="H141" s="284"/>
      <c r="I141" s="284"/>
      <c r="J141" s="284"/>
      <c r="K141" s="284"/>
    </row>
    <row r="142" spans="4:11" ht="14.25" customHeight="1" x14ac:dyDescent="0.25">
      <c r="D142" s="94" t="s">
        <v>32</v>
      </c>
      <c r="E142" s="69" t="s">
        <v>151</v>
      </c>
      <c r="F142" s="11" t="s">
        <v>14</v>
      </c>
      <c r="G142" s="11" t="s">
        <v>37</v>
      </c>
      <c r="H142" s="11" t="s">
        <v>38</v>
      </c>
      <c r="I142" s="11" t="s">
        <v>39</v>
      </c>
      <c r="J142" s="11" t="s">
        <v>40</v>
      </c>
      <c r="K142" s="15">
        <f>SUM(H143:H144)</f>
        <v>2.2000000000000002</v>
      </c>
    </row>
    <row r="143" spans="4:11" ht="14.25" customHeight="1" x14ac:dyDescent="0.25">
      <c r="D143" s="16"/>
      <c r="E143" s="53" t="s">
        <v>127</v>
      </c>
      <c r="F143" s="16">
        <v>1</v>
      </c>
      <c r="G143" s="16"/>
      <c r="H143" s="16">
        <v>1.1000000000000001</v>
      </c>
      <c r="I143" s="16"/>
      <c r="J143" s="16"/>
      <c r="K143" s="16"/>
    </row>
    <row r="144" spans="4:11" ht="14.25" customHeight="1" x14ac:dyDescent="0.25">
      <c r="D144" s="16"/>
      <c r="E144" s="53" t="s">
        <v>128</v>
      </c>
      <c r="F144" s="16">
        <v>1</v>
      </c>
      <c r="G144" s="16"/>
      <c r="H144" s="16">
        <v>1.1000000000000001</v>
      </c>
      <c r="I144" s="16"/>
      <c r="J144" s="16"/>
      <c r="K144" s="16"/>
    </row>
    <row r="145" spans="4:11" ht="14.25" customHeight="1" x14ac:dyDescent="0.25">
      <c r="D145" s="16"/>
      <c r="E145" s="53"/>
      <c r="F145" s="16"/>
      <c r="G145" s="16"/>
      <c r="H145" s="16"/>
      <c r="I145" s="16"/>
      <c r="J145" s="16"/>
      <c r="K145" s="16"/>
    </row>
    <row r="146" spans="4:11" ht="14.25" customHeight="1" x14ac:dyDescent="0.25">
      <c r="D146" s="149"/>
      <c r="E146" s="149"/>
      <c r="F146" s="149"/>
      <c r="G146" s="149"/>
      <c r="H146" s="149"/>
      <c r="I146" s="149"/>
      <c r="J146" s="149"/>
      <c r="K146" s="149"/>
    </row>
    <row r="147" spans="4:11" ht="32.25" customHeight="1" x14ac:dyDescent="0.25">
      <c r="D147" s="94" t="s">
        <v>56</v>
      </c>
      <c r="E147" s="69" t="s">
        <v>120</v>
      </c>
      <c r="F147" s="11" t="s">
        <v>14</v>
      </c>
      <c r="G147" s="11" t="s">
        <v>37</v>
      </c>
      <c r="H147" s="11" t="s">
        <v>38</v>
      </c>
      <c r="I147" s="11" t="s">
        <v>39</v>
      </c>
      <c r="J147" s="11" t="s">
        <v>40</v>
      </c>
      <c r="K147" s="15">
        <f>SUM(F148:F149)</f>
        <v>2</v>
      </c>
    </row>
    <row r="148" spans="4:11" ht="14.25" customHeight="1" x14ac:dyDescent="0.25">
      <c r="D148" s="16"/>
      <c r="E148" s="53" t="s">
        <v>127</v>
      </c>
      <c r="F148" s="16">
        <v>1</v>
      </c>
      <c r="G148" s="16"/>
      <c r="H148" s="16"/>
      <c r="I148" s="16"/>
      <c r="J148" s="16"/>
      <c r="K148" s="16"/>
    </row>
    <row r="149" spans="4:11" ht="14.25" customHeight="1" x14ac:dyDescent="0.25">
      <c r="D149" s="16"/>
      <c r="E149" s="53" t="s">
        <v>128</v>
      </c>
      <c r="F149" s="16">
        <v>1</v>
      </c>
      <c r="G149" s="16"/>
      <c r="H149" s="16"/>
      <c r="I149" s="16"/>
      <c r="J149" s="16"/>
      <c r="K149" s="16"/>
    </row>
    <row r="150" spans="4:11" ht="14.25" customHeight="1" x14ac:dyDescent="0.25">
      <c r="D150" s="16"/>
      <c r="E150" s="16"/>
      <c r="F150" s="16"/>
      <c r="G150" s="16"/>
      <c r="H150" s="16"/>
      <c r="I150" s="16"/>
      <c r="J150" s="16"/>
      <c r="K150" s="16"/>
    </row>
    <row r="151" spans="4:11" ht="14.25" customHeight="1" x14ac:dyDescent="0.25">
      <c r="D151" s="149"/>
      <c r="E151" s="149"/>
      <c r="F151" s="149"/>
      <c r="G151" s="149"/>
      <c r="H151" s="149"/>
      <c r="I151" s="149"/>
      <c r="J151" s="149"/>
      <c r="K151" s="149"/>
    </row>
    <row r="152" spans="4:11" ht="31.5" customHeight="1" x14ac:dyDescent="0.25">
      <c r="D152" s="94" t="s">
        <v>89</v>
      </c>
      <c r="E152" s="69" t="s">
        <v>119</v>
      </c>
      <c r="F152" s="11" t="s">
        <v>14</v>
      </c>
      <c r="G152" s="11" t="s">
        <v>37</v>
      </c>
      <c r="H152" s="11" t="s">
        <v>38</v>
      </c>
      <c r="I152" s="11" t="s">
        <v>39</v>
      </c>
      <c r="J152" s="11" t="s">
        <v>40</v>
      </c>
      <c r="K152" s="15">
        <f>SUM(F153:F154)</f>
        <v>2</v>
      </c>
    </row>
    <row r="153" spans="4:11" ht="14.25" customHeight="1" x14ac:dyDescent="0.25">
      <c r="D153" s="16"/>
      <c r="E153" s="53" t="s">
        <v>127</v>
      </c>
      <c r="F153" s="16">
        <v>1</v>
      </c>
      <c r="G153" s="16"/>
      <c r="H153" s="16"/>
      <c r="I153" s="16"/>
      <c r="J153" s="16"/>
      <c r="K153" s="16"/>
    </row>
    <row r="154" spans="4:11" ht="14.25" customHeight="1" x14ac:dyDescent="0.25">
      <c r="D154" s="16"/>
      <c r="E154" s="53" t="s">
        <v>128</v>
      </c>
      <c r="F154" s="16">
        <v>1</v>
      </c>
      <c r="G154" s="16"/>
      <c r="H154" s="16"/>
      <c r="I154" s="16"/>
      <c r="J154" s="16"/>
      <c r="K154" s="16"/>
    </row>
    <row r="155" spans="4:11" ht="14.25" customHeight="1" x14ac:dyDescent="0.25">
      <c r="D155" s="16"/>
      <c r="E155" s="53"/>
      <c r="F155" s="16"/>
      <c r="G155" s="16"/>
      <c r="H155" s="16"/>
      <c r="I155" s="16"/>
      <c r="J155" s="16"/>
      <c r="K155" s="16"/>
    </row>
    <row r="156" spans="4:11" ht="14.25" customHeight="1" x14ac:dyDescent="0.25">
      <c r="D156" s="149"/>
      <c r="E156" s="149"/>
      <c r="F156" s="149"/>
      <c r="G156" s="149"/>
      <c r="H156" s="149"/>
      <c r="I156" s="149"/>
      <c r="J156" s="149"/>
      <c r="K156" s="149"/>
    </row>
    <row r="157" spans="4:11" ht="14.25" customHeight="1" x14ac:dyDescent="0.25">
      <c r="D157" s="94" t="s">
        <v>111</v>
      </c>
      <c r="E157" s="169" t="s">
        <v>107</v>
      </c>
      <c r="F157" s="11" t="s">
        <v>14</v>
      </c>
      <c r="G157" s="11" t="s">
        <v>37</v>
      </c>
      <c r="H157" s="11" t="s">
        <v>38</v>
      </c>
      <c r="I157" s="11" t="s">
        <v>39</v>
      </c>
      <c r="J157" s="11" t="s">
        <v>40</v>
      </c>
      <c r="K157" s="15">
        <f>SUM(J158:J159)</f>
        <v>3.3600000000000003</v>
      </c>
    </row>
    <row r="158" spans="4:11" ht="14.25" customHeight="1" x14ac:dyDescent="0.25">
      <c r="D158" s="16"/>
      <c r="E158" s="53" t="s">
        <v>218</v>
      </c>
      <c r="F158" s="16">
        <v>1</v>
      </c>
      <c r="G158" s="16"/>
      <c r="H158" s="16">
        <v>1.6</v>
      </c>
      <c r="I158" s="16">
        <v>2.1</v>
      </c>
      <c r="J158" s="16">
        <f>F158*H158*I158</f>
        <v>3.3600000000000003</v>
      </c>
      <c r="K158" s="16"/>
    </row>
    <row r="159" spans="4:11" ht="13.5" customHeight="1" x14ac:dyDescent="0.25">
      <c r="D159" s="16"/>
      <c r="E159" s="16"/>
      <c r="F159" s="16"/>
      <c r="G159" s="16"/>
      <c r="H159" s="16"/>
      <c r="I159" s="16"/>
      <c r="J159" s="16"/>
      <c r="K159" s="16"/>
    </row>
    <row r="160" spans="4:11" ht="14.25" customHeight="1" x14ac:dyDescent="0.25">
      <c r="D160" s="149"/>
      <c r="E160" s="149"/>
      <c r="F160" s="149"/>
      <c r="G160" s="149"/>
      <c r="H160" s="149"/>
      <c r="I160" s="149"/>
      <c r="J160" s="149"/>
      <c r="K160" s="149"/>
    </row>
    <row r="161" spans="4:11" ht="14.25" customHeight="1" x14ac:dyDescent="0.25">
      <c r="D161" s="21" t="s">
        <v>135</v>
      </c>
      <c r="E161" s="287" t="s">
        <v>146</v>
      </c>
      <c r="F161" s="287"/>
      <c r="G161" s="287"/>
      <c r="H161" s="287"/>
      <c r="I161" s="287"/>
      <c r="J161" s="287"/>
      <c r="K161" s="287"/>
    </row>
    <row r="162" spans="4:11" ht="28.5" customHeight="1" x14ac:dyDescent="0.25">
      <c r="D162" s="94" t="s">
        <v>136</v>
      </c>
      <c r="E162" s="69" t="s">
        <v>113</v>
      </c>
      <c r="F162" s="11" t="s">
        <v>14</v>
      </c>
      <c r="G162" s="11" t="s">
        <v>37</v>
      </c>
      <c r="H162" s="11" t="s">
        <v>38</v>
      </c>
      <c r="I162" s="11" t="s">
        <v>39</v>
      </c>
      <c r="J162" s="11" t="s">
        <v>40</v>
      </c>
      <c r="K162" s="15">
        <v>1</v>
      </c>
    </row>
    <row r="163" spans="4:11" ht="14.25" customHeight="1" x14ac:dyDescent="0.25">
      <c r="D163" s="16"/>
      <c r="E163" s="53"/>
      <c r="F163" s="16">
        <v>1</v>
      </c>
      <c r="G163" s="16"/>
      <c r="H163" s="16"/>
      <c r="I163" s="16"/>
      <c r="J163" s="16"/>
      <c r="K163" s="16"/>
    </row>
    <row r="164" spans="4:11" ht="14.25" customHeight="1" x14ac:dyDescent="0.25">
      <c r="D164" s="16"/>
      <c r="E164" s="16"/>
      <c r="F164" s="16"/>
      <c r="G164" s="16"/>
      <c r="H164" s="16"/>
      <c r="I164" s="16"/>
      <c r="J164" s="16"/>
      <c r="K164" s="16"/>
    </row>
    <row r="165" spans="4:11" ht="14.25" customHeight="1" x14ac:dyDescent="0.25">
      <c r="D165" s="288"/>
      <c r="E165" s="288"/>
      <c r="F165" s="288"/>
      <c r="G165" s="288"/>
      <c r="H165" s="288"/>
      <c r="I165" s="288"/>
      <c r="J165" s="288"/>
      <c r="K165" s="288"/>
    </row>
    <row r="166" spans="4:11" x14ac:dyDescent="0.25">
      <c r="D166" s="94" t="s">
        <v>137</v>
      </c>
      <c r="E166" s="69" t="s">
        <v>114</v>
      </c>
      <c r="F166" s="11" t="s">
        <v>14</v>
      </c>
      <c r="G166" s="11" t="s">
        <v>37</v>
      </c>
      <c r="H166" s="11" t="s">
        <v>38</v>
      </c>
      <c r="I166" s="11" t="s">
        <v>39</v>
      </c>
      <c r="J166" s="11" t="s">
        <v>40</v>
      </c>
      <c r="K166" s="15">
        <f>F167*H167</f>
        <v>125</v>
      </c>
    </row>
    <row r="167" spans="4:11" ht="14.25" customHeight="1" x14ac:dyDescent="0.25">
      <c r="D167" s="16"/>
      <c r="E167" s="53"/>
      <c r="F167" s="16">
        <v>5</v>
      </c>
      <c r="G167" s="16"/>
      <c r="H167" s="16">
        <v>25</v>
      </c>
      <c r="I167" s="16"/>
      <c r="J167" s="16"/>
      <c r="K167" s="16"/>
    </row>
    <row r="168" spans="4:11" ht="14.25" customHeight="1" x14ac:dyDescent="0.25">
      <c r="D168" s="16"/>
      <c r="E168" s="53"/>
      <c r="F168" s="16"/>
      <c r="G168" s="16"/>
      <c r="H168" s="16"/>
      <c r="I168" s="16"/>
      <c r="J168" s="16"/>
      <c r="K168" s="16"/>
    </row>
    <row r="169" spans="4:11" ht="14.25" customHeight="1" x14ac:dyDescent="0.25">
      <c r="D169" s="288"/>
      <c r="E169" s="288"/>
      <c r="F169" s="288"/>
      <c r="G169" s="288"/>
      <c r="H169" s="288"/>
      <c r="I169" s="288"/>
      <c r="J169" s="288"/>
      <c r="K169" s="288"/>
    </row>
    <row r="170" spans="4:11" ht="14.25" customHeight="1" x14ac:dyDescent="0.25">
      <c r="D170" s="181" t="s">
        <v>269</v>
      </c>
      <c r="E170" s="69" t="str">
        <f>ORÇAMENTO!F45</f>
        <v xml:space="preserve"> Cabo de cobre termoplástico, com isolamento para 1000V, seção de 4.0 mm2 </v>
      </c>
      <c r="F170" s="11" t="s">
        <v>14</v>
      </c>
      <c r="G170" s="11" t="s">
        <v>285</v>
      </c>
      <c r="H170" s="11" t="s">
        <v>38</v>
      </c>
      <c r="I170" s="11" t="s">
        <v>284</v>
      </c>
      <c r="J170" s="11" t="s">
        <v>40</v>
      </c>
      <c r="K170" s="15">
        <f>G171*H171*I171</f>
        <v>240</v>
      </c>
    </row>
    <row r="171" spans="4:11" ht="14.25" customHeight="1" x14ac:dyDescent="0.25">
      <c r="D171" s="16"/>
      <c r="E171" s="53" t="s">
        <v>286</v>
      </c>
      <c r="F171" s="16"/>
      <c r="G171" s="16">
        <v>3</v>
      </c>
      <c r="H171" s="16">
        <v>20</v>
      </c>
      <c r="I171" s="16">
        <v>4</v>
      </c>
      <c r="J171" s="16"/>
      <c r="K171" s="16"/>
    </row>
    <row r="172" spans="4:11" ht="14.25" customHeight="1" x14ac:dyDescent="0.25">
      <c r="D172" s="16"/>
      <c r="E172" s="53"/>
      <c r="F172" s="16"/>
      <c r="G172" s="16"/>
      <c r="H172" s="16"/>
      <c r="I172" s="16"/>
      <c r="J172" s="16"/>
      <c r="K172" s="16"/>
    </row>
    <row r="173" spans="4:11" ht="14.25" customHeight="1" x14ac:dyDescent="0.25">
      <c r="D173" s="288"/>
      <c r="E173" s="288"/>
      <c r="F173" s="288"/>
      <c r="G173" s="288"/>
      <c r="H173" s="288"/>
      <c r="I173" s="288"/>
      <c r="J173" s="288"/>
      <c r="K173" s="288"/>
    </row>
    <row r="174" spans="4:11" ht="14.25" customHeight="1" x14ac:dyDescent="0.25">
      <c r="D174" s="181" t="s">
        <v>270</v>
      </c>
      <c r="E174" s="69" t="str">
        <f>ORÇAMENTO!F46</f>
        <v xml:space="preserve"> Cabo de cobre termoplástico, com isolamento para 1000V, seção de 2.5 mm2 </v>
      </c>
      <c r="F174" s="11" t="s">
        <v>14</v>
      </c>
      <c r="G174" s="11" t="s">
        <v>285</v>
      </c>
      <c r="H174" s="11" t="s">
        <v>38</v>
      </c>
      <c r="I174" s="11" t="s">
        <v>284</v>
      </c>
      <c r="J174" s="11" t="s">
        <v>40</v>
      </c>
      <c r="K174" s="15">
        <f>G175*H175*I175</f>
        <v>480</v>
      </c>
    </row>
    <row r="175" spans="4:11" ht="14.25" customHeight="1" x14ac:dyDescent="0.25">
      <c r="D175" s="16"/>
      <c r="E175" s="53" t="s">
        <v>287</v>
      </c>
      <c r="F175" s="16"/>
      <c r="G175" s="16">
        <v>3</v>
      </c>
      <c r="H175" s="16">
        <v>20</v>
      </c>
      <c r="I175" s="16">
        <v>8</v>
      </c>
      <c r="J175" s="16"/>
      <c r="K175" s="16"/>
    </row>
    <row r="176" spans="4:11" ht="14.25" customHeight="1" x14ac:dyDescent="0.25">
      <c r="D176" s="16"/>
      <c r="E176" s="53"/>
      <c r="F176" s="16"/>
      <c r="G176" s="16"/>
      <c r="H176" s="16"/>
      <c r="I176" s="16"/>
      <c r="J176" s="16"/>
      <c r="K176" s="16"/>
    </row>
    <row r="177" spans="4:11" ht="14.25" customHeight="1" x14ac:dyDescent="0.25">
      <c r="D177" s="288"/>
      <c r="E177" s="288"/>
      <c r="F177" s="288"/>
      <c r="G177" s="288"/>
      <c r="H177" s="288"/>
      <c r="I177" s="288"/>
      <c r="J177" s="288"/>
      <c r="K177" s="288"/>
    </row>
    <row r="178" spans="4:11" ht="14.25" customHeight="1" x14ac:dyDescent="0.25">
      <c r="D178" s="181" t="s">
        <v>271</v>
      </c>
      <c r="E178" s="69" t="str">
        <f>ORÇAMENTO!F47</f>
        <v xml:space="preserve"> Quadro distrib. energia, embutido ou semi embutido, capac. p/ 16 disj. DIN, c/barram trif. 100A barra. neutro
e terra, fab. em chapa de aço 12 USG com porta, espelho, trinco com fechad ch yale, Ref. QDTN II-16DINCEMAR
ou equiv.
</v>
      </c>
      <c r="F178" s="11" t="s">
        <v>14</v>
      </c>
      <c r="G178" s="11" t="s">
        <v>37</v>
      </c>
      <c r="H178" s="11" t="s">
        <v>38</v>
      </c>
      <c r="I178" s="11" t="s">
        <v>284</v>
      </c>
      <c r="J178" s="11" t="s">
        <v>40</v>
      </c>
      <c r="K178" s="15">
        <v>1</v>
      </c>
    </row>
    <row r="179" spans="4:11" ht="14.25" customHeight="1" x14ac:dyDescent="0.25">
      <c r="D179" s="16"/>
      <c r="E179" s="53" t="s">
        <v>288</v>
      </c>
      <c r="F179" s="16"/>
      <c r="G179" s="16"/>
      <c r="H179" s="16"/>
      <c r="I179" s="16">
        <v>1</v>
      </c>
      <c r="J179" s="16"/>
      <c r="K179" s="16"/>
    </row>
    <row r="180" spans="4:11" ht="14.25" customHeight="1" x14ac:dyDescent="0.25">
      <c r="D180" s="16"/>
      <c r="E180" s="53"/>
      <c r="F180" s="16"/>
      <c r="G180" s="16"/>
      <c r="H180" s="16"/>
      <c r="I180" s="16"/>
      <c r="J180" s="16"/>
      <c r="K180" s="16"/>
    </row>
    <row r="181" spans="4:11" ht="14.25" customHeight="1" x14ac:dyDescent="0.25">
      <c r="D181" s="288"/>
      <c r="E181" s="288"/>
      <c r="F181" s="288"/>
      <c r="G181" s="288"/>
      <c r="H181" s="288"/>
      <c r="I181" s="288"/>
      <c r="J181" s="288"/>
      <c r="K181" s="288"/>
    </row>
    <row r="182" spans="4:11" ht="14.25" customHeight="1" x14ac:dyDescent="0.25">
      <c r="D182" s="181" t="s">
        <v>272</v>
      </c>
      <c r="E182" s="69" t="str">
        <f>ORÇAMENTO!F48</f>
        <v xml:space="preserve"> Mini-Disjuntor bipolar 16 A, curva C - 5KA 220/127VCA (NBR IEC 60947-2), Ref. Siemens, GE, Schneider
ou equivalente
</v>
      </c>
      <c r="F182" s="11" t="s">
        <v>14</v>
      </c>
      <c r="G182" s="11" t="s">
        <v>37</v>
      </c>
      <c r="H182" s="11" t="s">
        <v>38</v>
      </c>
      <c r="I182" s="11" t="s">
        <v>284</v>
      </c>
      <c r="J182" s="11" t="s">
        <v>40</v>
      </c>
      <c r="K182" s="15">
        <f>I183</f>
        <v>8</v>
      </c>
    </row>
    <row r="183" spans="4:11" ht="14.25" customHeight="1" x14ac:dyDescent="0.25">
      <c r="D183" s="16"/>
      <c r="E183" s="53" t="s">
        <v>289</v>
      </c>
      <c r="F183" s="16"/>
      <c r="G183" s="16"/>
      <c r="H183" s="16"/>
      <c r="I183" s="16">
        <v>8</v>
      </c>
      <c r="J183" s="16"/>
      <c r="K183" s="16"/>
    </row>
    <row r="184" spans="4:11" ht="14.25" customHeight="1" x14ac:dyDescent="0.25">
      <c r="D184" s="16"/>
      <c r="E184" s="53"/>
      <c r="F184" s="16"/>
      <c r="G184" s="16"/>
      <c r="H184" s="16"/>
      <c r="I184" s="16"/>
      <c r="J184" s="16"/>
      <c r="K184" s="16"/>
    </row>
    <row r="185" spans="4:11" ht="14.25" customHeight="1" x14ac:dyDescent="0.25">
      <c r="D185" s="288"/>
      <c r="E185" s="288"/>
      <c r="F185" s="288"/>
      <c r="G185" s="288"/>
      <c r="H185" s="288"/>
      <c r="I185" s="288"/>
      <c r="J185" s="288"/>
      <c r="K185" s="288"/>
    </row>
    <row r="186" spans="4:11" ht="14.25" customHeight="1" x14ac:dyDescent="0.25">
      <c r="D186" s="181" t="s">
        <v>273</v>
      </c>
      <c r="E186" s="69" t="str">
        <f>ORÇAMENTO!F49</f>
        <v xml:space="preserve"> Mini-Disjuntor tripolar 50 A, curva C - 5KA 220/127VCA (NBR IEC 60947-2), Ref. Siemens, GE, Schneider ou equivalente</v>
      </c>
      <c r="F186" s="11" t="s">
        <v>14</v>
      </c>
      <c r="G186" s="11" t="s">
        <v>37</v>
      </c>
      <c r="H186" s="11" t="s">
        <v>38</v>
      </c>
      <c r="I186" s="11" t="s">
        <v>284</v>
      </c>
      <c r="J186" s="11" t="s">
        <v>40</v>
      </c>
      <c r="K186" s="15">
        <f>I187</f>
        <v>1</v>
      </c>
    </row>
    <row r="187" spans="4:11" ht="14.25" customHeight="1" x14ac:dyDescent="0.25">
      <c r="D187" s="16"/>
      <c r="E187" s="53" t="s">
        <v>288</v>
      </c>
      <c r="F187" s="16"/>
      <c r="G187" s="16"/>
      <c r="H187" s="16"/>
      <c r="I187" s="16">
        <v>1</v>
      </c>
      <c r="J187" s="16"/>
      <c r="K187" s="16"/>
    </row>
    <row r="188" spans="4:11" ht="14.25" customHeight="1" x14ac:dyDescent="0.25">
      <c r="D188" s="16"/>
      <c r="E188" s="53"/>
      <c r="F188" s="16"/>
      <c r="G188" s="16"/>
      <c r="H188" s="16"/>
      <c r="I188" s="16"/>
      <c r="J188" s="16"/>
      <c r="K188" s="16"/>
    </row>
    <row r="189" spans="4:11" ht="14.25" customHeight="1" x14ac:dyDescent="0.25">
      <c r="D189" s="288"/>
      <c r="E189" s="288"/>
      <c r="F189" s="288"/>
      <c r="G189" s="288"/>
      <c r="H189" s="288"/>
      <c r="I189" s="288"/>
      <c r="J189" s="288"/>
      <c r="K189" s="288"/>
    </row>
    <row r="190" spans="4:11" ht="14.25" customHeight="1" x14ac:dyDescent="0.25">
      <c r="D190" s="181" t="s">
        <v>276</v>
      </c>
      <c r="E190" s="69" t="str">
        <f>ORÇAMENTO!F50</f>
        <v xml:space="preserve"> Mini-Disjuntor monopolar 16 A, curva C - 5KA 220/127VCA (NBR IEC 60947-2), Ref. Siemens, GE,
Schneider ou equivalente
</v>
      </c>
      <c r="F190" s="11" t="s">
        <v>14</v>
      </c>
      <c r="G190" s="11" t="s">
        <v>37</v>
      </c>
      <c r="H190" s="11" t="s">
        <v>38</v>
      </c>
      <c r="I190" s="11" t="s">
        <v>284</v>
      </c>
      <c r="J190" s="11" t="s">
        <v>40</v>
      </c>
      <c r="K190" s="15">
        <f>I191</f>
        <v>4</v>
      </c>
    </row>
    <row r="191" spans="4:11" ht="14.25" customHeight="1" x14ac:dyDescent="0.25">
      <c r="D191" s="16"/>
      <c r="E191" s="53" t="s">
        <v>290</v>
      </c>
      <c r="F191" s="16"/>
      <c r="G191" s="16"/>
      <c r="H191" s="16"/>
      <c r="I191" s="16">
        <v>4</v>
      </c>
      <c r="J191" s="16"/>
      <c r="K191" s="16"/>
    </row>
    <row r="192" spans="4:11" ht="14.25" customHeight="1" x14ac:dyDescent="0.25">
      <c r="D192" s="16"/>
      <c r="E192" s="53"/>
      <c r="F192" s="16"/>
      <c r="G192" s="16"/>
      <c r="H192" s="16"/>
      <c r="I192" s="16"/>
      <c r="J192" s="16"/>
      <c r="K192" s="16"/>
    </row>
    <row r="193" spans="4:11" ht="14.25" customHeight="1" x14ac:dyDescent="0.25">
      <c r="D193" s="288"/>
      <c r="E193" s="288"/>
      <c r="F193" s="288"/>
      <c r="G193" s="288"/>
      <c r="H193" s="288"/>
      <c r="I193" s="288"/>
      <c r="J193" s="288"/>
      <c r="K193" s="288"/>
    </row>
    <row r="194" spans="4:11" ht="15" customHeight="1" x14ac:dyDescent="0.25">
      <c r="D194" s="181" t="s">
        <v>277</v>
      </c>
      <c r="E194" s="69" t="str">
        <f>ORÇAMENTO!F51</f>
        <v xml:space="preserve"> Ponto padrão de tomada 2 pólos mais terra - considerando eletroduto PVC rígido de 3/4" inclusive conexões
(5.0m), fio isolado PVC de 2.5mm2 (16.5m) e caixa estampada 4x2" (1 und)</v>
      </c>
      <c r="F194" s="11" t="s">
        <v>14</v>
      </c>
      <c r="G194" s="11" t="s">
        <v>37</v>
      </c>
      <c r="H194" s="11" t="s">
        <v>38</v>
      </c>
      <c r="I194" s="11" t="s">
        <v>284</v>
      </c>
      <c r="J194" s="11" t="s">
        <v>40</v>
      </c>
      <c r="K194" s="15">
        <f>I195</f>
        <v>1</v>
      </c>
    </row>
    <row r="195" spans="4:11" ht="15" customHeight="1" x14ac:dyDescent="0.25">
      <c r="D195" s="181"/>
      <c r="E195" s="190" t="s">
        <v>292</v>
      </c>
      <c r="F195" s="11"/>
      <c r="G195" s="11"/>
      <c r="H195" s="11"/>
      <c r="I195" s="11">
        <v>1</v>
      </c>
      <c r="J195" s="11"/>
      <c r="K195" s="15"/>
    </row>
    <row r="196" spans="4:11" ht="15" customHeight="1" x14ac:dyDescent="0.25">
      <c r="D196" s="181"/>
      <c r="E196" s="69"/>
      <c r="F196" s="11"/>
      <c r="G196" s="11"/>
      <c r="H196" s="11"/>
      <c r="I196" s="11"/>
      <c r="J196" s="11"/>
      <c r="K196" s="15"/>
    </row>
    <row r="197" spans="4:11" ht="15" customHeight="1" x14ac:dyDescent="0.25">
      <c r="D197" s="288"/>
      <c r="E197" s="288"/>
      <c r="F197" s="288"/>
      <c r="G197" s="288"/>
      <c r="H197" s="288"/>
      <c r="I197" s="288"/>
      <c r="J197" s="288"/>
      <c r="K197" s="288"/>
    </row>
    <row r="198" spans="4:11" ht="14.25" customHeight="1" x14ac:dyDescent="0.25">
      <c r="D198" s="181" t="s">
        <v>282</v>
      </c>
      <c r="E198" s="69" t="s">
        <v>298</v>
      </c>
      <c r="F198" s="11" t="s">
        <v>14</v>
      </c>
      <c r="G198" s="11" t="s">
        <v>37</v>
      </c>
      <c r="H198" s="11" t="s">
        <v>38</v>
      </c>
      <c r="I198" s="11" t="s">
        <v>284</v>
      </c>
      <c r="J198" s="11" t="s">
        <v>40</v>
      </c>
      <c r="K198" s="15">
        <f>I199</f>
        <v>8</v>
      </c>
    </row>
    <row r="199" spans="4:11" x14ac:dyDescent="0.25">
      <c r="D199" s="183"/>
      <c r="E199" s="184" t="s">
        <v>300</v>
      </c>
      <c r="F199" s="183"/>
      <c r="G199" s="183"/>
      <c r="H199" s="183"/>
      <c r="I199" s="183">
        <v>8</v>
      </c>
      <c r="J199" s="183"/>
      <c r="K199" s="183"/>
    </row>
    <row r="200" spans="4:11" x14ac:dyDescent="0.25">
      <c r="D200" s="183"/>
      <c r="E200" s="183"/>
      <c r="F200" s="183"/>
      <c r="G200" s="183"/>
      <c r="H200" s="183"/>
      <c r="I200" s="183"/>
      <c r="J200" s="183"/>
      <c r="K200" s="183"/>
    </row>
    <row r="201" spans="4:11" x14ac:dyDescent="0.25">
      <c r="D201" s="182"/>
      <c r="E201" s="182"/>
      <c r="F201" s="182"/>
      <c r="G201" s="182"/>
      <c r="H201" s="182"/>
      <c r="I201" s="182"/>
      <c r="J201" s="182"/>
      <c r="K201" s="182"/>
    </row>
    <row r="202" spans="4:11" x14ac:dyDescent="0.25">
      <c r="D202" s="21" t="s">
        <v>138</v>
      </c>
      <c r="E202" s="287" t="s">
        <v>207</v>
      </c>
      <c r="F202" s="287"/>
      <c r="G202" s="287"/>
      <c r="H202" s="287"/>
      <c r="I202" s="287"/>
      <c r="J202" s="287"/>
      <c r="K202" s="287"/>
    </row>
    <row r="203" spans="4:11" x14ac:dyDescent="0.25">
      <c r="D203" s="94" t="s">
        <v>139</v>
      </c>
      <c r="E203" s="69" t="s">
        <v>209</v>
      </c>
      <c r="F203" s="11" t="s">
        <v>14</v>
      </c>
      <c r="G203" s="11" t="s">
        <v>37</v>
      </c>
      <c r="H203" s="11" t="s">
        <v>38</v>
      </c>
      <c r="I203" s="11" t="s">
        <v>39</v>
      </c>
      <c r="J203" s="11" t="s">
        <v>40</v>
      </c>
      <c r="K203" s="15">
        <f>F204+F205</f>
        <v>2</v>
      </c>
    </row>
    <row r="204" spans="4:11" x14ac:dyDescent="0.25">
      <c r="D204" s="16"/>
      <c r="E204" s="53" t="s">
        <v>201</v>
      </c>
      <c r="F204" s="16">
        <v>1</v>
      </c>
      <c r="G204" s="16"/>
      <c r="H204" s="16"/>
      <c r="I204" s="16"/>
      <c r="J204" s="16"/>
      <c r="K204" s="16"/>
    </row>
    <row r="205" spans="4:11" x14ac:dyDescent="0.25">
      <c r="D205" s="10"/>
      <c r="E205" s="184" t="s">
        <v>281</v>
      </c>
      <c r="F205" s="184">
        <v>1</v>
      </c>
      <c r="G205" s="10"/>
      <c r="H205" s="10"/>
      <c r="I205" s="10"/>
      <c r="J205" s="10"/>
      <c r="K205" s="10"/>
    </row>
    <row r="206" spans="4:11" x14ac:dyDescent="0.25">
      <c r="D206" s="149"/>
      <c r="E206" s="149"/>
      <c r="F206" s="149"/>
      <c r="G206" s="149"/>
      <c r="H206" s="149"/>
      <c r="I206" s="149"/>
      <c r="J206" s="149"/>
      <c r="K206" s="149"/>
    </row>
    <row r="207" spans="4:11" ht="45" x14ac:dyDescent="0.25">
      <c r="D207" s="94" t="s">
        <v>140</v>
      </c>
      <c r="E207" s="69" t="s">
        <v>210</v>
      </c>
      <c r="F207" s="11" t="s">
        <v>14</v>
      </c>
      <c r="G207" s="11" t="s">
        <v>37</v>
      </c>
      <c r="H207" s="11" t="s">
        <v>38</v>
      </c>
      <c r="I207" s="11" t="s">
        <v>39</v>
      </c>
      <c r="J207" s="11" t="s">
        <v>40</v>
      </c>
      <c r="K207" s="15">
        <f>F208</f>
        <v>1</v>
      </c>
    </row>
    <row r="208" spans="4:11" x14ac:dyDescent="0.25">
      <c r="D208" s="94"/>
      <c r="E208" s="53" t="s">
        <v>201</v>
      </c>
      <c r="F208" s="11">
        <v>1</v>
      </c>
      <c r="G208" s="11"/>
      <c r="H208" s="11"/>
      <c r="I208" s="11"/>
      <c r="J208" s="11"/>
      <c r="K208" s="15"/>
    </row>
    <row r="209" spans="4:11" x14ac:dyDescent="0.25">
      <c r="D209" s="94"/>
      <c r="E209" s="69"/>
      <c r="F209" s="11"/>
      <c r="G209" s="11"/>
      <c r="H209" s="11"/>
      <c r="I209" s="11"/>
      <c r="J209" s="11"/>
      <c r="K209" s="15"/>
    </row>
    <row r="210" spans="4:11" x14ac:dyDescent="0.25">
      <c r="D210" s="147"/>
      <c r="E210" s="148"/>
      <c r="F210" s="147"/>
      <c r="G210" s="147"/>
      <c r="H210" s="147"/>
      <c r="I210" s="147"/>
      <c r="J210" s="147"/>
      <c r="K210" s="147"/>
    </row>
    <row r="211" spans="4:11" ht="30" x14ac:dyDescent="0.25">
      <c r="D211" s="94" t="s">
        <v>141</v>
      </c>
      <c r="E211" s="69" t="s">
        <v>212</v>
      </c>
      <c r="F211" s="11" t="s">
        <v>14</v>
      </c>
      <c r="G211" s="11" t="s">
        <v>37</v>
      </c>
      <c r="H211" s="11" t="s">
        <v>38</v>
      </c>
      <c r="I211" s="11" t="s">
        <v>39</v>
      </c>
      <c r="J211" s="11" t="s">
        <v>40</v>
      </c>
      <c r="K211" s="15">
        <f>SUM(F212:F213)</f>
        <v>3</v>
      </c>
    </row>
    <row r="212" spans="4:11" x14ac:dyDescent="0.25">
      <c r="D212" s="16"/>
      <c r="E212" s="53" t="s">
        <v>201</v>
      </c>
      <c r="F212" s="179">
        <v>2</v>
      </c>
      <c r="G212" s="16"/>
      <c r="H212" s="16"/>
      <c r="I212" s="16"/>
      <c r="J212" s="16"/>
      <c r="K212" s="16"/>
    </row>
    <row r="213" spans="4:11" x14ac:dyDescent="0.25">
      <c r="D213" s="10"/>
      <c r="E213" s="53" t="s">
        <v>199</v>
      </c>
      <c r="F213" s="10">
        <v>1</v>
      </c>
      <c r="G213" s="10"/>
      <c r="H213" s="10"/>
      <c r="I213" s="10"/>
      <c r="J213" s="10"/>
      <c r="K213" s="10"/>
    </row>
    <row r="214" spans="4:11" x14ac:dyDescent="0.25">
      <c r="D214" s="179"/>
      <c r="E214" s="53"/>
      <c r="F214" s="179"/>
      <c r="G214" s="179"/>
      <c r="H214" s="179"/>
      <c r="I214" s="179"/>
      <c r="J214" s="179"/>
      <c r="K214" s="179"/>
    </row>
    <row r="215" spans="4:11" x14ac:dyDescent="0.25">
      <c r="D215" s="149"/>
      <c r="E215" s="149"/>
      <c r="F215" s="149"/>
      <c r="G215" s="149"/>
      <c r="H215" s="149"/>
      <c r="I215" s="149"/>
      <c r="J215" s="149"/>
      <c r="K215" s="149"/>
    </row>
    <row r="216" spans="4:11" x14ac:dyDescent="0.25">
      <c r="D216" s="94" t="s">
        <v>211</v>
      </c>
      <c r="E216" s="69" t="s">
        <v>123</v>
      </c>
      <c r="F216" s="11" t="s">
        <v>14</v>
      </c>
      <c r="G216" s="11" t="s">
        <v>37</v>
      </c>
      <c r="H216" s="11" t="s">
        <v>38</v>
      </c>
      <c r="I216" s="11" t="s">
        <v>39</v>
      </c>
      <c r="J216" s="11" t="s">
        <v>40</v>
      </c>
      <c r="K216" s="15">
        <f>SUM(F217:F218)</f>
        <v>4</v>
      </c>
    </row>
    <row r="217" spans="4:11" x14ac:dyDescent="0.25">
      <c r="D217" s="10"/>
      <c r="E217" s="184" t="s">
        <v>261</v>
      </c>
      <c r="F217" s="10">
        <v>1</v>
      </c>
      <c r="G217" s="10"/>
      <c r="H217" s="10"/>
      <c r="I217" s="10"/>
      <c r="J217" s="10"/>
      <c r="K217" s="10"/>
    </row>
    <row r="218" spans="4:11" x14ac:dyDescent="0.25">
      <c r="D218" s="10"/>
      <c r="E218" s="184" t="s">
        <v>262</v>
      </c>
      <c r="F218" s="10">
        <v>3</v>
      </c>
      <c r="G218" s="10"/>
      <c r="H218" s="10"/>
      <c r="I218" s="10"/>
      <c r="J218" s="10"/>
      <c r="K218" s="10"/>
    </row>
    <row r="219" spans="4:11" x14ac:dyDescent="0.25">
      <c r="D219" s="183"/>
      <c r="E219" s="184"/>
      <c r="F219" s="183"/>
      <c r="G219" s="183"/>
      <c r="H219" s="183"/>
      <c r="I219" s="183"/>
      <c r="J219" s="183"/>
      <c r="K219" s="183"/>
    </row>
    <row r="220" spans="4:11" x14ac:dyDescent="0.25">
      <c r="D220" s="183"/>
      <c r="E220" s="184"/>
      <c r="F220" s="183"/>
      <c r="G220" s="183"/>
      <c r="H220" s="183"/>
      <c r="I220" s="183"/>
      <c r="J220" s="183"/>
      <c r="K220" s="183"/>
    </row>
    <row r="221" spans="4:11" x14ac:dyDescent="0.25">
      <c r="D221" s="182"/>
      <c r="E221" s="182"/>
      <c r="F221" s="182"/>
      <c r="G221" s="182"/>
      <c r="H221" s="182"/>
      <c r="I221" s="182"/>
      <c r="J221" s="182"/>
      <c r="K221" s="182"/>
    </row>
    <row r="222" spans="4:11" x14ac:dyDescent="0.25">
      <c r="D222" s="181" t="s">
        <v>278</v>
      </c>
      <c r="E222" s="69" t="str">
        <f>ORÇAMENTO!F58</f>
        <v xml:space="preserve"> Ponto para esgoto secundário (pia, lavatório, mictório, tanque, bidê, etc...) </v>
      </c>
      <c r="F222" s="11" t="s">
        <v>14</v>
      </c>
      <c r="G222" s="11" t="s">
        <v>37</v>
      </c>
      <c r="H222" s="11" t="s">
        <v>38</v>
      </c>
      <c r="I222" s="11" t="s">
        <v>39</v>
      </c>
      <c r="J222" s="11" t="s">
        <v>40</v>
      </c>
      <c r="K222" s="15">
        <f>SUM(F223:F224)</f>
        <v>4</v>
      </c>
    </row>
    <row r="223" spans="4:11" x14ac:dyDescent="0.25">
      <c r="D223" s="183"/>
      <c r="E223" s="184" t="s">
        <v>261</v>
      </c>
      <c r="F223" s="183">
        <v>1</v>
      </c>
      <c r="G223" s="183"/>
      <c r="H223" s="183"/>
      <c r="I223" s="183"/>
      <c r="J223" s="183"/>
      <c r="K223" s="183"/>
    </row>
    <row r="224" spans="4:11" x14ac:dyDescent="0.25">
      <c r="D224" s="183"/>
      <c r="E224" s="184" t="s">
        <v>262</v>
      </c>
      <c r="F224" s="183">
        <v>3</v>
      </c>
      <c r="G224" s="183"/>
      <c r="H224" s="183"/>
      <c r="I224" s="183"/>
      <c r="J224" s="183"/>
      <c r="K224" s="183"/>
    </row>
    <row r="225" spans="4:11" x14ac:dyDescent="0.25">
      <c r="D225" s="183"/>
      <c r="E225" s="184"/>
      <c r="F225" s="183"/>
      <c r="G225" s="183"/>
      <c r="H225" s="183"/>
      <c r="I225" s="183"/>
      <c r="J225" s="183"/>
      <c r="K225" s="183"/>
    </row>
    <row r="226" spans="4:11" x14ac:dyDescent="0.25">
      <c r="D226" s="182"/>
      <c r="E226" s="182"/>
      <c r="F226" s="182"/>
      <c r="G226" s="182"/>
      <c r="H226" s="182"/>
      <c r="I226" s="182"/>
      <c r="J226" s="182"/>
      <c r="K226" s="182"/>
    </row>
    <row r="227" spans="4:11" x14ac:dyDescent="0.25">
      <c r="D227" s="181" t="s">
        <v>279</v>
      </c>
      <c r="E227" s="194" t="str">
        <f>COMPOSIÇÃO!B21</f>
        <v>Bebedouro em aço inox coletivo, marcas de referência Fisher, Metalpress ou Mekal,</v>
      </c>
      <c r="F227" s="11" t="s">
        <v>14</v>
      </c>
      <c r="G227" s="11" t="s">
        <v>37</v>
      </c>
      <c r="H227" s="11" t="s">
        <v>38</v>
      </c>
      <c r="I227" s="11" t="s">
        <v>39</v>
      </c>
      <c r="J227" s="11" t="s">
        <v>40</v>
      </c>
      <c r="K227" s="15">
        <f>SUM(F228:F229)</f>
        <v>1</v>
      </c>
    </row>
    <row r="228" spans="4:11" x14ac:dyDescent="0.25">
      <c r="D228" s="183"/>
      <c r="E228" s="184" t="s">
        <v>291</v>
      </c>
      <c r="F228" s="183">
        <v>1</v>
      </c>
      <c r="G228" s="183"/>
      <c r="H228" s="183"/>
      <c r="I228" s="183"/>
      <c r="J228" s="183"/>
      <c r="K228" s="183"/>
    </row>
    <row r="229" spans="4:11" x14ac:dyDescent="0.25">
      <c r="D229" s="183"/>
      <c r="E229" s="184"/>
      <c r="F229" s="183"/>
      <c r="G229" s="183"/>
      <c r="H229" s="183"/>
      <c r="I229" s="183"/>
      <c r="J229" s="183"/>
      <c r="K229" s="183"/>
    </row>
    <row r="230" spans="4:11" x14ac:dyDescent="0.25">
      <c r="D230" s="179"/>
      <c r="E230" s="179"/>
      <c r="F230" s="179"/>
      <c r="G230" s="179"/>
      <c r="H230" s="179"/>
      <c r="I230" s="179"/>
      <c r="J230" s="179"/>
      <c r="K230" s="179"/>
    </row>
    <row r="231" spans="4:11" x14ac:dyDescent="0.25">
      <c r="D231" s="21" t="s">
        <v>142</v>
      </c>
      <c r="E231" s="287" t="s">
        <v>134</v>
      </c>
      <c r="F231" s="287"/>
      <c r="G231" s="287"/>
      <c r="H231" s="287"/>
      <c r="I231" s="287"/>
      <c r="J231" s="287"/>
      <c r="K231" s="287"/>
    </row>
    <row r="232" spans="4:11" x14ac:dyDescent="0.25">
      <c r="D232" s="284"/>
      <c r="E232" s="284"/>
      <c r="F232" s="284"/>
      <c r="G232" s="284"/>
      <c r="H232" s="284"/>
      <c r="I232" s="284"/>
      <c r="J232" s="284"/>
      <c r="K232" s="284"/>
    </row>
    <row r="233" spans="4:11" x14ac:dyDescent="0.25">
      <c r="D233" s="94" t="s">
        <v>143</v>
      </c>
      <c r="E233" s="69" t="s">
        <v>121</v>
      </c>
      <c r="F233" s="11" t="s">
        <v>14</v>
      </c>
      <c r="G233" s="11" t="s">
        <v>37</v>
      </c>
      <c r="H233" s="11" t="s">
        <v>38</v>
      </c>
      <c r="I233" s="11" t="s">
        <v>39</v>
      </c>
      <c r="J233" s="11" t="s">
        <v>40</v>
      </c>
      <c r="K233" s="15">
        <f>F234*J234</f>
        <v>10.736000000000001</v>
      </c>
    </row>
    <row r="234" spans="4:11" x14ac:dyDescent="0.25">
      <c r="D234" s="16"/>
      <c r="E234" s="53" t="s">
        <v>124</v>
      </c>
      <c r="F234" s="16">
        <v>4</v>
      </c>
      <c r="G234" s="16">
        <v>1.1000000000000001</v>
      </c>
      <c r="H234" s="16">
        <v>2.44</v>
      </c>
      <c r="I234" s="16"/>
      <c r="J234" s="16">
        <f>G234*H234</f>
        <v>2.6840000000000002</v>
      </c>
      <c r="K234" s="16"/>
    </row>
    <row r="235" spans="4:11" x14ac:dyDescent="0.25">
      <c r="D235" s="16"/>
      <c r="E235" s="16"/>
      <c r="F235" s="16"/>
      <c r="G235" s="16"/>
      <c r="H235" s="16"/>
      <c r="I235" s="16"/>
      <c r="J235" s="16"/>
      <c r="K235" s="16"/>
    </row>
    <row r="236" spans="4:11" x14ac:dyDescent="0.25">
      <c r="D236" s="16"/>
      <c r="E236" s="16"/>
      <c r="F236" s="16"/>
      <c r="G236" s="16"/>
      <c r="H236" s="16"/>
      <c r="I236" s="16"/>
      <c r="J236" s="16"/>
      <c r="K236" s="16"/>
    </row>
    <row r="237" spans="4:11" x14ac:dyDescent="0.25">
      <c r="D237" s="288"/>
      <c r="E237" s="288"/>
      <c r="F237" s="288"/>
      <c r="G237" s="288"/>
      <c r="H237" s="288"/>
      <c r="I237" s="288"/>
      <c r="J237" s="288"/>
      <c r="K237" s="288"/>
    </row>
    <row r="238" spans="4:11" ht="30" x14ac:dyDescent="0.25">
      <c r="D238" s="94" t="s">
        <v>144</v>
      </c>
      <c r="E238" s="69" t="s">
        <v>122</v>
      </c>
      <c r="F238" s="11" t="s">
        <v>14</v>
      </c>
      <c r="G238" s="11" t="s">
        <v>37</v>
      </c>
      <c r="H238" s="11" t="s">
        <v>38</v>
      </c>
      <c r="I238" s="11" t="s">
        <v>39</v>
      </c>
      <c r="J238" s="11" t="s">
        <v>40</v>
      </c>
      <c r="K238" s="15">
        <f>F239*J239</f>
        <v>10.736000000000001</v>
      </c>
    </row>
    <row r="239" spans="4:11" x14ac:dyDescent="0.25">
      <c r="D239" s="16"/>
      <c r="E239" s="53" t="s">
        <v>124</v>
      </c>
      <c r="F239" s="16">
        <v>4</v>
      </c>
      <c r="G239" s="16">
        <v>1.1000000000000001</v>
      </c>
      <c r="H239" s="16">
        <v>2.44</v>
      </c>
      <c r="I239" s="16"/>
      <c r="J239" s="16">
        <f>G239*H239</f>
        <v>2.6840000000000002</v>
      </c>
      <c r="K239" s="16"/>
    </row>
    <row r="240" spans="4:11" x14ac:dyDescent="0.25">
      <c r="D240" s="16"/>
      <c r="E240" s="16"/>
      <c r="F240" s="16"/>
      <c r="G240" s="16"/>
      <c r="H240" s="16"/>
      <c r="I240" s="16"/>
      <c r="J240" s="16"/>
      <c r="K240" s="16"/>
    </row>
    <row r="241" spans="4:11" x14ac:dyDescent="0.25">
      <c r="D241" s="288"/>
      <c r="E241" s="288"/>
      <c r="F241" s="288"/>
      <c r="G241" s="288"/>
      <c r="H241" s="288"/>
      <c r="I241" s="288"/>
      <c r="J241" s="288"/>
      <c r="K241" s="288"/>
    </row>
    <row r="242" spans="4:11" x14ac:dyDescent="0.25">
      <c r="D242" s="94" t="s">
        <v>145</v>
      </c>
      <c r="E242" s="13" t="s">
        <v>11</v>
      </c>
      <c r="F242" s="11" t="s">
        <v>14</v>
      </c>
      <c r="G242" s="11" t="s">
        <v>37</v>
      </c>
      <c r="H242" s="11" t="s">
        <v>38</v>
      </c>
      <c r="I242" s="11" t="s">
        <v>39</v>
      </c>
      <c r="J242" s="11" t="s">
        <v>40</v>
      </c>
      <c r="K242" s="15">
        <f>H243</f>
        <v>8</v>
      </c>
    </row>
    <row r="243" spans="4:11" x14ac:dyDescent="0.25">
      <c r="D243" s="94"/>
      <c r="E243" s="13" t="s">
        <v>41</v>
      </c>
      <c r="F243" s="11"/>
      <c r="G243" s="11"/>
      <c r="H243" s="11">
        <v>8</v>
      </c>
      <c r="I243" s="11"/>
      <c r="J243" s="11"/>
      <c r="K243" s="9"/>
    </row>
    <row r="244" spans="4:11" x14ac:dyDescent="0.25">
      <c r="D244" s="16"/>
      <c r="E244" s="16"/>
      <c r="F244" s="16"/>
      <c r="G244" s="16"/>
      <c r="H244" s="16"/>
      <c r="I244" s="16"/>
      <c r="J244" s="16"/>
      <c r="K244" s="16"/>
    </row>
    <row r="245" spans="4:11" x14ac:dyDescent="0.25">
      <c r="D245" s="149"/>
      <c r="E245" s="149"/>
      <c r="F245" s="149"/>
      <c r="G245" s="149"/>
      <c r="H245" s="149"/>
      <c r="I245" s="149"/>
      <c r="J245" s="149"/>
      <c r="K245" s="149"/>
    </row>
    <row r="246" spans="4:11" x14ac:dyDescent="0.25">
      <c r="D246" s="21" t="s">
        <v>202</v>
      </c>
      <c r="E246" s="287" t="s">
        <v>21</v>
      </c>
      <c r="F246" s="287"/>
      <c r="G246" s="287"/>
      <c r="H246" s="287"/>
      <c r="I246" s="287"/>
      <c r="J246" s="287"/>
      <c r="K246" s="287"/>
    </row>
    <row r="247" spans="4:11" x14ac:dyDescent="0.25">
      <c r="D247" s="94" t="s">
        <v>203</v>
      </c>
      <c r="E247" s="1" t="s">
        <v>15</v>
      </c>
      <c r="F247" s="11" t="s">
        <v>14</v>
      </c>
      <c r="G247" s="11" t="s">
        <v>37</v>
      </c>
      <c r="H247" s="11" t="s">
        <v>38</v>
      </c>
      <c r="I247" s="11" t="s">
        <v>39</v>
      </c>
      <c r="J247" s="11" t="s">
        <v>40</v>
      </c>
      <c r="K247" s="15">
        <f>SUM(F248:F249)</f>
        <v>2</v>
      </c>
    </row>
    <row r="248" spans="4:11" x14ac:dyDescent="0.25">
      <c r="D248" s="285"/>
      <c r="E248" s="1" t="s">
        <v>42</v>
      </c>
      <c r="F248" s="11">
        <v>1</v>
      </c>
      <c r="G248" s="11"/>
      <c r="H248" s="11"/>
      <c r="I248" s="11"/>
      <c r="J248" s="11"/>
      <c r="K248" s="15"/>
    </row>
    <row r="249" spans="4:11" x14ac:dyDescent="0.25">
      <c r="D249" s="285"/>
      <c r="E249" s="1" t="s">
        <v>43</v>
      </c>
      <c r="F249" s="11">
        <v>1</v>
      </c>
      <c r="G249" s="11"/>
      <c r="H249" s="11"/>
      <c r="I249" s="11"/>
      <c r="J249" s="11"/>
      <c r="K249" s="9"/>
    </row>
    <row r="250" spans="4:11" x14ac:dyDescent="0.25">
      <c r="D250" s="94"/>
      <c r="E250" s="1"/>
      <c r="F250" s="11"/>
      <c r="G250" s="11"/>
      <c r="H250" s="11"/>
      <c r="I250" s="11"/>
      <c r="J250" s="11"/>
      <c r="K250" s="9"/>
    </row>
    <row r="251" spans="4:11" x14ac:dyDescent="0.25">
      <c r="D251" s="147"/>
      <c r="E251" s="147"/>
      <c r="F251" s="147"/>
      <c r="G251" s="147"/>
      <c r="H251" s="147"/>
      <c r="I251" s="147"/>
      <c r="J251" s="147"/>
      <c r="K251" s="147"/>
    </row>
    <row r="252" spans="4:11" ht="30" x14ac:dyDescent="0.25">
      <c r="D252" s="94" t="s">
        <v>204</v>
      </c>
      <c r="E252" s="185" t="str">
        <f>COMPOSIÇÃO!B3</f>
        <v>FORNECIMENTO E INSTALAÇÃO DE PORTA DE PVC SANFONADA 0,9 X 2,10 M
ITEM DE REFERÊNCIA :  IOPES 61303</v>
      </c>
      <c r="F252" s="11" t="s">
        <v>14</v>
      </c>
      <c r="G252" s="11" t="s">
        <v>37</v>
      </c>
      <c r="H252" s="11" t="s">
        <v>38</v>
      </c>
      <c r="I252" s="11" t="s">
        <v>39</v>
      </c>
      <c r="J252" s="11" t="s">
        <v>40</v>
      </c>
      <c r="K252" s="15">
        <f>SUM(F253:F254)</f>
        <v>2</v>
      </c>
    </row>
    <row r="253" spans="4:11" x14ac:dyDescent="0.25">
      <c r="D253" s="285"/>
      <c r="E253" s="1" t="s">
        <v>199</v>
      </c>
      <c r="F253" s="11">
        <v>1</v>
      </c>
      <c r="G253" s="11"/>
      <c r="H253" s="11"/>
      <c r="I253" s="11"/>
      <c r="J253" s="11"/>
      <c r="K253" s="15"/>
    </row>
    <row r="254" spans="4:11" x14ac:dyDescent="0.25">
      <c r="D254" s="285"/>
      <c r="E254" s="1" t="s">
        <v>201</v>
      </c>
      <c r="F254" s="11">
        <v>1</v>
      </c>
      <c r="G254" s="11"/>
      <c r="H254" s="11"/>
      <c r="I254" s="11"/>
      <c r="J254" s="11"/>
      <c r="K254" s="9"/>
    </row>
    <row r="255" spans="4:11" x14ac:dyDescent="0.25">
      <c r="D255" s="94"/>
      <c r="E255" s="1"/>
      <c r="F255" s="11"/>
      <c r="G255" s="11"/>
      <c r="H255" s="11"/>
      <c r="I255" s="11"/>
      <c r="J255" s="11"/>
      <c r="K255" s="9"/>
    </row>
    <row r="256" spans="4:11" x14ac:dyDescent="0.25">
      <c r="D256" s="284"/>
      <c r="E256" s="284"/>
      <c r="F256" s="284"/>
      <c r="G256" s="284"/>
      <c r="H256" s="284"/>
      <c r="I256" s="284"/>
      <c r="J256" s="284"/>
      <c r="K256" s="284"/>
    </row>
    <row r="257" spans="4:11" x14ac:dyDescent="0.25">
      <c r="D257" s="94" t="s">
        <v>205</v>
      </c>
      <c r="E257" s="159" t="str">
        <f>COMPOSIÇÃO!B13</f>
        <v>FORNECIMENTO E INSTALAÇÃO DE BARRA DE  APOIO 80 CM PARA BANHEIRO PNE</v>
      </c>
      <c r="F257" s="11" t="s">
        <v>14</v>
      </c>
      <c r="G257" s="11" t="s">
        <v>37</v>
      </c>
      <c r="H257" s="11" t="s">
        <v>38</v>
      </c>
      <c r="I257" s="11" t="s">
        <v>39</v>
      </c>
      <c r="J257" s="11" t="s">
        <v>40</v>
      </c>
      <c r="K257" s="15">
        <f>SUM(F258:F259)</f>
        <v>4</v>
      </c>
    </row>
    <row r="258" spans="4:11" x14ac:dyDescent="0.25">
      <c r="D258" s="285"/>
      <c r="E258" s="1" t="s">
        <v>199</v>
      </c>
      <c r="F258" s="11">
        <v>2</v>
      </c>
      <c r="G258" s="11"/>
      <c r="H258" s="11"/>
      <c r="I258" s="11"/>
      <c r="J258" s="11"/>
      <c r="K258" s="15"/>
    </row>
    <row r="259" spans="4:11" x14ac:dyDescent="0.25">
      <c r="D259" s="285"/>
      <c r="E259" s="1" t="s">
        <v>201</v>
      </c>
      <c r="F259" s="11">
        <v>2</v>
      </c>
      <c r="G259" s="11"/>
      <c r="H259" s="11"/>
      <c r="I259" s="11"/>
      <c r="J259" s="11"/>
      <c r="K259" s="9"/>
    </row>
    <row r="260" spans="4:11" ht="14.25" customHeight="1" x14ac:dyDescent="0.25">
      <c r="D260" s="94"/>
      <c r="E260" s="1"/>
      <c r="F260" s="11"/>
      <c r="G260" s="11"/>
      <c r="H260" s="11"/>
      <c r="I260" s="11"/>
      <c r="J260" s="11"/>
      <c r="K260" s="9"/>
    </row>
    <row r="261" spans="4:11" x14ac:dyDescent="0.25">
      <c r="D261" s="160"/>
      <c r="E261" s="160"/>
      <c r="F261" s="160"/>
      <c r="G261" s="160"/>
      <c r="H261" s="160"/>
      <c r="I261" s="160"/>
      <c r="J261" s="160"/>
      <c r="K261" s="160"/>
    </row>
    <row r="262" spans="4:11" x14ac:dyDescent="0.25">
      <c r="D262" s="284"/>
      <c r="E262" s="284"/>
      <c r="F262" s="284"/>
      <c r="G262" s="284"/>
      <c r="H262" s="284"/>
      <c r="I262" s="284"/>
      <c r="J262" s="284"/>
      <c r="K262" s="284"/>
    </row>
    <row r="263" spans="4:11" x14ac:dyDescent="0.25">
      <c r="D263" s="94" t="s">
        <v>206</v>
      </c>
      <c r="E263" s="169" t="s">
        <v>91</v>
      </c>
      <c r="F263" s="11" t="s">
        <v>14</v>
      </c>
      <c r="G263" s="11" t="s">
        <v>37</v>
      </c>
      <c r="H263" s="11" t="s">
        <v>38</v>
      </c>
      <c r="I263" s="11" t="s">
        <v>39</v>
      </c>
      <c r="J263" s="11" t="s">
        <v>40</v>
      </c>
      <c r="K263" s="15">
        <f>SUM(J264:J265)</f>
        <v>586.35</v>
      </c>
    </row>
    <row r="264" spans="4:11" x14ac:dyDescent="0.25">
      <c r="D264" s="16"/>
      <c r="E264" s="53" t="s">
        <v>90</v>
      </c>
      <c r="F264" s="16"/>
      <c r="G264" s="16"/>
      <c r="H264" s="16"/>
      <c r="I264" s="16"/>
      <c r="J264" s="16">
        <v>586.35</v>
      </c>
      <c r="K264" s="16"/>
    </row>
    <row r="265" spans="4:11" x14ac:dyDescent="0.25">
      <c r="D265" s="16"/>
      <c r="E265" s="16"/>
      <c r="F265" s="16"/>
      <c r="G265" s="16"/>
      <c r="H265" s="16"/>
      <c r="I265" s="16"/>
      <c r="J265" s="16"/>
      <c r="K265" s="16"/>
    </row>
    <row r="311" spans="4:11" x14ac:dyDescent="0.25">
      <c r="D311" s="88"/>
      <c r="E311" s="88"/>
      <c r="F311" s="88"/>
      <c r="G311" s="88"/>
      <c r="H311" s="88"/>
      <c r="I311" s="88"/>
      <c r="J311" s="88"/>
      <c r="K311" s="88"/>
    </row>
    <row r="312" spans="4:11" x14ac:dyDescent="0.25">
      <c r="D312" s="88"/>
      <c r="E312" s="88"/>
      <c r="F312" s="88"/>
      <c r="G312" s="88"/>
      <c r="H312" s="88"/>
      <c r="I312" s="88"/>
      <c r="J312" s="88"/>
      <c r="K312" s="88"/>
    </row>
    <row r="313" spans="4:11" x14ac:dyDescent="0.25">
      <c r="E313" s="88"/>
    </row>
    <row r="314" spans="4:11" x14ac:dyDescent="0.25">
      <c r="E314" s="88"/>
    </row>
    <row r="315" spans="4:11" x14ac:dyDescent="0.25">
      <c r="E315" s="88"/>
    </row>
    <row r="316" spans="4:11" x14ac:dyDescent="0.25">
      <c r="E316" s="88"/>
    </row>
    <row r="317" spans="4:11" x14ac:dyDescent="0.25">
      <c r="E317" s="89"/>
    </row>
    <row r="318" spans="4:11" x14ac:dyDescent="0.25">
      <c r="E318" s="89"/>
    </row>
    <row r="319" spans="4:11" x14ac:dyDescent="0.25">
      <c r="E319" s="89"/>
    </row>
    <row r="320" spans="4:11" x14ac:dyDescent="0.25">
      <c r="E320" s="89"/>
    </row>
    <row r="321" spans="5:5" x14ac:dyDescent="0.25">
      <c r="E321" s="89"/>
    </row>
    <row r="322" spans="5:5" x14ac:dyDescent="0.25">
      <c r="E322" s="89"/>
    </row>
    <row r="323" spans="5:5" x14ac:dyDescent="0.25">
      <c r="E323" s="89"/>
    </row>
    <row r="324" spans="5:5" x14ac:dyDescent="0.25">
      <c r="E324" s="89"/>
    </row>
    <row r="325" spans="5:5" x14ac:dyDescent="0.25">
      <c r="E325" s="89"/>
    </row>
    <row r="326" spans="5:5" x14ac:dyDescent="0.25">
      <c r="E326" s="89"/>
    </row>
    <row r="327" spans="5:5" x14ac:dyDescent="0.25">
      <c r="E327" s="88"/>
    </row>
    <row r="328" spans="5:5" x14ac:dyDescent="0.25">
      <c r="E328" s="88"/>
    </row>
    <row r="329" spans="5:5" x14ac:dyDescent="0.25">
      <c r="E329" s="88"/>
    </row>
  </sheetData>
  <mergeCells count="52">
    <mergeCell ref="D189:K189"/>
    <mergeCell ref="D193:K193"/>
    <mergeCell ref="D197:K197"/>
    <mergeCell ref="D169:K169"/>
    <mergeCell ref="D173:K173"/>
    <mergeCell ref="D177:K177"/>
    <mergeCell ref="D181:K181"/>
    <mergeCell ref="D185:K185"/>
    <mergeCell ref="D248:D249"/>
    <mergeCell ref="D253:D254"/>
    <mergeCell ref="E231:K231"/>
    <mergeCell ref="D241:K241"/>
    <mergeCell ref="E246:K246"/>
    <mergeCell ref="E3:F3"/>
    <mergeCell ref="E4:F4"/>
    <mergeCell ref="E5:F5"/>
    <mergeCell ref="G3:K5"/>
    <mergeCell ref="D66:K66"/>
    <mergeCell ref="D37:D38"/>
    <mergeCell ref="D42:D43"/>
    <mergeCell ref="E202:K202"/>
    <mergeCell ref="E2:F2"/>
    <mergeCell ref="D131:K131"/>
    <mergeCell ref="H2:K2"/>
    <mergeCell ref="E6:K6"/>
    <mergeCell ref="E61:K61"/>
    <mergeCell ref="E94:K94"/>
    <mergeCell ref="E103:K103"/>
    <mergeCell ref="D25:K25"/>
    <mergeCell ref="D50:K50"/>
    <mergeCell ref="D52:D53"/>
    <mergeCell ref="D47:D48"/>
    <mergeCell ref="D74:K74"/>
    <mergeCell ref="D84:K84"/>
    <mergeCell ref="D102:K102"/>
    <mergeCell ref="D124:K124"/>
    <mergeCell ref="D262:K262"/>
    <mergeCell ref="D76:D83"/>
    <mergeCell ref="D60:K60"/>
    <mergeCell ref="D258:D259"/>
    <mergeCell ref="E136:K136"/>
    <mergeCell ref="D63:D65"/>
    <mergeCell ref="D141:K141"/>
    <mergeCell ref="D68:D72"/>
    <mergeCell ref="E161:K161"/>
    <mergeCell ref="D135:K135"/>
    <mergeCell ref="D96:D101"/>
    <mergeCell ref="D116:K116"/>
    <mergeCell ref="D232:K232"/>
    <mergeCell ref="D237:K237"/>
    <mergeCell ref="D165:K165"/>
    <mergeCell ref="D256:K256"/>
  </mergeCells>
  <pageMargins left="0.51181102362204722" right="0.51181102362204722" top="0.78740157480314965" bottom="0.78740157480314965" header="0.31496062992125984" footer="0.31496062992125984"/>
  <pageSetup paperSize="9" scale="53" fitToHeight="0" orientation="portrait" r:id="rId1"/>
  <rowBreaks count="1" manualBreakCount="1">
    <brk id="71" min="3" max="1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
  <sheetViews>
    <sheetView view="pageBreakPreview" zoomScaleNormal="100" zoomScaleSheetLayoutView="100" workbookViewId="0">
      <selection activeCell="I11" sqref="I11"/>
    </sheetView>
  </sheetViews>
  <sheetFormatPr defaultRowHeight="15" x14ac:dyDescent="0.25"/>
  <cols>
    <col min="1" max="1" width="10.85546875" customWidth="1"/>
    <col min="2" max="2" width="43.28515625" style="40" customWidth="1"/>
    <col min="3" max="3" width="14" style="40" customWidth="1"/>
    <col min="4" max="7" width="13.140625" style="41" customWidth="1"/>
    <col min="8" max="8" width="18.85546875" style="41" customWidth="1"/>
    <col min="9" max="9" width="18.140625" customWidth="1"/>
    <col min="10" max="10" width="19" customWidth="1"/>
  </cols>
  <sheetData>
    <row r="1" spans="1:10" ht="45" customHeight="1" x14ac:dyDescent="0.25">
      <c r="A1" s="31"/>
      <c r="B1" s="299" t="s">
        <v>61</v>
      </c>
      <c r="C1" s="299"/>
      <c r="D1" s="299"/>
      <c r="E1" s="299"/>
      <c r="F1" s="299"/>
      <c r="G1" s="299"/>
      <c r="H1" s="299"/>
      <c r="I1" s="299"/>
      <c r="J1" s="300"/>
    </row>
    <row r="2" spans="1:10" ht="15" customHeight="1" x14ac:dyDescent="0.25">
      <c r="A2" s="32" t="s">
        <v>62</v>
      </c>
      <c r="B2" s="301" t="s">
        <v>228</v>
      </c>
      <c r="C2" s="301"/>
      <c r="D2" s="301"/>
      <c r="E2" s="301"/>
      <c r="F2" s="301"/>
      <c r="G2" s="301"/>
      <c r="H2" s="301"/>
      <c r="I2" s="301"/>
      <c r="J2" s="302"/>
    </row>
    <row r="3" spans="1:10" ht="15" customHeight="1" x14ac:dyDescent="0.25">
      <c r="A3" s="32" t="s">
        <v>63</v>
      </c>
      <c r="B3" s="301" t="s">
        <v>236</v>
      </c>
      <c r="C3" s="301"/>
      <c r="D3" s="301"/>
      <c r="E3" s="301"/>
      <c r="F3" s="301"/>
      <c r="G3" s="301"/>
      <c r="H3" s="301"/>
      <c r="I3" s="301"/>
      <c r="J3" s="302"/>
    </row>
    <row r="4" spans="1:10" x14ac:dyDescent="0.25">
      <c r="A4" s="32" t="s">
        <v>64</v>
      </c>
      <c r="B4" s="301" t="s">
        <v>78</v>
      </c>
      <c r="C4" s="301"/>
      <c r="D4" s="301"/>
      <c r="E4" s="301"/>
      <c r="F4" s="301"/>
      <c r="G4" s="301"/>
      <c r="H4" s="301"/>
      <c r="I4" s="301"/>
      <c r="J4" s="302"/>
    </row>
    <row r="5" spans="1:10" x14ac:dyDescent="0.25">
      <c r="A5" s="317" t="s">
        <v>65</v>
      </c>
      <c r="B5" s="320" t="s">
        <v>33</v>
      </c>
      <c r="C5" s="321"/>
      <c r="D5" s="326" t="s">
        <v>66</v>
      </c>
      <c r="E5" s="314" t="s">
        <v>233</v>
      </c>
      <c r="F5" s="315"/>
      <c r="G5" s="316"/>
      <c r="H5" s="303" t="s">
        <v>235</v>
      </c>
      <c r="I5" s="304"/>
      <c r="J5" s="305"/>
    </row>
    <row r="6" spans="1:10" x14ac:dyDescent="0.25">
      <c r="A6" s="318"/>
      <c r="B6" s="322"/>
      <c r="C6" s="323"/>
      <c r="D6" s="327"/>
      <c r="E6" s="33" t="s">
        <v>67</v>
      </c>
      <c r="F6" s="33" t="s">
        <v>80</v>
      </c>
      <c r="G6" s="33" t="s">
        <v>147</v>
      </c>
      <c r="H6" s="33" t="s">
        <v>230</v>
      </c>
      <c r="I6" s="33" t="s">
        <v>231</v>
      </c>
      <c r="J6" s="177" t="s">
        <v>232</v>
      </c>
    </row>
    <row r="7" spans="1:10" x14ac:dyDescent="0.25">
      <c r="A7" s="319"/>
      <c r="B7" s="324"/>
      <c r="C7" s="325"/>
      <c r="D7" s="328"/>
      <c r="E7" s="33" t="s">
        <v>363</v>
      </c>
      <c r="F7" s="33" t="s">
        <v>364</v>
      </c>
      <c r="G7" s="33" t="s">
        <v>365</v>
      </c>
      <c r="H7" s="33" t="s">
        <v>366</v>
      </c>
      <c r="I7" s="33" t="s">
        <v>367</v>
      </c>
      <c r="J7" s="33" t="s">
        <v>239</v>
      </c>
    </row>
    <row r="8" spans="1:10" x14ac:dyDescent="0.25">
      <c r="A8" s="306" t="s">
        <v>68</v>
      </c>
      <c r="B8" s="307" t="str">
        <f>ORÇAMENTO!F8</f>
        <v>SERVIÇOS PRELIMINARES/CANTEIRO DE OBRAS</v>
      </c>
      <c r="C8" s="46" t="s">
        <v>69</v>
      </c>
      <c r="D8" s="52">
        <f>D9/D29</f>
        <v>0.11575331577819711</v>
      </c>
      <c r="E8" s="173" t="s">
        <v>234</v>
      </c>
      <c r="F8" s="173" t="s">
        <v>234</v>
      </c>
      <c r="G8" s="173" t="s">
        <v>234</v>
      </c>
      <c r="H8" s="48">
        <v>1</v>
      </c>
      <c r="I8" s="49"/>
      <c r="J8" s="54"/>
    </row>
    <row r="9" spans="1:10" x14ac:dyDescent="0.25">
      <c r="A9" s="306"/>
      <c r="B9" s="308"/>
      <c r="C9" s="46" t="s">
        <v>70</v>
      </c>
      <c r="D9" s="50">
        <f>ORÇAMENTO!J8</f>
        <v>11444.176368000002</v>
      </c>
      <c r="E9" s="173" t="s">
        <v>234</v>
      </c>
      <c r="F9" s="173" t="s">
        <v>234</v>
      </c>
      <c r="G9" s="173" t="s">
        <v>234</v>
      </c>
      <c r="H9" s="51">
        <f>D9</f>
        <v>11444.176368000002</v>
      </c>
      <c r="I9" s="51"/>
      <c r="J9" s="55"/>
    </row>
    <row r="10" spans="1:10" x14ac:dyDescent="0.25">
      <c r="A10" s="309" t="s">
        <v>71</v>
      </c>
      <c r="B10" s="310" t="str">
        <f>ORÇAMENTO!F15</f>
        <v xml:space="preserve"> PISO/PAREDE</v>
      </c>
      <c r="C10" s="34" t="s">
        <v>69</v>
      </c>
      <c r="D10" s="37">
        <f>D11/D29</f>
        <v>0.53228552873648849</v>
      </c>
      <c r="E10" s="174" t="s">
        <v>234</v>
      </c>
      <c r="F10" s="174" t="s">
        <v>234</v>
      </c>
      <c r="G10" s="174" t="s">
        <v>234</v>
      </c>
      <c r="H10" s="45">
        <v>1</v>
      </c>
      <c r="I10" s="170"/>
      <c r="J10" s="56"/>
    </row>
    <row r="11" spans="1:10" x14ac:dyDescent="0.25">
      <c r="A11" s="309"/>
      <c r="B11" s="311"/>
      <c r="C11" s="34" t="s">
        <v>70</v>
      </c>
      <c r="D11" s="35">
        <f>ORÇAMENTO!J15</f>
        <v>52625.442546000006</v>
      </c>
      <c r="E11" s="174" t="s">
        <v>234</v>
      </c>
      <c r="F11" s="174" t="s">
        <v>234</v>
      </c>
      <c r="G11" s="174" t="s">
        <v>234</v>
      </c>
      <c r="H11" s="38">
        <f>D11</f>
        <v>52625.442546000006</v>
      </c>
      <c r="I11" s="38"/>
      <c r="J11" s="57"/>
    </row>
    <row r="12" spans="1:10" x14ac:dyDescent="0.25">
      <c r="A12" s="306" t="s">
        <v>72</v>
      </c>
      <c r="B12" s="307" t="str">
        <f>ORÇAMENTO!F23</f>
        <v>PINTURA  INTERNA</v>
      </c>
      <c r="C12" s="46" t="s">
        <v>69</v>
      </c>
      <c r="D12" s="47">
        <f>D13/D29</f>
        <v>5.4889878509139414E-2</v>
      </c>
      <c r="E12" s="173" t="s">
        <v>234</v>
      </c>
      <c r="F12" s="173" t="s">
        <v>234</v>
      </c>
      <c r="G12" s="173" t="s">
        <v>234</v>
      </c>
      <c r="H12" s="49"/>
      <c r="I12" s="49">
        <v>1</v>
      </c>
      <c r="J12" s="54"/>
    </row>
    <row r="13" spans="1:10" x14ac:dyDescent="0.25">
      <c r="A13" s="306"/>
      <c r="B13" s="308"/>
      <c r="C13" s="46" t="s">
        <v>70</v>
      </c>
      <c r="D13" s="50">
        <f>ORÇAMENTO!J23</f>
        <v>5426.7944400000006</v>
      </c>
      <c r="E13" s="173" t="s">
        <v>234</v>
      </c>
      <c r="F13" s="173" t="s">
        <v>234</v>
      </c>
      <c r="G13" s="173" t="s">
        <v>234</v>
      </c>
      <c r="H13" s="51"/>
      <c r="I13" s="51">
        <f>D13</f>
        <v>5426.7944400000006</v>
      </c>
      <c r="J13" s="55"/>
    </row>
    <row r="14" spans="1:10" x14ac:dyDescent="0.25">
      <c r="A14" s="309" t="s">
        <v>73</v>
      </c>
      <c r="B14" s="310" t="str">
        <f>ORÇAMENTO!F28</f>
        <v>PINTURA EXTERNA</v>
      </c>
      <c r="C14" s="34" t="s">
        <v>69</v>
      </c>
      <c r="D14" s="37">
        <f>D15/D29</f>
        <v>4.2508746210530066E-2</v>
      </c>
      <c r="E14" s="174" t="s">
        <v>234</v>
      </c>
      <c r="F14" s="174" t="s">
        <v>234</v>
      </c>
      <c r="G14" s="174" t="s">
        <v>234</v>
      </c>
      <c r="H14" s="170"/>
      <c r="I14" s="45">
        <v>1</v>
      </c>
      <c r="J14" s="58"/>
    </row>
    <row r="15" spans="1:10" x14ac:dyDescent="0.25">
      <c r="A15" s="309"/>
      <c r="B15" s="311"/>
      <c r="C15" s="34" t="s">
        <v>70</v>
      </c>
      <c r="D15" s="35">
        <f>ORÇAMENTO!J28</f>
        <v>4202.70975</v>
      </c>
      <c r="E15" s="174" t="s">
        <v>234</v>
      </c>
      <c r="F15" s="174" t="s">
        <v>234</v>
      </c>
      <c r="G15" s="174" t="s">
        <v>234</v>
      </c>
      <c r="H15" s="36"/>
      <c r="I15" s="36">
        <f>D15</f>
        <v>4202.70975</v>
      </c>
      <c r="J15" s="59">
        <f>H15</f>
        <v>0</v>
      </c>
    </row>
    <row r="16" spans="1:10" x14ac:dyDescent="0.25">
      <c r="A16" s="306" t="s">
        <v>74</v>
      </c>
      <c r="B16" s="307" t="str">
        <f>ORÇAMENTO!F30</f>
        <v>VEDAÇÃO E PROTEÇÃO PARA PILAR METÁLICO</v>
      </c>
      <c r="C16" s="46" t="s">
        <v>69</v>
      </c>
      <c r="D16" s="47">
        <f>D17/D29</f>
        <v>2.1399322010296051E-2</v>
      </c>
      <c r="E16" s="173" t="s">
        <v>234</v>
      </c>
      <c r="F16" s="173" t="s">
        <v>234</v>
      </c>
      <c r="G16" s="173" t="s">
        <v>234</v>
      </c>
      <c r="H16" s="48">
        <v>1</v>
      </c>
      <c r="I16" s="49"/>
      <c r="J16" s="54"/>
    </row>
    <row r="17" spans="1:13" x14ac:dyDescent="0.25">
      <c r="A17" s="306"/>
      <c r="B17" s="308"/>
      <c r="C17" s="46" t="s">
        <v>70</v>
      </c>
      <c r="D17" s="50">
        <f>ORÇAMENTO!J30</f>
        <v>2115.6855300000002</v>
      </c>
      <c r="E17" s="173" t="s">
        <v>234</v>
      </c>
      <c r="F17" s="173" t="s">
        <v>234</v>
      </c>
      <c r="G17" s="173" t="s">
        <v>234</v>
      </c>
      <c r="H17" s="51">
        <f>D17</f>
        <v>2115.6855300000002</v>
      </c>
      <c r="I17" s="51"/>
      <c r="J17" s="55"/>
    </row>
    <row r="18" spans="1:13" x14ac:dyDescent="0.25">
      <c r="A18" s="309" t="s">
        <v>79</v>
      </c>
      <c r="B18" s="310" t="s">
        <v>132</v>
      </c>
      <c r="C18" s="34" t="s">
        <v>69</v>
      </c>
      <c r="D18" s="37">
        <f>D19/D29</f>
        <v>2.6918387558942693E-2</v>
      </c>
      <c r="E18" s="174" t="s">
        <v>234</v>
      </c>
      <c r="F18" s="174" t="s">
        <v>234</v>
      </c>
      <c r="G18" s="174" t="s">
        <v>234</v>
      </c>
      <c r="H18" s="45">
        <v>1</v>
      </c>
      <c r="I18" s="170"/>
      <c r="J18" s="56"/>
    </row>
    <row r="19" spans="1:13" x14ac:dyDescent="0.25">
      <c r="A19" s="309"/>
      <c r="B19" s="311"/>
      <c r="C19" s="34" t="s">
        <v>70</v>
      </c>
      <c r="D19" s="35">
        <f>ORÇAMENTO!J36</f>
        <v>2661.3386639999999</v>
      </c>
      <c r="E19" s="174" t="s">
        <v>234</v>
      </c>
      <c r="F19" s="174" t="s">
        <v>234</v>
      </c>
      <c r="G19" s="174" t="s">
        <v>234</v>
      </c>
      <c r="H19" s="36">
        <f t="shared" ref="H19" si="0">D19</f>
        <v>2661.3386639999999</v>
      </c>
      <c r="I19" s="36"/>
      <c r="J19" s="59"/>
    </row>
    <row r="20" spans="1:13" x14ac:dyDescent="0.25">
      <c r="A20" s="306" t="s">
        <v>148</v>
      </c>
      <c r="B20" s="307" t="s">
        <v>133</v>
      </c>
      <c r="C20" s="46" t="s">
        <v>69</v>
      </c>
      <c r="D20" s="47">
        <f>D21/D29</f>
        <v>0.12634783283148376</v>
      </c>
      <c r="E20" s="173" t="s">
        <v>234</v>
      </c>
      <c r="F20" s="173" t="s">
        <v>234</v>
      </c>
      <c r="G20" s="173" t="s">
        <v>234</v>
      </c>
      <c r="H20" s="48"/>
      <c r="I20" s="49">
        <v>1</v>
      </c>
      <c r="J20" s="54"/>
    </row>
    <row r="21" spans="1:13" x14ac:dyDescent="0.25">
      <c r="A21" s="306"/>
      <c r="B21" s="308"/>
      <c r="C21" s="46" t="s">
        <v>70</v>
      </c>
      <c r="D21" s="50">
        <f>ORÇAMENTO!J42</f>
        <v>12491.623872</v>
      </c>
      <c r="E21" s="173" t="s">
        <v>234</v>
      </c>
      <c r="F21" s="173" t="s">
        <v>234</v>
      </c>
      <c r="G21" s="173" t="s">
        <v>234</v>
      </c>
      <c r="H21" s="51"/>
      <c r="I21" s="51">
        <f>D21</f>
        <v>12491.623872</v>
      </c>
      <c r="J21" s="55"/>
    </row>
    <row r="22" spans="1:13" x14ac:dyDescent="0.25">
      <c r="A22" s="309" t="s">
        <v>149</v>
      </c>
      <c r="B22" s="310" t="str">
        <f>ORÇAMENTO!F53</f>
        <v>INSTALAÇÕES  HIDROSSANITÁRIAS</v>
      </c>
      <c r="C22" s="34" t="s">
        <v>69</v>
      </c>
      <c r="D22" s="37">
        <f>D23/D29</f>
        <v>2.7699383778368076E-2</v>
      </c>
      <c r="E22" s="174" t="s">
        <v>234</v>
      </c>
      <c r="F22" s="174" t="s">
        <v>234</v>
      </c>
      <c r="G22" s="174" t="s">
        <v>234</v>
      </c>
      <c r="H22" s="45">
        <v>1</v>
      </c>
      <c r="I22" s="36"/>
      <c r="J22" s="59"/>
    </row>
    <row r="23" spans="1:13" ht="16.5" customHeight="1" x14ac:dyDescent="0.25">
      <c r="A23" s="309"/>
      <c r="B23" s="311"/>
      <c r="C23" s="34" t="s">
        <v>70</v>
      </c>
      <c r="D23" s="35">
        <f>ORÇAMENTO!J53</f>
        <v>2738.5533720000003</v>
      </c>
      <c r="E23" s="174" t="s">
        <v>234</v>
      </c>
      <c r="F23" s="174" t="s">
        <v>234</v>
      </c>
      <c r="G23" s="174" t="s">
        <v>234</v>
      </c>
      <c r="H23" s="36">
        <f>D23</f>
        <v>2738.5533720000003</v>
      </c>
      <c r="I23" s="36"/>
      <c r="J23" s="59"/>
    </row>
    <row r="24" spans="1:13" x14ac:dyDescent="0.25">
      <c r="A24" s="306" t="s">
        <v>150</v>
      </c>
      <c r="B24" s="307" t="s">
        <v>134</v>
      </c>
      <c r="C24" s="46" t="s">
        <v>69</v>
      </c>
      <c r="D24" s="47">
        <f>D25/D29</f>
        <v>1.7321554138959989E-2</v>
      </c>
      <c r="E24" s="173" t="s">
        <v>234</v>
      </c>
      <c r="F24" s="173" t="s">
        <v>234</v>
      </c>
      <c r="G24" s="173" t="s">
        <v>234</v>
      </c>
      <c r="H24" s="48"/>
      <c r="I24" s="48">
        <v>1</v>
      </c>
      <c r="J24" s="54"/>
    </row>
    <row r="25" spans="1:13" x14ac:dyDescent="0.25">
      <c r="A25" s="306"/>
      <c r="B25" s="308"/>
      <c r="C25" s="46" t="s">
        <v>70</v>
      </c>
      <c r="D25" s="50">
        <f>ORÇAMENTO!J60</f>
        <v>1712.52909</v>
      </c>
      <c r="E25" s="173" t="s">
        <v>234</v>
      </c>
      <c r="F25" s="173" t="s">
        <v>234</v>
      </c>
      <c r="G25" s="173" t="s">
        <v>234</v>
      </c>
      <c r="H25" s="51"/>
      <c r="I25" s="51">
        <f>D25</f>
        <v>1712.52909</v>
      </c>
      <c r="J25" s="55"/>
    </row>
    <row r="26" spans="1:13" ht="15.75" customHeight="1" x14ac:dyDescent="0.25">
      <c r="A26" s="309" t="s">
        <v>224</v>
      </c>
      <c r="B26" s="310" t="str">
        <f>ORÇAMENTO!F64</f>
        <v>SERVIÇOS COMPLEMENTARES</v>
      </c>
      <c r="C26" s="34" t="s">
        <v>69</v>
      </c>
      <c r="D26" s="37">
        <f>D27/D29</f>
        <v>3.487605044759455E-2</v>
      </c>
      <c r="E26" s="174" t="s">
        <v>234</v>
      </c>
      <c r="F26" s="174" t="s">
        <v>234</v>
      </c>
      <c r="G26" s="174" t="s">
        <v>234</v>
      </c>
      <c r="H26" s="36"/>
      <c r="I26" s="165"/>
      <c r="J26" s="162">
        <v>1</v>
      </c>
    </row>
    <row r="27" spans="1:13" ht="15.75" customHeight="1" x14ac:dyDescent="0.25">
      <c r="A27" s="309"/>
      <c r="B27" s="310"/>
      <c r="C27" s="34" t="s">
        <v>70</v>
      </c>
      <c r="D27" s="35">
        <f>ORÇAMENTO!J64</f>
        <v>3448.0884600000004</v>
      </c>
      <c r="E27" s="174" t="s">
        <v>234</v>
      </c>
      <c r="F27" s="174" t="s">
        <v>234</v>
      </c>
      <c r="G27" s="174" t="s">
        <v>234</v>
      </c>
      <c r="H27" s="36"/>
      <c r="I27" s="36"/>
      <c r="J27" s="59">
        <f>D27</f>
        <v>3448.0884600000004</v>
      </c>
      <c r="M27" s="44"/>
    </row>
    <row r="28" spans="1:13" ht="13.5" customHeight="1" x14ac:dyDescent="0.25">
      <c r="A28" s="309"/>
      <c r="B28" s="333"/>
      <c r="C28" s="333"/>
      <c r="D28" s="333"/>
      <c r="E28" s="333"/>
      <c r="F28" s="333"/>
      <c r="G28" s="333"/>
      <c r="H28" s="333"/>
      <c r="I28" s="333"/>
      <c r="J28" s="334"/>
      <c r="M28" s="44"/>
    </row>
    <row r="29" spans="1:13" x14ac:dyDescent="0.25">
      <c r="A29" s="331" t="s">
        <v>76</v>
      </c>
      <c r="B29" s="332"/>
      <c r="C29" s="332"/>
      <c r="D29" s="39">
        <f>D9+D11+D13+D15+D17+D27+D19+D25+D21+D23</f>
        <v>98866.942091999983</v>
      </c>
      <c r="E29" s="39">
        <v>0</v>
      </c>
      <c r="F29" s="39">
        <v>0</v>
      </c>
      <c r="G29" s="39">
        <v>0</v>
      </c>
      <c r="H29" s="171">
        <f>H9+H11+H17+H13+H15+H19+H21+H25+H27+H23</f>
        <v>71585.196479999999</v>
      </c>
      <c r="I29" s="171">
        <f>I9+I11+I17+I13+I15+I19+I21+I25+I27+I23</f>
        <v>23833.657152</v>
      </c>
      <c r="J29" s="175">
        <f>J9+J11+J17+J13+J15+J19+J21+J25+J27+J23</f>
        <v>3448.0884600000004</v>
      </c>
    </row>
    <row r="30" spans="1:13" x14ac:dyDescent="0.25">
      <c r="A30" s="331" t="s">
        <v>77</v>
      </c>
      <c r="B30" s="332"/>
      <c r="C30" s="332"/>
      <c r="D30" s="166"/>
      <c r="E30" s="166">
        <v>0</v>
      </c>
      <c r="F30" s="166">
        <v>0</v>
      </c>
      <c r="G30" s="166">
        <v>0</v>
      </c>
      <c r="H30" s="51">
        <f>H29</f>
        <v>71585.196479999999</v>
      </c>
      <c r="I30" s="51">
        <f>H30+I29</f>
        <v>95418.853631999998</v>
      </c>
      <c r="J30" s="55">
        <f>I30+J29</f>
        <v>98866.942091999998</v>
      </c>
    </row>
    <row r="31" spans="1:13" x14ac:dyDescent="0.25">
      <c r="A31" s="329" t="s">
        <v>75</v>
      </c>
      <c r="B31" s="330"/>
      <c r="C31" s="330"/>
      <c r="D31" s="47"/>
      <c r="E31" s="47">
        <v>0</v>
      </c>
      <c r="F31" s="47">
        <v>0</v>
      </c>
      <c r="G31" s="47">
        <v>0</v>
      </c>
      <c r="H31" s="49">
        <f>H29/D29</f>
        <v>0.72405593786229239</v>
      </c>
      <c r="I31" s="49">
        <f>I29/D29</f>
        <v>0.24106801169011324</v>
      </c>
      <c r="J31" s="54">
        <f>J29/D29</f>
        <v>3.487605044759455E-2</v>
      </c>
    </row>
    <row r="32" spans="1:13" ht="15.75" thickBot="1" x14ac:dyDescent="0.3">
      <c r="A32" s="312" t="s">
        <v>85</v>
      </c>
      <c r="B32" s="313"/>
      <c r="C32" s="313"/>
      <c r="D32" s="60">
        <f>D8+D10+D12+D14+D16+D26+D18+D20+D24+D22</f>
        <v>1.0000000000000002</v>
      </c>
      <c r="E32" s="178">
        <v>0</v>
      </c>
      <c r="F32" s="178">
        <v>0</v>
      </c>
      <c r="G32" s="178">
        <v>0</v>
      </c>
      <c r="H32" s="172">
        <f>H31</f>
        <v>0.72405593786229239</v>
      </c>
      <c r="I32" s="172">
        <f>H32+I31</f>
        <v>0.96512394955240566</v>
      </c>
      <c r="J32" s="176">
        <f>I32+J31</f>
        <v>1.0000000000000002</v>
      </c>
    </row>
  </sheetData>
  <mergeCells count="34">
    <mergeCell ref="A32:C32"/>
    <mergeCell ref="E5:G5"/>
    <mergeCell ref="A5:A7"/>
    <mergeCell ref="B5:C7"/>
    <mergeCell ref="D5:D7"/>
    <mergeCell ref="A14:A15"/>
    <mergeCell ref="B14:B15"/>
    <mergeCell ref="A16:A17"/>
    <mergeCell ref="B16:B17"/>
    <mergeCell ref="A31:C31"/>
    <mergeCell ref="A29:C29"/>
    <mergeCell ref="A30:C30"/>
    <mergeCell ref="B26:B27"/>
    <mergeCell ref="A26:A27"/>
    <mergeCell ref="A28:J28"/>
    <mergeCell ref="A18:A19"/>
    <mergeCell ref="A24:A25"/>
    <mergeCell ref="B24:B25"/>
    <mergeCell ref="A8:A9"/>
    <mergeCell ref="B8:B9"/>
    <mergeCell ref="A10:A11"/>
    <mergeCell ref="B10:B11"/>
    <mergeCell ref="A12:A13"/>
    <mergeCell ref="B12:B13"/>
    <mergeCell ref="B18:B19"/>
    <mergeCell ref="A20:A21"/>
    <mergeCell ref="B20:B21"/>
    <mergeCell ref="A22:A23"/>
    <mergeCell ref="B22:B23"/>
    <mergeCell ref="B1:J1"/>
    <mergeCell ref="B2:J2"/>
    <mergeCell ref="B3:J3"/>
    <mergeCell ref="B4:J4"/>
    <mergeCell ref="H5:J5"/>
  </mergeCells>
  <conditionalFormatting sqref="I8:I11 I27 H26:H27 I14:I17 H29:J32">
    <cfRule type="cellIs" dxfId="14" priority="17" operator="equal">
      <formula>0</formula>
    </cfRule>
  </conditionalFormatting>
  <conditionalFormatting sqref="D26:D27 D10:D17 D8:G9 E10:G27">
    <cfRule type="expression" dxfId="13" priority="18">
      <formula>$D$15=#REF!</formula>
    </cfRule>
  </conditionalFormatting>
  <conditionalFormatting sqref="H8:H17">
    <cfRule type="cellIs" dxfId="12" priority="15" operator="equal">
      <formula>0</formula>
    </cfRule>
  </conditionalFormatting>
  <conditionalFormatting sqref="I26">
    <cfRule type="expression" dxfId="11" priority="14">
      <formula>$D$15=#REF!</formula>
    </cfRule>
  </conditionalFormatting>
  <conditionalFormatting sqref="J8:J17 J27">
    <cfRule type="cellIs" dxfId="10" priority="13" operator="equal">
      <formula>0</formula>
    </cfRule>
  </conditionalFormatting>
  <conditionalFormatting sqref="J26">
    <cfRule type="expression" dxfId="9" priority="12">
      <formula>$D$15=#REF!</formula>
    </cfRule>
  </conditionalFormatting>
  <conditionalFormatting sqref="I18:I23">
    <cfRule type="cellIs" dxfId="8" priority="10" operator="equal">
      <formula>0</formula>
    </cfRule>
  </conditionalFormatting>
  <conditionalFormatting sqref="D18:D23">
    <cfRule type="expression" dxfId="7" priority="11">
      <formula>$D$15=#REF!</formula>
    </cfRule>
  </conditionalFormatting>
  <conditionalFormatting sqref="H18:H23">
    <cfRule type="cellIs" dxfId="6" priority="9" operator="equal">
      <formula>0</formula>
    </cfRule>
  </conditionalFormatting>
  <conditionalFormatting sqref="J18:J23">
    <cfRule type="cellIs" dxfId="5" priority="8" operator="equal">
      <formula>0</formula>
    </cfRule>
  </conditionalFormatting>
  <conditionalFormatting sqref="D24:D25">
    <cfRule type="expression" dxfId="4" priority="7">
      <formula>$D$15=#REF!</formula>
    </cfRule>
  </conditionalFormatting>
  <conditionalFormatting sqref="H24:H25">
    <cfRule type="cellIs" dxfId="3" priority="5" operator="equal">
      <formula>0</formula>
    </cfRule>
  </conditionalFormatting>
  <conditionalFormatting sqref="J24:J25">
    <cfRule type="cellIs" dxfId="2" priority="4" operator="equal">
      <formula>0</formula>
    </cfRule>
  </conditionalFormatting>
  <conditionalFormatting sqref="I12:I13">
    <cfRule type="cellIs" dxfId="1" priority="3" operator="equal">
      <formula>0</formula>
    </cfRule>
  </conditionalFormatting>
  <conditionalFormatting sqref="I24:I25">
    <cfRule type="cellIs" dxfId="0" priority="2" operator="equal">
      <formula>0</formula>
    </cfRule>
  </conditionalFormatting>
  <printOptions horizontalCentered="1" verticalCentered="1"/>
  <pageMargins left="0.25" right="0.25" top="0.75" bottom="0.75" header="0.3" footer="0.3"/>
  <pageSetup scale="75" fitToHeight="0" orientation="landscape" horizont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H28"/>
  <sheetViews>
    <sheetView view="pageBreakPreview" zoomScale="69" zoomScaleNormal="100" zoomScaleSheetLayoutView="69" workbookViewId="0">
      <selection activeCell="F6" sqref="F6"/>
    </sheetView>
  </sheetViews>
  <sheetFormatPr defaultRowHeight="15" x14ac:dyDescent="0.25"/>
  <cols>
    <col min="2" max="2" width="26.7109375" customWidth="1"/>
    <col min="3" max="3" width="50" customWidth="1"/>
    <col min="4" max="8" width="17.140625" customWidth="1"/>
    <col min="258" max="258" width="26.7109375" customWidth="1"/>
    <col min="259" max="259" width="50" customWidth="1"/>
    <col min="260" max="264" width="17.140625" customWidth="1"/>
    <col min="514" max="514" width="26.7109375" customWidth="1"/>
    <col min="515" max="515" width="50" customWidth="1"/>
    <col min="516" max="520" width="17.140625" customWidth="1"/>
    <col min="770" max="770" width="26.7109375" customWidth="1"/>
    <col min="771" max="771" width="50" customWidth="1"/>
    <col min="772" max="776" width="17.140625" customWidth="1"/>
    <col min="1026" max="1026" width="26.7109375" customWidth="1"/>
    <col min="1027" max="1027" width="50" customWidth="1"/>
    <col min="1028" max="1032" width="17.140625" customWidth="1"/>
    <col min="1282" max="1282" width="26.7109375" customWidth="1"/>
    <col min="1283" max="1283" width="50" customWidth="1"/>
    <col min="1284" max="1288" width="17.140625" customWidth="1"/>
    <col min="1538" max="1538" width="26.7109375" customWidth="1"/>
    <col min="1539" max="1539" width="50" customWidth="1"/>
    <col min="1540" max="1544" width="17.140625" customWidth="1"/>
    <col min="1794" max="1794" width="26.7109375" customWidth="1"/>
    <col min="1795" max="1795" width="50" customWidth="1"/>
    <col min="1796" max="1800" width="17.140625" customWidth="1"/>
    <col min="2050" max="2050" width="26.7109375" customWidth="1"/>
    <col min="2051" max="2051" width="50" customWidth="1"/>
    <col min="2052" max="2056" width="17.140625" customWidth="1"/>
    <col min="2306" max="2306" width="26.7109375" customWidth="1"/>
    <col min="2307" max="2307" width="50" customWidth="1"/>
    <col min="2308" max="2312" width="17.140625" customWidth="1"/>
    <col min="2562" max="2562" width="26.7109375" customWidth="1"/>
    <col min="2563" max="2563" width="50" customWidth="1"/>
    <col min="2564" max="2568" width="17.140625" customWidth="1"/>
    <col min="2818" max="2818" width="26.7109375" customWidth="1"/>
    <col min="2819" max="2819" width="50" customWidth="1"/>
    <col min="2820" max="2824" width="17.140625" customWidth="1"/>
    <col min="3074" max="3074" width="26.7109375" customWidth="1"/>
    <col min="3075" max="3075" width="50" customWidth="1"/>
    <col min="3076" max="3080" width="17.140625" customWidth="1"/>
    <col min="3330" max="3330" width="26.7109375" customWidth="1"/>
    <col min="3331" max="3331" width="50" customWidth="1"/>
    <col min="3332" max="3336" width="17.140625" customWidth="1"/>
    <col min="3586" max="3586" width="26.7109375" customWidth="1"/>
    <col min="3587" max="3587" width="50" customWidth="1"/>
    <col min="3588" max="3592" width="17.140625" customWidth="1"/>
    <col min="3842" max="3842" width="26.7109375" customWidth="1"/>
    <col min="3843" max="3843" width="50" customWidth="1"/>
    <col min="3844" max="3848" width="17.140625" customWidth="1"/>
    <col min="4098" max="4098" width="26.7109375" customWidth="1"/>
    <col min="4099" max="4099" width="50" customWidth="1"/>
    <col min="4100" max="4104" width="17.140625" customWidth="1"/>
    <col min="4354" max="4354" width="26.7109375" customWidth="1"/>
    <col min="4355" max="4355" width="50" customWidth="1"/>
    <col min="4356" max="4360" width="17.140625" customWidth="1"/>
    <col min="4610" max="4610" width="26.7109375" customWidth="1"/>
    <col min="4611" max="4611" width="50" customWidth="1"/>
    <col min="4612" max="4616" width="17.140625" customWidth="1"/>
    <col min="4866" max="4866" width="26.7109375" customWidth="1"/>
    <col min="4867" max="4867" width="50" customWidth="1"/>
    <col min="4868" max="4872" width="17.140625" customWidth="1"/>
    <col min="5122" max="5122" width="26.7109375" customWidth="1"/>
    <col min="5123" max="5123" width="50" customWidth="1"/>
    <col min="5124" max="5128" width="17.140625" customWidth="1"/>
    <col min="5378" max="5378" width="26.7109375" customWidth="1"/>
    <col min="5379" max="5379" width="50" customWidth="1"/>
    <col min="5380" max="5384" width="17.140625" customWidth="1"/>
    <col min="5634" max="5634" width="26.7109375" customWidth="1"/>
    <col min="5635" max="5635" width="50" customWidth="1"/>
    <col min="5636" max="5640" width="17.140625" customWidth="1"/>
    <col min="5890" max="5890" width="26.7109375" customWidth="1"/>
    <col min="5891" max="5891" width="50" customWidth="1"/>
    <col min="5892" max="5896" width="17.140625" customWidth="1"/>
    <col min="6146" max="6146" width="26.7109375" customWidth="1"/>
    <col min="6147" max="6147" width="50" customWidth="1"/>
    <col min="6148" max="6152" width="17.140625" customWidth="1"/>
    <col min="6402" max="6402" width="26.7109375" customWidth="1"/>
    <col min="6403" max="6403" width="50" customWidth="1"/>
    <col min="6404" max="6408" width="17.140625" customWidth="1"/>
    <col min="6658" max="6658" width="26.7109375" customWidth="1"/>
    <col min="6659" max="6659" width="50" customWidth="1"/>
    <col min="6660" max="6664" width="17.140625" customWidth="1"/>
    <col min="6914" max="6914" width="26.7109375" customWidth="1"/>
    <col min="6915" max="6915" width="50" customWidth="1"/>
    <col min="6916" max="6920" width="17.140625" customWidth="1"/>
    <col min="7170" max="7170" width="26.7109375" customWidth="1"/>
    <col min="7171" max="7171" width="50" customWidth="1"/>
    <col min="7172" max="7176" width="17.140625" customWidth="1"/>
    <col min="7426" max="7426" width="26.7109375" customWidth="1"/>
    <col min="7427" max="7427" width="50" customWidth="1"/>
    <col min="7428" max="7432" width="17.140625" customWidth="1"/>
    <col min="7682" max="7682" width="26.7109375" customWidth="1"/>
    <col min="7683" max="7683" width="50" customWidth="1"/>
    <col min="7684" max="7688" width="17.140625" customWidth="1"/>
    <col min="7938" max="7938" width="26.7109375" customWidth="1"/>
    <col min="7939" max="7939" width="50" customWidth="1"/>
    <col min="7940" max="7944" width="17.140625" customWidth="1"/>
    <col min="8194" max="8194" width="26.7109375" customWidth="1"/>
    <col min="8195" max="8195" width="50" customWidth="1"/>
    <col min="8196" max="8200" width="17.140625" customWidth="1"/>
    <col min="8450" max="8450" width="26.7109375" customWidth="1"/>
    <col min="8451" max="8451" width="50" customWidth="1"/>
    <col min="8452" max="8456" width="17.140625" customWidth="1"/>
    <col min="8706" max="8706" width="26.7109375" customWidth="1"/>
    <col min="8707" max="8707" width="50" customWidth="1"/>
    <col min="8708" max="8712" width="17.140625" customWidth="1"/>
    <col min="8962" max="8962" width="26.7109375" customWidth="1"/>
    <col min="8963" max="8963" width="50" customWidth="1"/>
    <col min="8964" max="8968" width="17.140625" customWidth="1"/>
    <col min="9218" max="9218" width="26.7109375" customWidth="1"/>
    <col min="9219" max="9219" width="50" customWidth="1"/>
    <col min="9220" max="9224" width="17.140625" customWidth="1"/>
    <col min="9474" max="9474" width="26.7109375" customWidth="1"/>
    <col min="9475" max="9475" width="50" customWidth="1"/>
    <col min="9476" max="9480" width="17.140625" customWidth="1"/>
    <col min="9730" max="9730" width="26.7109375" customWidth="1"/>
    <col min="9731" max="9731" width="50" customWidth="1"/>
    <col min="9732" max="9736" width="17.140625" customWidth="1"/>
    <col min="9986" max="9986" width="26.7109375" customWidth="1"/>
    <col min="9987" max="9987" width="50" customWidth="1"/>
    <col min="9988" max="9992" width="17.140625" customWidth="1"/>
    <col min="10242" max="10242" width="26.7109375" customWidth="1"/>
    <col min="10243" max="10243" width="50" customWidth="1"/>
    <col min="10244" max="10248" width="17.140625" customWidth="1"/>
    <col min="10498" max="10498" width="26.7109375" customWidth="1"/>
    <col min="10499" max="10499" width="50" customWidth="1"/>
    <col min="10500" max="10504" width="17.140625" customWidth="1"/>
    <col min="10754" max="10754" width="26.7109375" customWidth="1"/>
    <col min="10755" max="10755" width="50" customWidth="1"/>
    <col min="10756" max="10760" width="17.140625" customWidth="1"/>
    <col min="11010" max="11010" width="26.7109375" customWidth="1"/>
    <col min="11011" max="11011" width="50" customWidth="1"/>
    <col min="11012" max="11016" width="17.140625" customWidth="1"/>
    <col min="11266" max="11266" width="26.7109375" customWidth="1"/>
    <col min="11267" max="11267" width="50" customWidth="1"/>
    <col min="11268" max="11272" width="17.140625" customWidth="1"/>
    <col min="11522" max="11522" width="26.7109375" customWidth="1"/>
    <col min="11523" max="11523" width="50" customWidth="1"/>
    <col min="11524" max="11528" width="17.140625" customWidth="1"/>
    <col min="11778" max="11778" width="26.7109375" customWidth="1"/>
    <col min="11779" max="11779" width="50" customWidth="1"/>
    <col min="11780" max="11784" width="17.140625" customWidth="1"/>
    <col min="12034" max="12034" width="26.7109375" customWidth="1"/>
    <col min="12035" max="12035" width="50" customWidth="1"/>
    <col min="12036" max="12040" width="17.140625" customWidth="1"/>
    <col min="12290" max="12290" width="26.7109375" customWidth="1"/>
    <col min="12291" max="12291" width="50" customWidth="1"/>
    <col min="12292" max="12296" width="17.140625" customWidth="1"/>
    <col min="12546" max="12546" width="26.7109375" customWidth="1"/>
    <col min="12547" max="12547" width="50" customWidth="1"/>
    <col min="12548" max="12552" width="17.140625" customWidth="1"/>
    <col min="12802" max="12802" width="26.7109375" customWidth="1"/>
    <col min="12803" max="12803" width="50" customWidth="1"/>
    <col min="12804" max="12808" width="17.140625" customWidth="1"/>
    <col min="13058" max="13058" width="26.7109375" customWidth="1"/>
    <col min="13059" max="13059" width="50" customWidth="1"/>
    <col min="13060" max="13064" width="17.140625" customWidth="1"/>
    <col min="13314" max="13314" width="26.7109375" customWidth="1"/>
    <col min="13315" max="13315" width="50" customWidth="1"/>
    <col min="13316" max="13320" width="17.140625" customWidth="1"/>
    <col min="13570" max="13570" width="26.7109375" customWidth="1"/>
    <col min="13571" max="13571" width="50" customWidth="1"/>
    <col min="13572" max="13576" width="17.140625" customWidth="1"/>
    <col min="13826" max="13826" width="26.7109375" customWidth="1"/>
    <col min="13827" max="13827" width="50" customWidth="1"/>
    <col min="13828" max="13832" width="17.140625" customWidth="1"/>
    <col min="14082" max="14082" width="26.7109375" customWidth="1"/>
    <col min="14083" max="14083" width="50" customWidth="1"/>
    <col min="14084" max="14088" width="17.140625" customWidth="1"/>
    <col min="14338" max="14338" width="26.7109375" customWidth="1"/>
    <col min="14339" max="14339" width="50" customWidth="1"/>
    <col min="14340" max="14344" width="17.140625" customWidth="1"/>
    <col min="14594" max="14594" width="26.7109375" customWidth="1"/>
    <col min="14595" max="14595" width="50" customWidth="1"/>
    <col min="14596" max="14600" width="17.140625" customWidth="1"/>
    <col min="14850" max="14850" width="26.7109375" customWidth="1"/>
    <col min="14851" max="14851" width="50" customWidth="1"/>
    <col min="14852" max="14856" width="17.140625" customWidth="1"/>
    <col min="15106" max="15106" width="26.7109375" customWidth="1"/>
    <col min="15107" max="15107" width="50" customWidth="1"/>
    <col min="15108" max="15112" width="17.140625" customWidth="1"/>
    <col min="15362" max="15362" width="26.7109375" customWidth="1"/>
    <col min="15363" max="15363" width="50" customWidth="1"/>
    <col min="15364" max="15368" width="17.140625" customWidth="1"/>
    <col min="15618" max="15618" width="26.7109375" customWidth="1"/>
    <col min="15619" max="15619" width="50" customWidth="1"/>
    <col min="15620" max="15624" width="17.140625" customWidth="1"/>
    <col min="15874" max="15874" width="26.7109375" customWidth="1"/>
    <col min="15875" max="15875" width="50" customWidth="1"/>
    <col min="15876" max="15880" width="17.140625" customWidth="1"/>
    <col min="16130" max="16130" width="26.7109375" customWidth="1"/>
    <col min="16131" max="16131" width="50" customWidth="1"/>
    <col min="16132" max="16136" width="17.140625" customWidth="1"/>
  </cols>
  <sheetData>
    <row r="1" spans="2:8" ht="15.75" thickBot="1" x14ac:dyDescent="0.3"/>
    <row r="2" spans="2:8" x14ac:dyDescent="0.25">
      <c r="B2" s="338" t="s">
        <v>174</v>
      </c>
      <c r="C2" s="339"/>
      <c r="D2" s="339"/>
      <c r="E2" s="339"/>
      <c r="F2" s="339"/>
      <c r="G2" s="339"/>
      <c r="H2" s="340"/>
    </row>
    <row r="3" spans="2:8" ht="46.5" customHeight="1" x14ac:dyDescent="0.25">
      <c r="B3" s="335" t="s">
        <v>267</v>
      </c>
      <c r="C3" s="336"/>
      <c r="D3" s="336"/>
      <c r="E3" s="336"/>
      <c r="F3" s="336"/>
      <c r="G3" s="336"/>
      <c r="H3" s="337"/>
    </row>
    <row r="4" spans="2:8" ht="39.75" customHeight="1" x14ac:dyDescent="0.25">
      <c r="B4" s="106" t="s">
        <v>175</v>
      </c>
      <c r="C4" s="107" t="s">
        <v>176</v>
      </c>
      <c r="D4" s="107" t="s">
        <v>177</v>
      </c>
      <c r="E4" s="108" t="s">
        <v>178</v>
      </c>
      <c r="F4" s="109" t="s">
        <v>297</v>
      </c>
      <c r="G4" s="110" t="s">
        <v>296</v>
      </c>
      <c r="H4" s="111" t="s">
        <v>179</v>
      </c>
    </row>
    <row r="5" spans="2:8" x14ac:dyDescent="0.25">
      <c r="B5" s="112" t="s">
        <v>194</v>
      </c>
      <c r="C5" s="113" t="str">
        <f>COTAÇÃO!C7</f>
        <v>Porta sanfonada PVC de 90 x 210  cm</v>
      </c>
      <c r="D5" s="108" t="s">
        <v>177</v>
      </c>
      <c r="E5" s="114">
        <v>1</v>
      </c>
      <c r="F5" s="115">
        <f>COTAÇÃO!P7</f>
        <v>109.33333333333333</v>
      </c>
      <c r="G5" s="116"/>
      <c r="H5" s="117">
        <f>E5*F5</f>
        <v>109.33333333333333</v>
      </c>
    </row>
    <row r="6" spans="2:8" x14ac:dyDescent="0.25">
      <c r="B6" s="112" t="s">
        <v>225</v>
      </c>
      <c r="C6" s="113" t="s">
        <v>182</v>
      </c>
      <c r="D6" s="108" t="s">
        <v>181</v>
      </c>
      <c r="E6" s="114">
        <v>3.75</v>
      </c>
      <c r="F6" s="115">
        <v>12.95</v>
      </c>
      <c r="G6" s="116"/>
      <c r="H6" s="117">
        <f>E6*F6</f>
        <v>48.5625</v>
      </c>
    </row>
    <row r="7" spans="2:8" x14ac:dyDescent="0.25">
      <c r="B7" s="112" t="s">
        <v>226</v>
      </c>
      <c r="C7" s="113" t="s">
        <v>184</v>
      </c>
      <c r="D7" s="108" t="s">
        <v>181</v>
      </c>
      <c r="E7" s="114">
        <v>3.75</v>
      </c>
      <c r="F7" s="115">
        <v>15.34</v>
      </c>
      <c r="G7" s="116"/>
      <c r="H7" s="117">
        <f t="shared" ref="H7" si="0">E7*F7</f>
        <v>57.524999999999999</v>
      </c>
    </row>
    <row r="8" spans="2:8" x14ac:dyDescent="0.25">
      <c r="B8" s="118"/>
      <c r="C8" s="119"/>
      <c r="D8" s="120"/>
      <c r="E8" s="121"/>
      <c r="F8" s="122"/>
      <c r="G8" s="123"/>
      <c r="H8" s="124"/>
    </row>
    <row r="9" spans="2:8" ht="15.75" thickBot="1" x14ac:dyDescent="0.3">
      <c r="B9" s="125"/>
      <c r="C9" s="126" t="s">
        <v>180</v>
      </c>
      <c r="D9" s="127" t="s">
        <v>14</v>
      </c>
      <c r="E9" s="128"/>
      <c r="F9" s="129"/>
      <c r="G9" s="130"/>
      <c r="H9" s="131">
        <f>SUM(H5:H7)</f>
        <v>215.42083333333332</v>
      </c>
    </row>
    <row r="10" spans="2:8" x14ac:dyDescent="0.25">
      <c r="B10" s="132"/>
      <c r="C10" s="132"/>
      <c r="D10" s="132"/>
      <c r="E10" s="132"/>
      <c r="F10" s="133"/>
      <c r="G10" s="133"/>
      <c r="H10" s="132"/>
    </row>
    <row r="11" spans="2:8" ht="15.75" thickBot="1" x14ac:dyDescent="0.3"/>
    <row r="12" spans="2:8" x14ac:dyDescent="0.25">
      <c r="B12" s="338" t="s">
        <v>193</v>
      </c>
      <c r="C12" s="339"/>
      <c r="D12" s="339"/>
      <c r="E12" s="339"/>
      <c r="F12" s="339"/>
      <c r="G12" s="339"/>
      <c r="H12" s="340"/>
    </row>
    <row r="13" spans="2:8" ht="33.75" customHeight="1" x14ac:dyDescent="0.25">
      <c r="B13" s="335" t="s">
        <v>266</v>
      </c>
      <c r="C13" s="336"/>
      <c r="D13" s="336"/>
      <c r="E13" s="336"/>
      <c r="F13" s="336"/>
      <c r="G13" s="336"/>
      <c r="H13" s="337"/>
    </row>
    <row r="14" spans="2:8" ht="45.75" customHeight="1" x14ac:dyDescent="0.25">
      <c r="B14" s="106" t="s">
        <v>175</v>
      </c>
      <c r="C14" s="107" t="s">
        <v>176</v>
      </c>
      <c r="D14" s="107" t="s">
        <v>177</v>
      </c>
      <c r="E14" s="108" t="s">
        <v>178</v>
      </c>
      <c r="F14" s="109" t="s">
        <v>297</v>
      </c>
      <c r="G14" s="110" t="s">
        <v>296</v>
      </c>
      <c r="H14" s="111" t="s">
        <v>179</v>
      </c>
    </row>
    <row r="15" spans="2:8" x14ac:dyDescent="0.25">
      <c r="B15" s="112" t="s">
        <v>195</v>
      </c>
      <c r="C15" s="113" t="str">
        <f>COTAÇÃO!C8</f>
        <v xml:space="preserve">Barra de Apoio Conforto 80cm Polido Cromado </v>
      </c>
      <c r="D15" s="108" t="s">
        <v>177</v>
      </c>
      <c r="E15" s="114">
        <v>1</v>
      </c>
      <c r="F15" s="115">
        <f>COTAÇÃO!P8</f>
        <v>367.26</v>
      </c>
      <c r="G15" s="116"/>
      <c r="H15" s="117">
        <f t="shared" ref="H15:H16" si="1">E15*F15</f>
        <v>367.26</v>
      </c>
    </row>
    <row r="16" spans="2:8" x14ac:dyDescent="0.25">
      <c r="B16" s="112" t="s">
        <v>237</v>
      </c>
      <c r="C16" s="113" t="s">
        <v>238</v>
      </c>
      <c r="D16" s="108" t="s">
        <v>181</v>
      </c>
      <c r="E16" s="114">
        <v>1</v>
      </c>
      <c r="F16" s="115">
        <v>15.34</v>
      </c>
      <c r="G16" s="116"/>
      <c r="H16" s="117">
        <f t="shared" si="1"/>
        <v>15.34</v>
      </c>
    </row>
    <row r="17" spans="2:8" x14ac:dyDescent="0.25">
      <c r="B17" s="118"/>
      <c r="C17" s="119"/>
      <c r="D17" s="120"/>
      <c r="E17" s="121"/>
      <c r="F17" s="122"/>
      <c r="G17" s="123"/>
      <c r="H17" s="124"/>
    </row>
    <row r="18" spans="2:8" ht="15.75" thickBot="1" x14ac:dyDescent="0.3">
      <c r="B18" s="125"/>
      <c r="C18" s="126" t="s">
        <v>180</v>
      </c>
      <c r="D18" s="127" t="s">
        <v>14</v>
      </c>
      <c r="E18" s="128"/>
      <c r="F18" s="129"/>
      <c r="G18" s="130"/>
      <c r="H18" s="131">
        <f>SUM(H15:H16)</f>
        <v>382.59999999999997</v>
      </c>
    </row>
    <row r="19" spans="2:8" ht="15.75" thickBot="1" x14ac:dyDescent="0.3"/>
    <row r="20" spans="2:8" x14ac:dyDescent="0.25">
      <c r="B20" s="338" t="s">
        <v>302</v>
      </c>
      <c r="C20" s="339"/>
      <c r="D20" s="339"/>
      <c r="E20" s="339"/>
      <c r="F20" s="339"/>
      <c r="G20" s="339"/>
      <c r="H20" s="340"/>
    </row>
    <row r="21" spans="2:8" x14ac:dyDescent="0.25">
      <c r="B21" s="335" t="s">
        <v>301</v>
      </c>
      <c r="C21" s="336"/>
      <c r="D21" s="336"/>
      <c r="E21" s="336"/>
      <c r="F21" s="336"/>
      <c r="G21" s="336"/>
      <c r="H21" s="337"/>
    </row>
    <row r="22" spans="2:8" ht="38.25" x14ac:dyDescent="0.25">
      <c r="B22" s="106" t="s">
        <v>175</v>
      </c>
      <c r="C22" s="107" t="s">
        <v>176</v>
      </c>
      <c r="D22" s="107" t="s">
        <v>177</v>
      </c>
      <c r="E22" s="108" t="s">
        <v>178</v>
      </c>
      <c r="F22" s="109" t="s">
        <v>297</v>
      </c>
      <c r="G22" s="110" t="s">
        <v>296</v>
      </c>
      <c r="H22" s="111" t="s">
        <v>179</v>
      </c>
    </row>
    <row r="23" spans="2:8" x14ac:dyDescent="0.25">
      <c r="B23" s="112">
        <v>65594</v>
      </c>
      <c r="C23" s="113" t="s">
        <v>305</v>
      </c>
      <c r="D23" s="108" t="s">
        <v>177</v>
      </c>
      <c r="E23" s="114">
        <v>1</v>
      </c>
      <c r="F23" s="115">
        <v>904.85</v>
      </c>
      <c r="G23" s="116"/>
      <c r="H23" s="117">
        <f t="shared" ref="H23:H25" si="2">E23*F23</f>
        <v>904.85</v>
      </c>
    </row>
    <row r="24" spans="2:8" x14ac:dyDescent="0.25">
      <c r="B24" s="112" t="s">
        <v>237</v>
      </c>
      <c r="C24" s="113" t="s">
        <v>238</v>
      </c>
      <c r="D24" s="108" t="s">
        <v>181</v>
      </c>
      <c r="E24" s="114">
        <v>1</v>
      </c>
      <c r="F24" s="115">
        <v>15.34</v>
      </c>
      <c r="G24" s="116"/>
      <c r="H24" s="117">
        <f t="shared" si="2"/>
        <v>15.34</v>
      </c>
    </row>
    <row r="25" spans="2:8" x14ac:dyDescent="0.25">
      <c r="B25" s="112" t="s">
        <v>225</v>
      </c>
      <c r="C25" s="113" t="s">
        <v>182</v>
      </c>
      <c r="D25" s="108" t="s">
        <v>181</v>
      </c>
      <c r="E25" s="114">
        <v>1</v>
      </c>
      <c r="F25" s="115">
        <v>12.95</v>
      </c>
      <c r="G25" s="116"/>
      <c r="H25" s="117">
        <f t="shared" si="2"/>
        <v>12.95</v>
      </c>
    </row>
    <row r="26" spans="2:8" x14ac:dyDescent="0.25">
      <c r="B26" s="118" t="s">
        <v>303</v>
      </c>
      <c r="C26" s="191" t="s">
        <v>304</v>
      </c>
      <c r="D26" s="108" t="s">
        <v>181</v>
      </c>
      <c r="E26" s="192">
        <v>2.5</v>
      </c>
      <c r="F26" s="115">
        <v>15.34</v>
      </c>
      <c r="G26" s="123"/>
      <c r="H26" s="117">
        <f>E26*F26</f>
        <v>38.35</v>
      </c>
    </row>
    <row r="27" spans="2:8" x14ac:dyDescent="0.25">
      <c r="B27" s="118"/>
      <c r="C27" s="119"/>
      <c r="D27" s="120"/>
      <c r="E27" s="121"/>
      <c r="F27" s="122"/>
      <c r="G27" s="123"/>
      <c r="H27" s="124"/>
    </row>
    <row r="28" spans="2:8" ht="15.75" thickBot="1" x14ac:dyDescent="0.3">
      <c r="B28" s="125"/>
      <c r="C28" s="126" t="s">
        <v>180</v>
      </c>
      <c r="D28" s="127" t="s">
        <v>14</v>
      </c>
      <c r="E28" s="128"/>
      <c r="F28" s="129"/>
      <c r="G28" s="130"/>
      <c r="H28" s="131">
        <f>SUM(H23:H26)</f>
        <v>971.49000000000012</v>
      </c>
    </row>
  </sheetData>
  <mergeCells count="6">
    <mergeCell ref="B21:H21"/>
    <mergeCell ref="B2:H2"/>
    <mergeCell ref="B3:H3"/>
    <mergeCell ref="B12:H12"/>
    <mergeCell ref="B13:H13"/>
    <mergeCell ref="B20:H20"/>
  </mergeCells>
  <pageMargins left="0.7" right="0.7" top="0.75" bottom="0.75" header="0.3" footer="0.3"/>
  <pageSetup paperSize="9" scale="8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Q8"/>
  <sheetViews>
    <sheetView view="pageBreakPreview" topLeftCell="J1" zoomScale="85" zoomScaleNormal="100" zoomScaleSheetLayoutView="85" workbookViewId="0">
      <selection activeCell="Q8" sqref="B1:Q8"/>
    </sheetView>
  </sheetViews>
  <sheetFormatPr defaultRowHeight="15" x14ac:dyDescent="0.25"/>
  <cols>
    <col min="2" max="2" width="11.5703125" customWidth="1"/>
    <col min="3" max="3" width="18.85546875" customWidth="1"/>
    <col min="4" max="4" width="17.140625" customWidth="1"/>
    <col min="5" max="5" width="25.28515625" customWidth="1"/>
    <col min="6" max="7" width="11.5703125" customWidth="1"/>
    <col min="8" max="8" width="15.7109375" customWidth="1"/>
    <col min="9" max="9" width="34.140625" customWidth="1"/>
    <col min="10" max="11" width="11.5703125" customWidth="1"/>
    <col min="12" max="12" width="18.140625" customWidth="1"/>
    <col min="13" max="13" width="33" customWidth="1"/>
    <col min="14" max="15" width="11.5703125" customWidth="1"/>
    <col min="16" max="16" width="17.28515625" customWidth="1"/>
    <col min="17" max="17" width="17.5703125" customWidth="1"/>
    <col min="258" max="258" width="11.5703125" customWidth="1"/>
    <col min="259" max="259" width="18.85546875" customWidth="1"/>
    <col min="260" max="260" width="17.140625" customWidth="1"/>
    <col min="261" max="261" width="22.5703125" customWidth="1"/>
    <col min="262" max="263" width="11.5703125" customWidth="1"/>
    <col min="264" max="264" width="19.140625" customWidth="1"/>
    <col min="265" max="265" width="28.140625" customWidth="1"/>
    <col min="266" max="268" width="11.5703125" customWidth="1"/>
    <col min="269" max="269" width="19" customWidth="1"/>
    <col min="270" max="271" width="11.5703125" customWidth="1"/>
    <col min="272" max="272" width="14.7109375" customWidth="1"/>
    <col min="273" max="273" width="17.5703125" customWidth="1"/>
    <col min="514" max="514" width="11.5703125" customWidth="1"/>
    <col min="515" max="515" width="18.85546875" customWidth="1"/>
    <col min="516" max="516" width="17.140625" customWidth="1"/>
    <col min="517" max="517" width="22.5703125" customWidth="1"/>
    <col min="518" max="519" width="11.5703125" customWidth="1"/>
    <col min="520" max="520" width="19.140625" customWidth="1"/>
    <col min="521" max="521" width="28.140625" customWidth="1"/>
    <col min="522" max="524" width="11.5703125" customWidth="1"/>
    <col min="525" max="525" width="19" customWidth="1"/>
    <col min="526" max="527" width="11.5703125" customWidth="1"/>
    <col min="528" max="528" width="14.7109375" customWidth="1"/>
    <col min="529" max="529" width="17.5703125" customWidth="1"/>
    <col min="770" max="770" width="11.5703125" customWidth="1"/>
    <col min="771" max="771" width="18.85546875" customWidth="1"/>
    <col min="772" max="772" width="17.140625" customWidth="1"/>
    <col min="773" max="773" width="22.5703125" customWidth="1"/>
    <col min="774" max="775" width="11.5703125" customWidth="1"/>
    <col min="776" max="776" width="19.140625" customWidth="1"/>
    <col min="777" max="777" width="28.140625" customWidth="1"/>
    <col min="778" max="780" width="11.5703125" customWidth="1"/>
    <col min="781" max="781" width="19" customWidth="1"/>
    <col min="782" max="783" width="11.5703125" customWidth="1"/>
    <col min="784" max="784" width="14.7109375" customWidth="1"/>
    <col min="785" max="785" width="17.5703125" customWidth="1"/>
    <col min="1026" max="1026" width="11.5703125" customWidth="1"/>
    <col min="1027" max="1027" width="18.85546875" customWidth="1"/>
    <col min="1028" max="1028" width="17.140625" customWidth="1"/>
    <col min="1029" max="1029" width="22.5703125" customWidth="1"/>
    <col min="1030" max="1031" width="11.5703125" customWidth="1"/>
    <col min="1032" max="1032" width="19.140625" customWidth="1"/>
    <col min="1033" max="1033" width="28.140625" customWidth="1"/>
    <col min="1034" max="1036" width="11.5703125" customWidth="1"/>
    <col min="1037" max="1037" width="19" customWidth="1"/>
    <col min="1038" max="1039" width="11.5703125" customWidth="1"/>
    <col min="1040" max="1040" width="14.7109375" customWidth="1"/>
    <col min="1041" max="1041" width="17.5703125" customWidth="1"/>
    <col min="1282" max="1282" width="11.5703125" customWidth="1"/>
    <col min="1283" max="1283" width="18.85546875" customWidth="1"/>
    <col min="1284" max="1284" width="17.140625" customWidth="1"/>
    <col min="1285" max="1285" width="22.5703125" customWidth="1"/>
    <col min="1286" max="1287" width="11.5703125" customWidth="1"/>
    <col min="1288" max="1288" width="19.140625" customWidth="1"/>
    <col min="1289" max="1289" width="28.140625" customWidth="1"/>
    <col min="1290" max="1292" width="11.5703125" customWidth="1"/>
    <col min="1293" max="1293" width="19" customWidth="1"/>
    <col min="1294" max="1295" width="11.5703125" customWidth="1"/>
    <col min="1296" max="1296" width="14.7109375" customWidth="1"/>
    <col min="1297" max="1297" width="17.5703125" customWidth="1"/>
    <col min="1538" max="1538" width="11.5703125" customWidth="1"/>
    <col min="1539" max="1539" width="18.85546875" customWidth="1"/>
    <col min="1540" max="1540" width="17.140625" customWidth="1"/>
    <col min="1541" max="1541" width="22.5703125" customWidth="1"/>
    <col min="1542" max="1543" width="11.5703125" customWidth="1"/>
    <col min="1544" max="1544" width="19.140625" customWidth="1"/>
    <col min="1545" max="1545" width="28.140625" customWidth="1"/>
    <col min="1546" max="1548" width="11.5703125" customWidth="1"/>
    <col min="1549" max="1549" width="19" customWidth="1"/>
    <col min="1550" max="1551" width="11.5703125" customWidth="1"/>
    <col min="1552" max="1552" width="14.7109375" customWidth="1"/>
    <col min="1553" max="1553" width="17.5703125" customWidth="1"/>
    <col min="1794" max="1794" width="11.5703125" customWidth="1"/>
    <col min="1795" max="1795" width="18.85546875" customWidth="1"/>
    <col min="1796" max="1796" width="17.140625" customWidth="1"/>
    <col min="1797" max="1797" width="22.5703125" customWidth="1"/>
    <col min="1798" max="1799" width="11.5703125" customWidth="1"/>
    <col min="1800" max="1800" width="19.140625" customWidth="1"/>
    <col min="1801" max="1801" width="28.140625" customWidth="1"/>
    <col min="1802" max="1804" width="11.5703125" customWidth="1"/>
    <col min="1805" max="1805" width="19" customWidth="1"/>
    <col min="1806" max="1807" width="11.5703125" customWidth="1"/>
    <col min="1808" max="1808" width="14.7109375" customWidth="1"/>
    <col min="1809" max="1809" width="17.5703125" customWidth="1"/>
    <col min="2050" max="2050" width="11.5703125" customWidth="1"/>
    <col min="2051" max="2051" width="18.85546875" customWidth="1"/>
    <col min="2052" max="2052" width="17.140625" customWidth="1"/>
    <col min="2053" max="2053" width="22.5703125" customWidth="1"/>
    <col min="2054" max="2055" width="11.5703125" customWidth="1"/>
    <col min="2056" max="2056" width="19.140625" customWidth="1"/>
    <col min="2057" max="2057" width="28.140625" customWidth="1"/>
    <col min="2058" max="2060" width="11.5703125" customWidth="1"/>
    <col min="2061" max="2061" width="19" customWidth="1"/>
    <col min="2062" max="2063" width="11.5703125" customWidth="1"/>
    <col min="2064" max="2064" width="14.7109375" customWidth="1"/>
    <col min="2065" max="2065" width="17.5703125" customWidth="1"/>
    <col min="2306" max="2306" width="11.5703125" customWidth="1"/>
    <col min="2307" max="2307" width="18.85546875" customWidth="1"/>
    <col min="2308" max="2308" width="17.140625" customWidth="1"/>
    <col min="2309" max="2309" width="22.5703125" customWidth="1"/>
    <col min="2310" max="2311" width="11.5703125" customWidth="1"/>
    <col min="2312" max="2312" width="19.140625" customWidth="1"/>
    <col min="2313" max="2313" width="28.140625" customWidth="1"/>
    <col min="2314" max="2316" width="11.5703125" customWidth="1"/>
    <col min="2317" max="2317" width="19" customWidth="1"/>
    <col min="2318" max="2319" width="11.5703125" customWidth="1"/>
    <col min="2320" max="2320" width="14.7109375" customWidth="1"/>
    <col min="2321" max="2321" width="17.5703125" customWidth="1"/>
    <col min="2562" max="2562" width="11.5703125" customWidth="1"/>
    <col min="2563" max="2563" width="18.85546875" customWidth="1"/>
    <col min="2564" max="2564" width="17.140625" customWidth="1"/>
    <col min="2565" max="2565" width="22.5703125" customWidth="1"/>
    <col min="2566" max="2567" width="11.5703125" customWidth="1"/>
    <col min="2568" max="2568" width="19.140625" customWidth="1"/>
    <col min="2569" max="2569" width="28.140625" customWidth="1"/>
    <col min="2570" max="2572" width="11.5703125" customWidth="1"/>
    <col min="2573" max="2573" width="19" customWidth="1"/>
    <col min="2574" max="2575" width="11.5703125" customWidth="1"/>
    <col min="2576" max="2576" width="14.7109375" customWidth="1"/>
    <col min="2577" max="2577" width="17.5703125" customWidth="1"/>
    <col min="2818" max="2818" width="11.5703125" customWidth="1"/>
    <col min="2819" max="2819" width="18.85546875" customWidth="1"/>
    <col min="2820" max="2820" width="17.140625" customWidth="1"/>
    <col min="2821" max="2821" width="22.5703125" customWidth="1"/>
    <col min="2822" max="2823" width="11.5703125" customWidth="1"/>
    <col min="2824" max="2824" width="19.140625" customWidth="1"/>
    <col min="2825" max="2825" width="28.140625" customWidth="1"/>
    <col min="2826" max="2828" width="11.5703125" customWidth="1"/>
    <col min="2829" max="2829" width="19" customWidth="1"/>
    <col min="2830" max="2831" width="11.5703125" customWidth="1"/>
    <col min="2832" max="2832" width="14.7109375" customWidth="1"/>
    <col min="2833" max="2833" width="17.5703125" customWidth="1"/>
    <col min="3074" max="3074" width="11.5703125" customWidth="1"/>
    <col min="3075" max="3075" width="18.85546875" customWidth="1"/>
    <col min="3076" max="3076" width="17.140625" customWidth="1"/>
    <col min="3077" max="3077" width="22.5703125" customWidth="1"/>
    <col min="3078" max="3079" width="11.5703125" customWidth="1"/>
    <col min="3080" max="3080" width="19.140625" customWidth="1"/>
    <col min="3081" max="3081" width="28.140625" customWidth="1"/>
    <col min="3082" max="3084" width="11.5703125" customWidth="1"/>
    <col min="3085" max="3085" width="19" customWidth="1"/>
    <col min="3086" max="3087" width="11.5703125" customWidth="1"/>
    <col min="3088" max="3088" width="14.7109375" customWidth="1"/>
    <col min="3089" max="3089" width="17.5703125" customWidth="1"/>
    <col min="3330" max="3330" width="11.5703125" customWidth="1"/>
    <col min="3331" max="3331" width="18.85546875" customWidth="1"/>
    <col min="3332" max="3332" width="17.140625" customWidth="1"/>
    <col min="3333" max="3333" width="22.5703125" customWidth="1"/>
    <col min="3334" max="3335" width="11.5703125" customWidth="1"/>
    <col min="3336" max="3336" width="19.140625" customWidth="1"/>
    <col min="3337" max="3337" width="28.140625" customWidth="1"/>
    <col min="3338" max="3340" width="11.5703125" customWidth="1"/>
    <col min="3341" max="3341" width="19" customWidth="1"/>
    <col min="3342" max="3343" width="11.5703125" customWidth="1"/>
    <col min="3344" max="3344" width="14.7109375" customWidth="1"/>
    <col min="3345" max="3345" width="17.5703125" customWidth="1"/>
    <col min="3586" max="3586" width="11.5703125" customWidth="1"/>
    <col min="3587" max="3587" width="18.85546875" customWidth="1"/>
    <col min="3588" max="3588" width="17.140625" customWidth="1"/>
    <col min="3589" max="3589" width="22.5703125" customWidth="1"/>
    <col min="3590" max="3591" width="11.5703125" customWidth="1"/>
    <col min="3592" max="3592" width="19.140625" customWidth="1"/>
    <col min="3593" max="3593" width="28.140625" customWidth="1"/>
    <col min="3594" max="3596" width="11.5703125" customWidth="1"/>
    <col min="3597" max="3597" width="19" customWidth="1"/>
    <col min="3598" max="3599" width="11.5703125" customWidth="1"/>
    <col min="3600" max="3600" width="14.7109375" customWidth="1"/>
    <col min="3601" max="3601" width="17.5703125" customWidth="1"/>
    <col min="3842" max="3842" width="11.5703125" customWidth="1"/>
    <col min="3843" max="3843" width="18.85546875" customWidth="1"/>
    <col min="3844" max="3844" width="17.140625" customWidth="1"/>
    <col min="3845" max="3845" width="22.5703125" customWidth="1"/>
    <col min="3846" max="3847" width="11.5703125" customWidth="1"/>
    <col min="3848" max="3848" width="19.140625" customWidth="1"/>
    <col min="3849" max="3849" width="28.140625" customWidth="1"/>
    <col min="3850" max="3852" width="11.5703125" customWidth="1"/>
    <col min="3853" max="3853" width="19" customWidth="1"/>
    <col min="3854" max="3855" width="11.5703125" customWidth="1"/>
    <col min="3856" max="3856" width="14.7109375" customWidth="1"/>
    <col min="3857" max="3857" width="17.5703125" customWidth="1"/>
    <col min="4098" max="4098" width="11.5703125" customWidth="1"/>
    <col min="4099" max="4099" width="18.85546875" customWidth="1"/>
    <col min="4100" max="4100" width="17.140625" customWidth="1"/>
    <col min="4101" max="4101" width="22.5703125" customWidth="1"/>
    <col min="4102" max="4103" width="11.5703125" customWidth="1"/>
    <col min="4104" max="4104" width="19.140625" customWidth="1"/>
    <col min="4105" max="4105" width="28.140625" customWidth="1"/>
    <col min="4106" max="4108" width="11.5703125" customWidth="1"/>
    <col min="4109" max="4109" width="19" customWidth="1"/>
    <col min="4110" max="4111" width="11.5703125" customWidth="1"/>
    <col min="4112" max="4112" width="14.7109375" customWidth="1"/>
    <col min="4113" max="4113" width="17.5703125" customWidth="1"/>
    <col min="4354" max="4354" width="11.5703125" customWidth="1"/>
    <col min="4355" max="4355" width="18.85546875" customWidth="1"/>
    <col min="4356" max="4356" width="17.140625" customWidth="1"/>
    <col min="4357" max="4357" width="22.5703125" customWidth="1"/>
    <col min="4358" max="4359" width="11.5703125" customWidth="1"/>
    <col min="4360" max="4360" width="19.140625" customWidth="1"/>
    <col min="4361" max="4361" width="28.140625" customWidth="1"/>
    <col min="4362" max="4364" width="11.5703125" customWidth="1"/>
    <col min="4365" max="4365" width="19" customWidth="1"/>
    <col min="4366" max="4367" width="11.5703125" customWidth="1"/>
    <col min="4368" max="4368" width="14.7109375" customWidth="1"/>
    <col min="4369" max="4369" width="17.5703125" customWidth="1"/>
    <col min="4610" max="4610" width="11.5703125" customWidth="1"/>
    <col min="4611" max="4611" width="18.85546875" customWidth="1"/>
    <col min="4612" max="4612" width="17.140625" customWidth="1"/>
    <col min="4613" max="4613" width="22.5703125" customWidth="1"/>
    <col min="4614" max="4615" width="11.5703125" customWidth="1"/>
    <col min="4616" max="4616" width="19.140625" customWidth="1"/>
    <col min="4617" max="4617" width="28.140625" customWidth="1"/>
    <col min="4618" max="4620" width="11.5703125" customWidth="1"/>
    <col min="4621" max="4621" width="19" customWidth="1"/>
    <col min="4622" max="4623" width="11.5703125" customWidth="1"/>
    <col min="4624" max="4624" width="14.7109375" customWidth="1"/>
    <col min="4625" max="4625" width="17.5703125" customWidth="1"/>
    <col min="4866" max="4866" width="11.5703125" customWidth="1"/>
    <col min="4867" max="4867" width="18.85546875" customWidth="1"/>
    <col min="4868" max="4868" width="17.140625" customWidth="1"/>
    <col min="4869" max="4869" width="22.5703125" customWidth="1"/>
    <col min="4870" max="4871" width="11.5703125" customWidth="1"/>
    <col min="4872" max="4872" width="19.140625" customWidth="1"/>
    <col min="4873" max="4873" width="28.140625" customWidth="1"/>
    <col min="4874" max="4876" width="11.5703125" customWidth="1"/>
    <col min="4877" max="4877" width="19" customWidth="1"/>
    <col min="4878" max="4879" width="11.5703125" customWidth="1"/>
    <col min="4880" max="4880" width="14.7109375" customWidth="1"/>
    <col min="4881" max="4881" width="17.5703125" customWidth="1"/>
    <col min="5122" max="5122" width="11.5703125" customWidth="1"/>
    <col min="5123" max="5123" width="18.85546875" customWidth="1"/>
    <col min="5124" max="5124" width="17.140625" customWidth="1"/>
    <col min="5125" max="5125" width="22.5703125" customWidth="1"/>
    <col min="5126" max="5127" width="11.5703125" customWidth="1"/>
    <col min="5128" max="5128" width="19.140625" customWidth="1"/>
    <col min="5129" max="5129" width="28.140625" customWidth="1"/>
    <col min="5130" max="5132" width="11.5703125" customWidth="1"/>
    <col min="5133" max="5133" width="19" customWidth="1"/>
    <col min="5134" max="5135" width="11.5703125" customWidth="1"/>
    <col min="5136" max="5136" width="14.7109375" customWidth="1"/>
    <col min="5137" max="5137" width="17.5703125" customWidth="1"/>
    <col min="5378" max="5378" width="11.5703125" customWidth="1"/>
    <col min="5379" max="5379" width="18.85546875" customWidth="1"/>
    <col min="5380" max="5380" width="17.140625" customWidth="1"/>
    <col min="5381" max="5381" width="22.5703125" customWidth="1"/>
    <col min="5382" max="5383" width="11.5703125" customWidth="1"/>
    <col min="5384" max="5384" width="19.140625" customWidth="1"/>
    <col min="5385" max="5385" width="28.140625" customWidth="1"/>
    <col min="5386" max="5388" width="11.5703125" customWidth="1"/>
    <col min="5389" max="5389" width="19" customWidth="1"/>
    <col min="5390" max="5391" width="11.5703125" customWidth="1"/>
    <col min="5392" max="5392" width="14.7109375" customWidth="1"/>
    <col min="5393" max="5393" width="17.5703125" customWidth="1"/>
    <col min="5634" max="5634" width="11.5703125" customWidth="1"/>
    <col min="5635" max="5635" width="18.85546875" customWidth="1"/>
    <col min="5636" max="5636" width="17.140625" customWidth="1"/>
    <col min="5637" max="5637" width="22.5703125" customWidth="1"/>
    <col min="5638" max="5639" width="11.5703125" customWidth="1"/>
    <col min="5640" max="5640" width="19.140625" customWidth="1"/>
    <col min="5641" max="5641" width="28.140625" customWidth="1"/>
    <col min="5642" max="5644" width="11.5703125" customWidth="1"/>
    <col min="5645" max="5645" width="19" customWidth="1"/>
    <col min="5646" max="5647" width="11.5703125" customWidth="1"/>
    <col min="5648" max="5648" width="14.7109375" customWidth="1"/>
    <col min="5649" max="5649" width="17.5703125" customWidth="1"/>
    <col min="5890" max="5890" width="11.5703125" customWidth="1"/>
    <col min="5891" max="5891" width="18.85546875" customWidth="1"/>
    <col min="5892" max="5892" width="17.140625" customWidth="1"/>
    <col min="5893" max="5893" width="22.5703125" customWidth="1"/>
    <col min="5894" max="5895" width="11.5703125" customWidth="1"/>
    <col min="5896" max="5896" width="19.140625" customWidth="1"/>
    <col min="5897" max="5897" width="28.140625" customWidth="1"/>
    <col min="5898" max="5900" width="11.5703125" customWidth="1"/>
    <col min="5901" max="5901" width="19" customWidth="1"/>
    <col min="5902" max="5903" width="11.5703125" customWidth="1"/>
    <col min="5904" max="5904" width="14.7109375" customWidth="1"/>
    <col min="5905" max="5905" width="17.5703125" customWidth="1"/>
    <col min="6146" max="6146" width="11.5703125" customWidth="1"/>
    <col min="6147" max="6147" width="18.85546875" customWidth="1"/>
    <col min="6148" max="6148" width="17.140625" customWidth="1"/>
    <col min="6149" max="6149" width="22.5703125" customWidth="1"/>
    <col min="6150" max="6151" width="11.5703125" customWidth="1"/>
    <col min="6152" max="6152" width="19.140625" customWidth="1"/>
    <col min="6153" max="6153" width="28.140625" customWidth="1"/>
    <col min="6154" max="6156" width="11.5703125" customWidth="1"/>
    <col min="6157" max="6157" width="19" customWidth="1"/>
    <col min="6158" max="6159" width="11.5703125" customWidth="1"/>
    <col min="6160" max="6160" width="14.7109375" customWidth="1"/>
    <col min="6161" max="6161" width="17.5703125" customWidth="1"/>
    <col min="6402" max="6402" width="11.5703125" customWidth="1"/>
    <col min="6403" max="6403" width="18.85546875" customWidth="1"/>
    <col min="6404" max="6404" width="17.140625" customWidth="1"/>
    <col min="6405" max="6405" width="22.5703125" customWidth="1"/>
    <col min="6406" max="6407" width="11.5703125" customWidth="1"/>
    <col min="6408" max="6408" width="19.140625" customWidth="1"/>
    <col min="6409" max="6409" width="28.140625" customWidth="1"/>
    <col min="6410" max="6412" width="11.5703125" customWidth="1"/>
    <col min="6413" max="6413" width="19" customWidth="1"/>
    <col min="6414" max="6415" width="11.5703125" customWidth="1"/>
    <col min="6416" max="6416" width="14.7109375" customWidth="1"/>
    <col min="6417" max="6417" width="17.5703125" customWidth="1"/>
    <col min="6658" max="6658" width="11.5703125" customWidth="1"/>
    <col min="6659" max="6659" width="18.85546875" customWidth="1"/>
    <col min="6660" max="6660" width="17.140625" customWidth="1"/>
    <col min="6661" max="6661" width="22.5703125" customWidth="1"/>
    <col min="6662" max="6663" width="11.5703125" customWidth="1"/>
    <col min="6664" max="6664" width="19.140625" customWidth="1"/>
    <col min="6665" max="6665" width="28.140625" customWidth="1"/>
    <col min="6666" max="6668" width="11.5703125" customWidth="1"/>
    <col min="6669" max="6669" width="19" customWidth="1"/>
    <col min="6670" max="6671" width="11.5703125" customWidth="1"/>
    <col min="6672" max="6672" width="14.7109375" customWidth="1"/>
    <col min="6673" max="6673" width="17.5703125" customWidth="1"/>
    <col min="6914" max="6914" width="11.5703125" customWidth="1"/>
    <col min="6915" max="6915" width="18.85546875" customWidth="1"/>
    <col min="6916" max="6916" width="17.140625" customWidth="1"/>
    <col min="6917" max="6917" width="22.5703125" customWidth="1"/>
    <col min="6918" max="6919" width="11.5703125" customWidth="1"/>
    <col min="6920" max="6920" width="19.140625" customWidth="1"/>
    <col min="6921" max="6921" width="28.140625" customWidth="1"/>
    <col min="6922" max="6924" width="11.5703125" customWidth="1"/>
    <col min="6925" max="6925" width="19" customWidth="1"/>
    <col min="6926" max="6927" width="11.5703125" customWidth="1"/>
    <col min="6928" max="6928" width="14.7109375" customWidth="1"/>
    <col min="6929" max="6929" width="17.5703125" customWidth="1"/>
    <col min="7170" max="7170" width="11.5703125" customWidth="1"/>
    <col min="7171" max="7171" width="18.85546875" customWidth="1"/>
    <col min="7172" max="7172" width="17.140625" customWidth="1"/>
    <col min="7173" max="7173" width="22.5703125" customWidth="1"/>
    <col min="7174" max="7175" width="11.5703125" customWidth="1"/>
    <col min="7176" max="7176" width="19.140625" customWidth="1"/>
    <col min="7177" max="7177" width="28.140625" customWidth="1"/>
    <col min="7178" max="7180" width="11.5703125" customWidth="1"/>
    <col min="7181" max="7181" width="19" customWidth="1"/>
    <col min="7182" max="7183" width="11.5703125" customWidth="1"/>
    <col min="7184" max="7184" width="14.7109375" customWidth="1"/>
    <col min="7185" max="7185" width="17.5703125" customWidth="1"/>
    <col min="7426" max="7426" width="11.5703125" customWidth="1"/>
    <col min="7427" max="7427" width="18.85546875" customWidth="1"/>
    <col min="7428" max="7428" width="17.140625" customWidth="1"/>
    <col min="7429" max="7429" width="22.5703125" customWidth="1"/>
    <col min="7430" max="7431" width="11.5703125" customWidth="1"/>
    <col min="7432" max="7432" width="19.140625" customWidth="1"/>
    <col min="7433" max="7433" width="28.140625" customWidth="1"/>
    <col min="7434" max="7436" width="11.5703125" customWidth="1"/>
    <col min="7437" max="7437" width="19" customWidth="1"/>
    <col min="7438" max="7439" width="11.5703125" customWidth="1"/>
    <col min="7440" max="7440" width="14.7109375" customWidth="1"/>
    <col min="7441" max="7441" width="17.5703125" customWidth="1"/>
    <col min="7682" max="7682" width="11.5703125" customWidth="1"/>
    <col min="7683" max="7683" width="18.85546875" customWidth="1"/>
    <col min="7684" max="7684" width="17.140625" customWidth="1"/>
    <col min="7685" max="7685" width="22.5703125" customWidth="1"/>
    <col min="7686" max="7687" width="11.5703125" customWidth="1"/>
    <col min="7688" max="7688" width="19.140625" customWidth="1"/>
    <col min="7689" max="7689" width="28.140625" customWidth="1"/>
    <col min="7690" max="7692" width="11.5703125" customWidth="1"/>
    <col min="7693" max="7693" width="19" customWidth="1"/>
    <col min="7694" max="7695" width="11.5703125" customWidth="1"/>
    <col min="7696" max="7696" width="14.7109375" customWidth="1"/>
    <col min="7697" max="7697" width="17.5703125" customWidth="1"/>
    <col min="7938" max="7938" width="11.5703125" customWidth="1"/>
    <col min="7939" max="7939" width="18.85546875" customWidth="1"/>
    <col min="7940" max="7940" width="17.140625" customWidth="1"/>
    <col min="7941" max="7941" width="22.5703125" customWidth="1"/>
    <col min="7942" max="7943" width="11.5703125" customWidth="1"/>
    <col min="7944" max="7944" width="19.140625" customWidth="1"/>
    <col min="7945" max="7945" width="28.140625" customWidth="1"/>
    <col min="7946" max="7948" width="11.5703125" customWidth="1"/>
    <col min="7949" max="7949" width="19" customWidth="1"/>
    <col min="7950" max="7951" width="11.5703125" customWidth="1"/>
    <col min="7952" max="7952" width="14.7109375" customWidth="1"/>
    <col min="7953" max="7953" width="17.5703125" customWidth="1"/>
    <col min="8194" max="8194" width="11.5703125" customWidth="1"/>
    <col min="8195" max="8195" width="18.85546875" customWidth="1"/>
    <col min="8196" max="8196" width="17.140625" customWidth="1"/>
    <col min="8197" max="8197" width="22.5703125" customWidth="1"/>
    <col min="8198" max="8199" width="11.5703125" customWidth="1"/>
    <col min="8200" max="8200" width="19.140625" customWidth="1"/>
    <col min="8201" max="8201" width="28.140625" customWidth="1"/>
    <col min="8202" max="8204" width="11.5703125" customWidth="1"/>
    <col min="8205" max="8205" width="19" customWidth="1"/>
    <col min="8206" max="8207" width="11.5703125" customWidth="1"/>
    <col min="8208" max="8208" width="14.7109375" customWidth="1"/>
    <col min="8209" max="8209" width="17.5703125" customWidth="1"/>
    <col min="8450" max="8450" width="11.5703125" customWidth="1"/>
    <col min="8451" max="8451" width="18.85546875" customWidth="1"/>
    <col min="8452" max="8452" width="17.140625" customWidth="1"/>
    <col min="8453" max="8453" width="22.5703125" customWidth="1"/>
    <col min="8454" max="8455" width="11.5703125" customWidth="1"/>
    <col min="8456" max="8456" width="19.140625" customWidth="1"/>
    <col min="8457" max="8457" width="28.140625" customWidth="1"/>
    <col min="8458" max="8460" width="11.5703125" customWidth="1"/>
    <col min="8461" max="8461" width="19" customWidth="1"/>
    <col min="8462" max="8463" width="11.5703125" customWidth="1"/>
    <col min="8464" max="8464" width="14.7109375" customWidth="1"/>
    <col min="8465" max="8465" width="17.5703125" customWidth="1"/>
    <col min="8706" max="8706" width="11.5703125" customWidth="1"/>
    <col min="8707" max="8707" width="18.85546875" customWidth="1"/>
    <col min="8708" max="8708" width="17.140625" customWidth="1"/>
    <col min="8709" max="8709" width="22.5703125" customWidth="1"/>
    <col min="8710" max="8711" width="11.5703125" customWidth="1"/>
    <col min="8712" max="8712" width="19.140625" customWidth="1"/>
    <col min="8713" max="8713" width="28.140625" customWidth="1"/>
    <col min="8714" max="8716" width="11.5703125" customWidth="1"/>
    <col min="8717" max="8717" width="19" customWidth="1"/>
    <col min="8718" max="8719" width="11.5703125" customWidth="1"/>
    <col min="8720" max="8720" width="14.7109375" customWidth="1"/>
    <col min="8721" max="8721" width="17.5703125" customWidth="1"/>
    <col min="8962" max="8962" width="11.5703125" customWidth="1"/>
    <col min="8963" max="8963" width="18.85546875" customWidth="1"/>
    <col min="8964" max="8964" width="17.140625" customWidth="1"/>
    <col min="8965" max="8965" width="22.5703125" customWidth="1"/>
    <col min="8966" max="8967" width="11.5703125" customWidth="1"/>
    <col min="8968" max="8968" width="19.140625" customWidth="1"/>
    <col min="8969" max="8969" width="28.140625" customWidth="1"/>
    <col min="8970" max="8972" width="11.5703125" customWidth="1"/>
    <col min="8973" max="8973" width="19" customWidth="1"/>
    <col min="8974" max="8975" width="11.5703125" customWidth="1"/>
    <col min="8976" max="8976" width="14.7109375" customWidth="1"/>
    <col min="8977" max="8977" width="17.5703125" customWidth="1"/>
    <col min="9218" max="9218" width="11.5703125" customWidth="1"/>
    <col min="9219" max="9219" width="18.85546875" customWidth="1"/>
    <col min="9220" max="9220" width="17.140625" customWidth="1"/>
    <col min="9221" max="9221" width="22.5703125" customWidth="1"/>
    <col min="9222" max="9223" width="11.5703125" customWidth="1"/>
    <col min="9224" max="9224" width="19.140625" customWidth="1"/>
    <col min="9225" max="9225" width="28.140625" customWidth="1"/>
    <col min="9226" max="9228" width="11.5703125" customWidth="1"/>
    <col min="9229" max="9229" width="19" customWidth="1"/>
    <col min="9230" max="9231" width="11.5703125" customWidth="1"/>
    <col min="9232" max="9232" width="14.7109375" customWidth="1"/>
    <col min="9233" max="9233" width="17.5703125" customWidth="1"/>
    <col min="9474" max="9474" width="11.5703125" customWidth="1"/>
    <col min="9475" max="9475" width="18.85546875" customWidth="1"/>
    <col min="9476" max="9476" width="17.140625" customWidth="1"/>
    <col min="9477" max="9477" width="22.5703125" customWidth="1"/>
    <col min="9478" max="9479" width="11.5703125" customWidth="1"/>
    <col min="9480" max="9480" width="19.140625" customWidth="1"/>
    <col min="9481" max="9481" width="28.140625" customWidth="1"/>
    <col min="9482" max="9484" width="11.5703125" customWidth="1"/>
    <col min="9485" max="9485" width="19" customWidth="1"/>
    <col min="9486" max="9487" width="11.5703125" customWidth="1"/>
    <col min="9488" max="9488" width="14.7109375" customWidth="1"/>
    <col min="9489" max="9489" width="17.5703125" customWidth="1"/>
    <col min="9730" max="9730" width="11.5703125" customWidth="1"/>
    <col min="9731" max="9731" width="18.85546875" customWidth="1"/>
    <col min="9732" max="9732" width="17.140625" customWidth="1"/>
    <col min="9733" max="9733" width="22.5703125" customWidth="1"/>
    <col min="9734" max="9735" width="11.5703125" customWidth="1"/>
    <col min="9736" max="9736" width="19.140625" customWidth="1"/>
    <col min="9737" max="9737" width="28.140625" customWidth="1"/>
    <col min="9738" max="9740" width="11.5703125" customWidth="1"/>
    <col min="9741" max="9741" width="19" customWidth="1"/>
    <col min="9742" max="9743" width="11.5703125" customWidth="1"/>
    <col min="9744" max="9744" width="14.7109375" customWidth="1"/>
    <col min="9745" max="9745" width="17.5703125" customWidth="1"/>
    <col min="9986" max="9986" width="11.5703125" customWidth="1"/>
    <col min="9987" max="9987" width="18.85546875" customWidth="1"/>
    <col min="9988" max="9988" width="17.140625" customWidth="1"/>
    <col min="9989" max="9989" width="22.5703125" customWidth="1"/>
    <col min="9990" max="9991" width="11.5703125" customWidth="1"/>
    <col min="9992" max="9992" width="19.140625" customWidth="1"/>
    <col min="9993" max="9993" width="28.140625" customWidth="1"/>
    <col min="9994" max="9996" width="11.5703125" customWidth="1"/>
    <col min="9997" max="9997" width="19" customWidth="1"/>
    <col min="9998" max="9999" width="11.5703125" customWidth="1"/>
    <col min="10000" max="10000" width="14.7109375" customWidth="1"/>
    <col min="10001" max="10001" width="17.5703125" customWidth="1"/>
    <col min="10242" max="10242" width="11.5703125" customWidth="1"/>
    <col min="10243" max="10243" width="18.85546875" customWidth="1"/>
    <col min="10244" max="10244" width="17.140625" customWidth="1"/>
    <col min="10245" max="10245" width="22.5703125" customWidth="1"/>
    <col min="10246" max="10247" width="11.5703125" customWidth="1"/>
    <col min="10248" max="10248" width="19.140625" customWidth="1"/>
    <col min="10249" max="10249" width="28.140625" customWidth="1"/>
    <col min="10250" max="10252" width="11.5703125" customWidth="1"/>
    <col min="10253" max="10253" width="19" customWidth="1"/>
    <col min="10254" max="10255" width="11.5703125" customWidth="1"/>
    <col min="10256" max="10256" width="14.7109375" customWidth="1"/>
    <col min="10257" max="10257" width="17.5703125" customWidth="1"/>
    <col min="10498" max="10498" width="11.5703125" customWidth="1"/>
    <col min="10499" max="10499" width="18.85546875" customWidth="1"/>
    <col min="10500" max="10500" width="17.140625" customWidth="1"/>
    <col min="10501" max="10501" width="22.5703125" customWidth="1"/>
    <col min="10502" max="10503" width="11.5703125" customWidth="1"/>
    <col min="10504" max="10504" width="19.140625" customWidth="1"/>
    <col min="10505" max="10505" width="28.140625" customWidth="1"/>
    <col min="10506" max="10508" width="11.5703125" customWidth="1"/>
    <col min="10509" max="10509" width="19" customWidth="1"/>
    <col min="10510" max="10511" width="11.5703125" customWidth="1"/>
    <col min="10512" max="10512" width="14.7109375" customWidth="1"/>
    <col min="10513" max="10513" width="17.5703125" customWidth="1"/>
    <col min="10754" max="10754" width="11.5703125" customWidth="1"/>
    <col min="10755" max="10755" width="18.85546875" customWidth="1"/>
    <col min="10756" max="10756" width="17.140625" customWidth="1"/>
    <col min="10757" max="10757" width="22.5703125" customWidth="1"/>
    <col min="10758" max="10759" width="11.5703125" customWidth="1"/>
    <col min="10760" max="10760" width="19.140625" customWidth="1"/>
    <col min="10761" max="10761" width="28.140625" customWidth="1"/>
    <col min="10762" max="10764" width="11.5703125" customWidth="1"/>
    <col min="10765" max="10765" width="19" customWidth="1"/>
    <col min="10766" max="10767" width="11.5703125" customWidth="1"/>
    <col min="10768" max="10768" width="14.7109375" customWidth="1"/>
    <col min="10769" max="10769" width="17.5703125" customWidth="1"/>
    <col min="11010" max="11010" width="11.5703125" customWidth="1"/>
    <col min="11011" max="11011" width="18.85546875" customWidth="1"/>
    <col min="11012" max="11012" width="17.140625" customWidth="1"/>
    <col min="11013" max="11013" width="22.5703125" customWidth="1"/>
    <col min="11014" max="11015" width="11.5703125" customWidth="1"/>
    <col min="11016" max="11016" width="19.140625" customWidth="1"/>
    <col min="11017" max="11017" width="28.140625" customWidth="1"/>
    <col min="11018" max="11020" width="11.5703125" customWidth="1"/>
    <col min="11021" max="11021" width="19" customWidth="1"/>
    <col min="11022" max="11023" width="11.5703125" customWidth="1"/>
    <col min="11024" max="11024" width="14.7109375" customWidth="1"/>
    <col min="11025" max="11025" width="17.5703125" customWidth="1"/>
    <col min="11266" max="11266" width="11.5703125" customWidth="1"/>
    <col min="11267" max="11267" width="18.85546875" customWidth="1"/>
    <col min="11268" max="11268" width="17.140625" customWidth="1"/>
    <col min="11269" max="11269" width="22.5703125" customWidth="1"/>
    <col min="11270" max="11271" width="11.5703125" customWidth="1"/>
    <col min="11272" max="11272" width="19.140625" customWidth="1"/>
    <col min="11273" max="11273" width="28.140625" customWidth="1"/>
    <col min="11274" max="11276" width="11.5703125" customWidth="1"/>
    <col min="11277" max="11277" width="19" customWidth="1"/>
    <col min="11278" max="11279" width="11.5703125" customWidth="1"/>
    <col min="11280" max="11280" width="14.7109375" customWidth="1"/>
    <col min="11281" max="11281" width="17.5703125" customWidth="1"/>
    <col min="11522" max="11522" width="11.5703125" customWidth="1"/>
    <col min="11523" max="11523" width="18.85546875" customWidth="1"/>
    <col min="11524" max="11524" width="17.140625" customWidth="1"/>
    <col min="11525" max="11525" width="22.5703125" customWidth="1"/>
    <col min="11526" max="11527" width="11.5703125" customWidth="1"/>
    <col min="11528" max="11528" width="19.140625" customWidth="1"/>
    <col min="11529" max="11529" width="28.140625" customWidth="1"/>
    <col min="11530" max="11532" width="11.5703125" customWidth="1"/>
    <col min="11533" max="11533" width="19" customWidth="1"/>
    <col min="11534" max="11535" width="11.5703125" customWidth="1"/>
    <col min="11536" max="11536" width="14.7109375" customWidth="1"/>
    <col min="11537" max="11537" width="17.5703125" customWidth="1"/>
    <col min="11778" max="11778" width="11.5703125" customWidth="1"/>
    <col min="11779" max="11779" width="18.85546875" customWidth="1"/>
    <col min="11780" max="11780" width="17.140625" customWidth="1"/>
    <col min="11781" max="11781" width="22.5703125" customWidth="1"/>
    <col min="11782" max="11783" width="11.5703125" customWidth="1"/>
    <col min="11784" max="11784" width="19.140625" customWidth="1"/>
    <col min="11785" max="11785" width="28.140625" customWidth="1"/>
    <col min="11786" max="11788" width="11.5703125" customWidth="1"/>
    <col min="11789" max="11789" width="19" customWidth="1"/>
    <col min="11790" max="11791" width="11.5703125" customWidth="1"/>
    <col min="11792" max="11792" width="14.7109375" customWidth="1"/>
    <col min="11793" max="11793" width="17.5703125" customWidth="1"/>
    <col min="12034" max="12034" width="11.5703125" customWidth="1"/>
    <col min="12035" max="12035" width="18.85546875" customWidth="1"/>
    <col min="12036" max="12036" width="17.140625" customWidth="1"/>
    <col min="12037" max="12037" width="22.5703125" customWidth="1"/>
    <col min="12038" max="12039" width="11.5703125" customWidth="1"/>
    <col min="12040" max="12040" width="19.140625" customWidth="1"/>
    <col min="12041" max="12041" width="28.140625" customWidth="1"/>
    <col min="12042" max="12044" width="11.5703125" customWidth="1"/>
    <col min="12045" max="12045" width="19" customWidth="1"/>
    <col min="12046" max="12047" width="11.5703125" customWidth="1"/>
    <col min="12048" max="12048" width="14.7109375" customWidth="1"/>
    <col min="12049" max="12049" width="17.5703125" customWidth="1"/>
    <col min="12290" max="12290" width="11.5703125" customWidth="1"/>
    <col min="12291" max="12291" width="18.85546875" customWidth="1"/>
    <col min="12292" max="12292" width="17.140625" customWidth="1"/>
    <col min="12293" max="12293" width="22.5703125" customWidth="1"/>
    <col min="12294" max="12295" width="11.5703125" customWidth="1"/>
    <col min="12296" max="12296" width="19.140625" customWidth="1"/>
    <col min="12297" max="12297" width="28.140625" customWidth="1"/>
    <col min="12298" max="12300" width="11.5703125" customWidth="1"/>
    <col min="12301" max="12301" width="19" customWidth="1"/>
    <col min="12302" max="12303" width="11.5703125" customWidth="1"/>
    <col min="12304" max="12304" width="14.7109375" customWidth="1"/>
    <col min="12305" max="12305" width="17.5703125" customWidth="1"/>
    <col min="12546" max="12546" width="11.5703125" customWidth="1"/>
    <col min="12547" max="12547" width="18.85546875" customWidth="1"/>
    <col min="12548" max="12548" width="17.140625" customWidth="1"/>
    <col min="12549" max="12549" width="22.5703125" customWidth="1"/>
    <col min="12550" max="12551" width="11.5703125" customWidth="1"/>
    <col min="12552" max="12552" width="19.140625" customWidth="1"/>
    <col min="12553" max="12553" width="28.140625" customWidth="1"/>
    <col min="12554" max="12556" width="11.5703125" customWidth="1"/>
    <col min="12557" max="12557" width="19" customWidth="1"/>
    <col min="12558" max="12559" width="11.5703125" customWidth="1"/>
    <col min="12560" max="12560" width="14.7109375" customWidth="1"/>
    <col min="12561" max="12561" width="17.5703125" customWidth="1"/>
    <col min="12802" max="12802" width="11.5703125" customWidth="1"/>
    <col min="12803" max="12803" width="18.85546875" customWidth="1"/>
    <col min="12804" max="12804" width="17.140625" customWidth="1"/>
    <col min="12805" max="12805" width="22.5703125" customWidth="1"/>
    <col min="12806" max="12807" width="11.5703125" customWidth="1"/>
    <col min="12808" max="12808" width="19.140625" customWidth="1"/>
    <col min="12809" max="12809" width="28.140625" customWidth="1"/>
    <col min="12810" max="12812" width="11.5703125" customWidth="1"/>
    <col min="12813" max="12813" width="19" customWidth="1"/>
    <col min="12814" max="12815" width="11.5703125" customWidth="1"/>
    <col min="12816" max="12816" width="14.7109375" customWidth="1"/>
    <col min="12817" max="12817" width="17.5703125" customWidth="1"/>
    <col min="13058" max="13058" width="11.5703125" customWidth="1"/>
    <col min="13059" max="13059" width="18.85546875" customWidth="1"/>
    <col min="13060" max="13060" width="17.140625" customWidth="1"/>
    <col min="13061" max="13061" width="22.5703125" customWidth="1"/>
    <col min="13062" max="13063" width="11.5703125" customWidth="1"/>
    <col min="13064" max="13064" width="19.140625" customWidth="1"/>
    <col min="13065" max="13065" width="28.140625" customWidth="1"/>
    <col min="13066" max="13068" width="11.5703125" customWidth="1"/>
    <col min="13069" max="13069" width="19" customWidth="1"/>
    <col min="13070" max="13071" width="11.5703125" customWidth="1"/>
    <col min="13072" max="13072" width="14.7109375" customWidth="1"/>
    <col min="13073" max="13073" width="17.5703125" customWidth="1"/>
    <col min="13314" max="13314" width="11.5703125" customWidth="1"/>
    <col min="13315" max="13315" width="18.85546875" customWidth="1"/>
    <col min="13316" max="13316" width="17.140625" customWidth="1"/>
    <col min="13317" max="13317" width="22.5703125" customWidth="1"/>
    <col min="13318" max="13319" width="11.5703125" customWidth="1"/>
    <col min="13320" max="13320" width="19.140625" customWidth="1"/>
    <col min="13321" max="13321" width="28.140625" customWidth="1"/>
    <col min="13322" max="13324" width="11.5703125" customWidth="1"/>
    <col min="13325" max="13325" width="19" customWidth="1"/>
    <col min="13326" max="13327" width="11.5703125" customWidth="1"/>
    <col min="13328" max="13328" width="14.7109375" customWidth="1"/>
    <col min="13329" max="13329" width="17.5703125" customWidth="1"/>
    <col min="13570" max="13570" width="11.5703125" customWidth="1"/>
    <col min="13571" max="13571" width="18.85546875" customWidth="1"/>
    <col min="13572" max="13572" width="17.140625" customWidth="1"/>
    <col min="13573" max="13573" width="22.5703125" customWidth="1"/>
    <col min="13574" max="13575" width="11.5703125" customWidth="1"/>
    <col min="13576" max="13576" width="19.140625" customWidth="1"/>
    <col min="13577" max="13577" width="28.140625" customWidth="1"/>
    <col min="13578" max="13580" width="11.5703125" customWidth="1"/>
    <col min="13581" max="13581" width="19" customWidth="1"/>
    <col min="13582" max="13583" width="11.5703125" customWidth="1"/>
    <col min="13584" max="13584" width="14.7109375" customWidth="1"/>
    <col min="13585" max="13585" width="17.5703125" customWidth="1"/>
    <col min="13826" max="13826" width="11.5703125" customWidth="1"/>
    <col min="13827" max="13827" width="18.85546875" customWidth="1"/>
    <col min="13828" max="13828" width="17.140625" customWidth="1"/>
    <col min="13829" max="13829" width="22.5703125" customWidth="1"/>
    <col min="13830" max="13831" width="11.5703125" customWidth="1"/>
    <col min="13832" max="13832" width="19.140625" customWidth="1"/>
    <col min="13833" max="13833" width="28.140625" customWidth="1"/>
    <col min="13834" max="13836" width="11.5703125" customWidth="1"/>
    <col min="13837" max="13837" width="19" customWidth="1"/>
    <col min="13838" max="13839" width="11.5703125" customWidth="1"/>
    <col min="13840" max="13840" width="14.7109375" customWidth="1"/>
    <col min="13841" max="13841" width="17.5703125" customWidth="1"/>
    <col min="14082" max="14082" width="11.5703125" customWidth="1"/>
    <col min="14083" max="14083" width="18.85546875" customWidth="1"/>
    <col min="14084" max="14084" width="17.140625" customWidth="1"/>
    <col min="14085" max="14085" width="22.5703125" customWidth="1"/>
    <col min="14086" max="14087" width="11.5703125" customWidth="1"/>
    <col min="14088" max="14088" width="19.140625" customWidth="1"/>
    <col min="14089" max="14089" width="28.140625" customWidth="1"/>
    <col min="14090" max="14092" width="11.5703125" customWidth="1"/>
    <col min="14093" max="14093" width="19" customWidth="1"/>
    <col min="14094" max="14095" width="11.5703125" customWidth="1"/>
    <col min="14096" max="14096" width="14.7109375" customWidth="1"/>
    <col min="14097" max="14097" width="17.5703125" customWidth="1"/>
    <col min="14338" max="14338" width="11.5703125" customWidth="1"/>
    <col min="14339" max="14339" width="18.85546875" customWidth="1"/>
    <col min="14340" max="14340" width="17.140625" customWidth="1"/>
    <col min="14341" max="14341" width="22.5703125" customWidth="1"/>
    <col min="14342" max="14343" width="11.5703125" customWidth="1"/>
    <col min="14344" max="14344" width="19.140625" customWidth="1"/>
    <col min="14345" max="14345" width="28.140625" customWidth="1"/>
    <col min="14346" max="14348" width="11.5703125" customWidth="1"/>
    <col min="14349" max="14349" width="19" customWidth="1"/>
    <col min="14350" max="14351" width="11.5703125" customWidth="1"/>
    <col min="14352" max="14352" width="14.7109375" customWidth="1"/>
    <col min="14353" max="14353" width="17.5703125" customWidth="1"/>
    <col min="14594" max="14594" width="11.5703125" customWidth="1"/>
    <col min="14595" max="14595" width="18.85546875" customWidth="1"/>
    <col min="14596" max="14596" width="17.140625" customWidth="1"/>
    <col min="14597" max="14597" width="22.5703125" customWidth="1"/>
    <col min="14598" max="14599" width="11.5703125" customWidth="1"/>
    <col min="14600" max="14600" width="19.140625" customWidth="1"/>
    <col min="14601" max="14601" width="28.140625" customWidth="1"/>
    <col min="14602" max="14604" width="11.5703125" customWidth="1"/>
    <col min="14605" max="14605" width="19" customWidth="1"/>
    <col min="14606" max="14607" width="11.5703125" customWidth="1"/>
    <col min="14608" max="14608" width="14.7109375" customWidth="1"/>
    <col min="14609" max="14609" width="17.5703125" customWidth="1"/>
    <col min="14850" max="14850" width="11.5703125" customWidth="1"/>
    <col min="14851" max="14851" width="18.85546875" customWidth="1"/>
    <col min="14852" max="14852" width="17.140625" customWidth="1"/>
    <col min="14853" max="14853" width="22.5703125" customWidth="1"/>
    <col min="14854" max="14855" width="11.5703125" customWidth="1"/>
    <col min="14856" max="14856" width="19.140625" customWidth="1"/>
    <col min="14857" max="14857" width="28.140625" customWidth="1"/>
    <col min="14858" max="14860" width="11.5703125" customWidth="1"/>
    <col min="14861" max="14861" width="19" customWidth="1"/>
    <col min="14862" max="14863" width="11.5703125" customWidth="1"/>
    <col min="14864" max="14864" width="14.7109375" customWidth="1"/>
    <col min="14865" max="14865" width="17.5703125" customWidth="1"/>
    <col min="15106" max="15106" width="11.5703125" customWidth="1"/>
    <col min="15107" max="15107" width="18.85546875" customWidth="1"/>
    <col min="15108" max="15108" width="17.140625" customWidth="1"/>
    <col min="15109" max="15109" width="22.5703125" customWidth="1"/>
    <col min="15110" max="15111" width="11.5703125" customWidth="1"/>
    <col min="15112" max="15112" width="19.140625" customWidth="1"/>
    <col min="15113" max="15113" width="28.140625" customWidth="1"/>
    <col min="15114" max="15116" width="11.5703125" customWidth="1"/>
    <col min="15117" max="15117" width="19" customWidth="1"/>
    <col min="15118" max="15119" width="11.5703125" customWidth="1"/>
    <col min="15120" max="15120" width="14.7109375" customWidth="1"/>
    <col min="15121" max="15121" width="17.5703125" customWidth="1"/>
    <col min="15362" max="15362" width="11.5703125" customWidth="1"/>
    <col min="15363" max="15363" width="18.85546875" customWidth="1"/>
    <col min="15364" max="15364" width="17.140625" customWidth="1"/>
    <col min="15365" max="15365" width="22.5703125" customWidth="1"/>
    <col min="15366" max="15367" width="11.5703125" customWidth="1"/>
    <col min="15368" max="15368" width="19.140625" customWidth="1"/>
    <col min="15369" max="15369" width="28.140625" customWidth="1"/>
    <col min="15370" max="15372" width="11.5703125" customWidth="1"/>
    <col min="15373" max="15373" width="19" customWidth="1"/>
    <col min="15374" max="15375" width="11.5703125" customWidth="1"/>
    <col min="15376" max="15376" width="14.7109375" customWidth="1"/>
    <col min="15377" max="15377" width="17.5703125" customWidth="1"/>
    <col min="15618" max="15618" width="11.5703125" customWidth="1"/>
    <col min="15619" max="15619" width="18.85546875" customWidth="1"/>
    <col min="15620" max="15620" width="17.140625" customWidth="1"/>
    <col min="15621" max="15621" width="22.5703125" customWidth="1"/>
    <col min="15622" max="15623" width="11.5703125" customWidth="1"/>
    <col min="15624" max="15624" width="19.140625" customWidth="1"/>
    <col min="15625" max="15625" width="28.140625" customWidth="1"/>
    <col min="15626" max="15628" width="11.5703125" customWidth="1"/>
    <col min="15629" max="15629" width="19" customWidth="1"/>
    <col min="15630" max="15631" width="11.5703125" customWidth="1"/>
    <col min="15632" max="15632" width="14.7109375" customWidth="1"/>
    <col min="15633" max="15633" width="17.5703125" customWidth="1"/>
    <col min="15874" max="15874" width="11.5703125" customWidth="1"/>
    <col min="15875" max="15875" width="18.85546875" customWidth="1"/>
    <col min="15876" max="15876" width="17.140625" customWidth="1"/>
    <col min="15877" max="15877" width="22.5703125" customWidth="1"/>
    <col min="15878" max="15879" width="11.5703125" customWidth="1"/>
    <col min="15880" max="15880" width="19.140625" customWidth="1"/>
    <col min="15881" max="15881" width="28.140625" customWidth="1"/>
    <col min="15882" max="15884" width="11.5703125" customWidth="1"/>
    <col min="15885" max="15885" width="19" customWidth="1"/>
    <col min="15886" max="15887" width="11.5703125" customWidth="1"/>
    <col min="15888" max="15888" width="14.7109375" customWidth="1"/>
    <col min="15889" max="15889" width="17.5703125" customWidth="1"/>
    <col min="16130" max="16130" width="11.5703125" customWidth="1"/>
    <col min="16131" max="16131" width="18.85546875" customWidth="1"/>
    <col min="16132" max="16132" width="17.140625" customWidth="1"/>
    <col min="16133" max="16133" width="22.5703125" customWidth="1"/>
    <col min="16134" max="16135" width="11.5703125" customWidth="1"/>
    <col min="16136" max="16136" width="19.140625" customWidth="1"/>
    <col min="16137" max="16137" width="28.140625" customWidth="1"/>
    <col min="16138" max="16140" width="11.5703125" customWidth="1"/>
    <col min="16141" max="16141" width="19" customWidth="1"/>
    <col min="16142" max="16143" width="11.5703125" customWidth="1"/>
    <col min="16144" max="16144" width="14.7109375" customWidth="1"/>
    <col min="16145" max="16145" width="17.5703125" customWidth="1"/>
  </cols>
  <sheetData>
    <row r="1" spans="2:17" x14ac:dyDescent="0.25">
      <c r="B1" s="341" t="s">
        <v>153</v>
      </c>
      <c r="C1" s="341"/>
      <c r="D1" s="341"/>
      <c r="E1" s="341"/>
      <c r="F1" s="341"/>
      <c r="G1" s="341"/>
      <c r="H1" s="341"/>
      <c r="I1" s="341"/>
      <c r="J1" s="341"/>
      <c r="K1" s="341"/>
      <c r="L1" s="341"/>
      <c r="M1" s="341"/>
      <c r="N1" s="341"/>
      <c r="O1" s="341"/>
      <c r="P1" s="341"/>
      <c r="Q1" s="341"/>
    </row>
    <row r="2" spans="2:17" x14ac:dyDescent="0.25">
      <c r="B2" s="341"/>
      <c r="C2" s="341"/>
      <c r="D2" s="341"/>
      <c r="E2" s="341"/>
      <c r="F2" s="341"/>
      <c r="G2" s="341"/>
      <c r="H2" s="341"/>
      <c r="I2" s="341"/>
      <c r="J2" s="341"/>
      <c r="K2" s="341"/>
      <c r="L2" s="341"/>
      <c r="M2" s="341"/>
      <c r="N2" s="341"/>
      <c r="O2" s="341"/>
      <c r="P2" s="341"/>
      <c r="Q2" s="341"/>
    </row>
    <row r="3" spans="2:17" ht="18.75" customHeight="1" x14ac:dyDescent="0.25">
      <c r="B3" s="341"/>
      <c r="C3" s="341"/>
      <c r="D3" s="341"/>
      <c r="E3" s="341"/>
      <c r="F3" s="341"/>
      <c r="G3" s="341"/>
      <c r="H3" s="341"/>
      <c r="I3" s="341"/>
      <c r="J3" s="341"/>
      <c r="K3" s="341"/>
      <c r="L3" s="341"/>
      <c r="M3" s="341"/>
      <c r="N3" s="341"/>
      <c r="O3" s="341"/>
      <c r="P3" s="341"/>
      <c r="Q3" s="341"/>
    </row>
    <row r="4" spans="2:17" ht="21" x14ac:dyDescent="0.25">
      <c r="B4" s="342" t="s">
        <v>227</v>
      </c>
      <c r="C4" s="342"/>
      <c r="D4" s="342"/>
      <c r="E4" s="342"/>
      <c r="F4" s="342"/>
      <c r="G4" s="342"/>
      <c r="H4" s="342"/>
      <c r="I4" s="342"/>
      <c r="J4" s="342"/>
      <c r="K4" s="342"/>
      <c r="L4" s="342"/>
      <c r="M4" s="342"/>
      <c r="N4" s="342"/>
      <c r="O4" s="342"/>
      <c r="P4" s="342"/>
      <c r="Q4" s="342"/>
    </row>
    <row r="5" spans="2:17" x14ac:dyDescent="0.25">
      <c r="B5" s="343" t="s">
        <v>65</v>
      </c>
      <c r="C5" s="343" t="s">
        <v>33</v>
      </c>
      <c r="D5" s="343" t="s">
        <v>154</v>
      </c>
      <c r="E5" s="343"/>
      <c r="F5" s="343"/>
      <c r="G5" s="343"/>
      <c r="H5" s="343"/>
      <c r="I5" s="343"/>
      <c r="J5" s="343"/>
      <c r="K5" s="343"/>
      <c r="L5" s="343"/>
      <c r="M5" s="343"/>
      <c r="N5" s="343"/>
      <c r="O5" s="343"/>
      <c r="P5" s="344" t="s">
        <v>155</v>
      </c>
      <c r="Q5" s="344" t="s">
        <v>156</v>
      </c>
    </row>
    <row r="6" spans="2:17" ht="25.5" x14ac:dyDescent="0.25">
      <c r="B6" s="343"/>
      <c r="C6" s="343"/>
      <c r="D6" s="97" t="s">
        <v>157</v>
      </c>
      <c r="E6" s="97" t="s">
        <v>158</v>
      </c>
      <c r="F6" s="97" t="s">
        <v>159</v>
      </c>
      <c r="G6" s="97" t="s">
        <v>160</v>
      </c>
      <c r="H6" s="97" t="s">
        <v>161</v>
      </c>
      <c r="I6" s="97" t="s">
        <v>158</v>
      </c>
      <c r="J6" s="97" t="s">
        <v>162</v>
      </c>
      <c r="K6" s="97" t="s">
        <v>163</v>
      </c>
      <c r="L6" s="97" t="s">
        <v>164</v>
      </c>
      <c r="M6" s="97" t="s">
        <v>158</v>
      </c>
      <c r="N6" s="97" t="s">
        <v>165</v>
      </c>
      <c r="O6" s="97" t="s">
        <v>166</v>
      </c>
      <c r="P6" s="344"/>
      <c r="Q6" s="344"/>
    </row>
    <row r="7" spans="2:17" s="7" customFormat="1" ht="210" x14ac:dyDescent="0.25">
      <c r="B7" s="98" t="s">
        <v>167</v>
      </c>
      <c r="C7" s="186" t="s">
        <v>183</v>
      </c>
      <c r="D7" s="187" t="s">
        <v>169</v>
      </c>
      <c r="E7" s="180" t="s">
        <v>168</v>
      </c>
      <c r="F7" s="188">
        <v>132.76</v>
      </c>
      <c r="G7" s="99">
        <v>43836</v>
      </c>
      <c r="H7" s="187" t="s">
        <v>171</v>
      </c>
      <c r="I7" s="180" t="s">
        <v>170</v>
      </c>
      <c r="J7" s="188">
        <v>100.34</v>
      </c>
      <c r="K7" s="99">
        <v>43836</v>
      </c>
      <c r="L7" s="187" t="s">
        <v>173</v>
      </c>
      <c r="M7" s="180" t="s">
        <v>172</v>
      </c>
      <c r="N7" s="188">
        <v>94.9</v>
      </c>
      <c r="O7" s="99">
        <v>43836</v>
      </c>
      <c r="P7" s="189">
        <f>((F7+J7+N7)/3)</f>
        <v>109.33333333333333</v>
      </c>
      <c r="Q7" s="100"/>
    </row>
    <row r="8" spans="2:17" s="7" customFormat="1" ht="165" x14ac:dyDescent="0.25">
      <c r="B8" s="98" t="s">
        <v>186</v>
      </c>
      <c r="C8" s="134" t="s">
        <v>185</v>
      </c>
      <c r="D8" s="135" t="s">
        <v>187</v>
      </c>
      <c r="E8" s="180" t="s">
        <v>188</v>
      </c>
      <c r="F8" s="101">
        <v>341.96</v>
      </c>
      <c r="G8" s="99">
        <v>43836</v>
      </c>
      <c r="H8" s="102" t="s">
        <v>189</v>
      </c>
      <c r="I8" s="180" t="s">
        <v>190</v>
      </c>
      <c r="J8" s="103">
        <v>330.99</v>
      </c>
      <c r="K8" s="99">
        <v>43836</v>
      </c>
      <c r="L8" s="104" t="s">
        <v>191</v>
      </c>
      <c r="M8" s="180" t="s">
        <v>192</v>
      </c>
      <c r="N8" s="105">
        <v>428.83</v>
      </c>
      <c r="O8" s="99">
        <v>43836</v>
      </c>
      <c r="P8" s="136">
        <f>(F8+J8+N8)/3</f>
        <v>367.26</v>
      </c>
      <c r="Q8" s="100"/>
    </row>
  </sheetData>
  <mergeCells count="7">
    <mergeCell ref="B1:Q3"/>
    <mergeCell ref="B4:Q4"/>
    <mergeCell ref="B5:B6"/>
    <mergeCell ref="C5:C6"/>
    <mergeCell ref="D5:O5"/>
    <mergeCell ref="P5:P6"/>
    <mergeCell ref="Q5:Q6"/>
  </mergeCells>
  <hyperlinks>
    <hyperlink ref="E7" display="https://www.disfoil.com.br/porta-sanfonada-pvc-090-x-210-m-cinza-plasbil?utm_source=GoogleShopping&amp;utm_medium=Site_XML&amp;utm_campaign=GoogleShopping&amp;mprice=117.76&amp;gclid=CjwKCAjwyqTqBRAyEiwA8K_4O7MHPOZ3s2JFDv8J_XUH9tx9iBlP9YHw13xTQHcINv_wqe0NJy4m5hoCiUkQAvD_"/>
    <hyperlink ref="M8" r:id="rId1"/>
  </hyperlinks>
  <pageMargins left="0.511811024" right="0.511811024" top="0.78740157499999996" bottom="0.78740157499999996" header="0.31496062000000002" footer="0.31496062000000002"/>
  <pageSetup paperSize="9" scale="48" fitToHeight="0" orientation="landscape"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4"/>
  <sheetViews>
    <sheetView tabSelected="1" view="pageBreakPreview" topLeftCell="A7" zoomScaleNormal="100" zoomScaleSheetLayoutView="100" workbookViewId="0">
      <selection activeCell="E18" sqref="E18"/>
    </sheetView>
  </sheetViews>
  <sheetFormatPr defaultRowHeight="12.75" x14ac:dyDescent="0.2"/>
  <cols>
    <col min="1" max="1" width="14.28515625" style="200" customWidth="1"/>
    <col min="2" max="2" width="13.5703125" style="200" customWidth="1"/>
    <col min="3" max="3" width="15.42578125" style="200" customWidth="1"/>
    <col min="4" max="4" width="17.28515625" style="200" customWidth="1"/>
    <col min="5" max="5" width="14.85546875" style="200" customWidth="1"/>
    <col min="6" max="6" width="12.28515625" style="200" customWidth="1"/>
    <col min="7" max="7" width="17.28515625" style="200" customWidth="1"/>
    <col min="8" max="8" width="8.42578125" style="200" customWidth="1"/>
    <col min="9" max="16384" width="9.140625" style="200"/>
  </cols>
  <sheetData>
    <row r="1" spans="1:8" ht="39" customHeight="1" x14ac:dyDescent="0.2">
      <c r="A1" s="195"/>
      <c r="B1" s="196"/>
      <c r="C1" s="197"/>
      <c r="D1" s="197"/>
      <c r="E1" s="198"/>
      <c r="F1" s="198"/>
      <c r="G1" s="198"/>
      <c r="H1" s="199"/>
    </row>
    <row r="2" spans="1:8" ht="54.75" customHeight="1" x14ac:dyDescent="0.2">
      <c r="A2" s="360" t="str">
        <f>'[1]PLANILHA ORÇAMENTARIA'!A1</f>
        <v>PREFEITURA MUNICIPAL DE JOÃO NEIVA
SECRETARIA MUNICIPAL DE OBRAS E SERVIÇOS URBANOS</v>
      </c>
      <c r="B2" s="361"/>
      <c r="C2" s="361"/>
      <c r="D2" s="361"/>
      <c r="E2" s="361"/>
      <c r="F2" s="361"/>
      <c r="G2" s="361"/>
      <c r="H2" s="362"/>
    </row>
    <row r="3" spans="1:8" ht="12.75" customHeight="1" x14ac:dyDescent="0.2">
      <c r="A3" s="201"/>
      <c r="B3" s="202"/>
      <c r="C3" s="202"/>
      <c r="D3" s="202"/>
      <c r="E3" s="202"/>
      <c r="F3" s="202"/>
      <c r="G3" s="202"/>
      <c r="H3" s="203"/>
    </row>
    <row r="4" spans="1:8" ht="12.75" customHeight="1" x14ac:dyDescent="0.2">
      <c r="A4" s="363" t="s">
        <v>354</v>
      </c>
      <c r="B4" s="364"/>
      <c r="C4" s="364"/>
      <c r="D4" s="364"/>
      <c r="E4" s="364"/>
      <c r="F4" s="364"/>
      <c r="G4" s="364"/>
      <c r="H4" s="365"/>
    </row>
    <row r="5" spans="1:8" ht="12.75" customHeight="1" x14ac:dyDescent="0.2">
      <c r="A5" s="204"/>
      <c r="B5" s="205"/>
      <c r="C5" s="205"/>
      <c r="D5" s="205"/>
      <c r="E5" s="205"/>
      <c r="F5" s="205"/>
      <c r="G5" s="205"/>
      <c r="H5" s="206"/>
    </row>
    <row r="6" spans="1:8" ht="15" x14ac:dyDescent="0.2">
      <c r="A6" s="366" t="str">
        <f>[1]RESUMO!A4</f>
        <v>Local: CENTRO - JOÃO NEIVA/ES</v>
      </c>
      <c r="B6" s="367"/>
      <c r="C6" s="367"/>
      <c r="D6" s="367"/>
      <c r="E6" s="367"/>
      <c r="F6" s="367"/>
      <c r="G6" s="367"/>
      <c r="H6" s="368"/>
    </row>
    <row r="7" spans="1:8" ht="30" customHeight="1" x14ac:dyDescent="0.3">
      <c r="A7" s="207"/>
      <c r="B7" s="208"/>
      <c r="C7" s="208"/>
      <c r="D7" s="208"/>
      <c r="E7" s="208"/>
      <c r="F7" s="208"/>
      <c r="G7" s="208"/>
      <c r="H7" s="209"/>
    </row>
    <row r="8" spans="1:8" ht="18.75" customHeight="1" x14ac:dyDescent="0.3">
      <c r="A8" s="369" t="s">
        <v>307</v>
      </c>
      <c r="B8" s="370"/>
      <c r="C8" s="370"/>
      <c r="D8" s="370"/>
      <c r="E8" s="370"/>
      <c r="F8" s="370"/>
      <c r="G8" s="370"/>
      <c r="H8" s="371"/>
    </row>
    <row r="9" spans="1:8" x14ac:dyDescent="0.2">
      <c r="A9" s="210"/>
      <c r="B9" s="211"/>
      <c r="C9" s="211"/>
      <c r="D9" s="211"/>
      <c r="E9" s="211"/>
      <c r="F9" s="211"/>
      <c r="G9" s="211"/>
      <c r="H9" s="212"/>
    </row>
    <row r="10" spans="1:8" ht="14.25" x14ac:dyDescent="0.2">
      <c r="A10" s="210"/>
      <c r="B10" s="211"/>
      <c r="C10" s="211"/>
      <c r="D10" s="213" t="s">
        <v>308</v>
      </c>
      <c r="E10" s="214"/>
      <c r="F10" s="211"/>
      <c r="G10" s="211"/>
      <c r="H10" s="212"/>
    </row>
    <row r="11" spans="1:8" ht="15.75" x14ac:dyDescent="0.25">
      <c r="A11" s="210"/>
      <c r="B11" s="215" t="s">
        <v>309</v>
      </c>
      <c r="C11" s="216"/>
      <c r="D11" s="217"/>
      <c r="E11" s="211"/>
      <c r="F11" s="211"/>
      <c r="G11" s="211"/>
      <c r="H11" s="212"/>
    </row>
    <row r="12" spans="1:8" ht="15.75" x14ac:dyDescent="0.25">
      <c r="A12" s="210"/>
      <c r="B12" s="218" t="s">
        <v>310</v>
      </c>
      <c r="C12" s="219"/>
      <c r="D12" s="220">
        <v>5.8999999999999999E-3</v>
      </c>
      <c r="E12" s="211"/>
      <c r="F12" s="211"/>
      <c r="G12" s="221"/>
      <c r="H12" s="212"/>
    </row>
    <row r="13" spans="1:8" ht="15.75" x14ac:dyDescent="0.25">
      <c r="A13" s="210"/>
      <c r="B13" s="353" t="s">
        <v>311</v>
      </c>
      <c r="C13" s="354"/>
      <c r="D13" s="222">
        <f>D12</f>
        <v>5.8999999999999999E-3</v>
      </c>
      <c r="E13" s="211"/>
      <c r="F13" s="211"/>
      <c r="G13" s="221"/>
      <c r="H13" s="212"/>
    </row>
    <row r="14" spans="1:8" ht="15.75" x14ac:dyDescent="0.25">
      <c r="A14" s="210"/>
      <c r="B14" s="215" t="s">
        <v>312</v>
      </c>
      <c r="C14" s="216"/>
      <c r="D14" s="217"/>
      <c r="E14" s="211"/>
      <c r="F14" s="211"/>
      <c r="G14" s="221"/>
      <c r="H14" s="212"/>
    </row>
    <row r="15" spans="1:8" ht="15.75" x14ac:dyDescent="0.25">
      <c r="A15" s="210"/>
      <c r="B15" s="218" t="s">
        <v>313</v>
      </c>
      <c r="C15" s="218"/>
      <c r="D15" s="223">
        <v>0.04</v>
      </c>
      <c r="E15" s="211"/>
      <c r="F15" s="211"/>
      <c r="G15" s="221"/>
      <c r="H15" s="212"/>
    </row>
    <row r="16" spans="1:8" ht="15.75" x14ac:dyDescent="0.25">
      <c r="A16" s="210"/>
      <c r="B16" s="353" t="s">
        <v>314</v>
      </c>
      <c r="C16" s="354"/>
      <c r="D16" s="222">
        <f>SUM(D15:D15)</f>
        <v>0.04</v>
      </c>
      <c r="E16" s="211"/>
      <c r="F16" s="211"/>
      <c r="G16" s="221"/>
      <c r="H16" s="212"/>
    </row>
    <row r="17" spans="1:8" ht="15.75" x14ac:dyDescent="0.25">
      <c r="A17" s="210"/>
      <c r="B17" s="215" t="s">
        <v>315</v>
      </c>
      <c r="C17" s="218"/>
      <c r="D17" s="223"/>
      <c r="E17" s="211"/>
      <c r="F17" s="211"/>
      <c r="G17" s="221"/>
      <c r="H17" s="212"/>
    </row>
    <row r="18" spans="1:8" ht="15.75" x14ac:dyDescent="0.25">
      <c r="A18" s="210"/>
      <c r="B18" s="218" t="s">
        <v>316</v>
      </c>
      <c r="C18" s="218"/>
      <c r="D18" s="223">
        <v>6.8599999999999994E-2</v>
      </c>
      <c r="E18" s="211"/>
      <c r="F18" s="211"/>
      <c r="G18" s="211"/>
      <c r="H18" s="212"/>
    </row>
    <row r="19" spans="1:8" ht="15.75" x14ac:dyDescent="0.25">
      <c r="A19" s="210"/>
      <c r="B19" s="353" t="s">
        <v>317</v>
      </c>
      <c r="C19" s="354"/>
      <c r="D19" s="224">
        <f>D18</f>
        <v>6.8599999999999994E-2</v>
      </c>
      <c r="E19" s="211"/>
      <c r="F19" s="211"/>
      <c r="G19" s="221"/>
      <c r="H19" s="212"/>
    </row>
    <row r="20" spans="1:8" ht="15.75" x14ac:dyDescent="0.25">
      <c r="A20" s="210"/>
      <c r="B20" s="215" t="s">
        <v>318</v>
      </c>
      <c r="C20" s="218"/>
      <c r="D20" s="223"/>
      <c r="E20" s="211"/>
      <c r="F20" s="211"/>
      <c r="G20" s="211"/>
      <c r="H20" s="212"/>
    </row>
    <row r="21" spans="1:8" ht="15.75" x14ac:dyDescent="0.25">
      <c r="A21" s="210"/>
      <c r="B21" s="218" t="s">
        <v>319</v>
      </c>
      <c r="C21" s="218"/>
      <c r="D21" s="223">
        <v>8.0000000000000002E-3</v>
      </c>
      <c r="E21" s="211"/>
      <c r="F21" s="211"/>
      <c r="G21" s="211"/>
      <c r="H21" s="212"/>
    </row>
    <row r="22" spans="1:8" ht="15.75" x14ac:dyDescent="0.25">
      <c r="A22" s="210"/>
      <c r="B22" s="351" t="s">
        <v>320</v>
      </c>
      <c r="C22" s="352"/>
      <c r="D22" s="223">
        <v>9.7000000000000003E-3</v>
      </c>
      <c r="E22" s="211"/>
      <c r="F22" s="211"/>
      <c r="G22" s="211"/>
      <c r="H22" s="212"/>
    </row>
    <row r="23" spans="1:8" ht="15.75" x14ac:dyDescent="0.25">
      <c r="A23" s="210"/>
      <c r="B23" s="353" t="s">
        <v>321</v>
      </c>
      <c r="C23" s="354"/>
      <c r="D23" s="224">
        <f>SUM(D21:D22)</f>
        <v>1.77E-2</v>
      </c>
      <c r="E23" s="211"/>
      <c r="F23" s="211"/>
      <c r="G23" s="211"/>
      <c r="H23" s="212"/>
    </row>
    <row r="24" spans="1:8" ht="15.75" x14ac:dyDescent="0.25">
      <c r="A24" s="210"/>
      <c r="B24" s="215" t="s">
        <v>322</v>
      </c>
      <c r="C24" s="218"/>
      <c r="D24" s="223"/>
      <c r="E24" s="211"/>
      <c r="F24" s="211"/>
      <c r="G24" s="211"/>
      <c r="H24" s="212"/>
    </row>
    <row r="25" spans="1:8" ht="15.75" x14ac:dyDescent="0.25">
      <c r="A25" s="210"/>
      <c r="B25" s="351" t="s">
        <v>323</v>
      </c>
      <c r="C25" s="352"/>
      <c r="D25" s="220">
        <v>0.02</v>
      </c>
      <c r="E25" s="211"/>
      <c r="F25" s="211"/>
      <c r="G25" s="211"/>
      <c r="H25" s="212"/>
    </row>
    <row r="26" spans="1:8" ht="15.75" x14ac:dyDescent="0.25">
      <c r="A26" s="210"/>
      <c r="B26" s="351" t="s">
        <v>324</v>
      </c>
      <c r="C26" s="352"/>
      <c r="D26" s="220">
        <v>6.4999999999999997E-3</v>
      </c>
      <c r="E26" s="211"/>
      <c r="F26" s="211"/>
      <c r="G26" s="211"/>
      <c r="H26" s="212"/>
    </row>
    <row r="27" spans="1:8" ht="15.75" x14ac:dyDescent="0.25">
      <c r="A27" s="210"/>
      <c r="B27" s="351" t="s">
        <v>325</v>
      </c>
      <c r="C27" s="352"/>
      <c r="D27" s="220">
        <v>0.03</v>
      </c>
      <c r="E27" s="211"/>
      <c r="F27" s="211"/>
      <c r="G27" s="211"/>
      <c r="H27" s="212"/>
    </row>
    <row r="28" spans="1:8" ht="15.75" x14ac:dyDescent="0.25">
      <c r="A28" s="210"/>
      <c r="B28" s="351" t="s">
        <v>326</v>
      </c>
      <c r="C28" s="352"/>
      <c r="D28" s="220">
        <v>4.4999999999999998E-2</v>
      </c>
      <c r="E28" s="211"/>
      <c r="F28" s="211"/>
      <c r="G28" s="211"/>
      <c r="H28" s="212"/>
    </row>
    <row r="29" spans="1:8" ht="15.75" x14ac:dyDescent="0.25">
      <c r="A29" s="210"/>
      <c r="B29" s="353" t="s">
        <v>327</v>
      </c>
      <c r="C29" s="354"/>
      <c r="D29" s="224">
        <f>SUM(D25:D28)</f>
        <v>0.10149999999999999</v>
      </c>
      <c r="E29" s="211"/>
      <c r="F29" s="211"/>
      <c r="G29" s="211"/>
      <c r="H29" s="212"/>
    </row>
    <row r="30" spans="1:8" ht="15.75" x14ac:dyDescent="0.25">
      <c r="A30" s="210"/>
      <c r="B30" s="225"/>
      <c r="C30" s="225"/>
      <c r="D30" s="226"/>
      <c r="E30" s="211"/>
      <c r="F30" s="211"/>
      <c r="G30" s="211"/>
      <c r="H30" s="212"/>
    </row>
    <row r="31" spans="1:8" ht="15.75" x14ac:dyDescent="0.25">
      <c r="A31" s="210"/>
      <c r="B31" s="355" t="s">
        <v>328</v>
      </c>
      <c r="C31" s="356"/>
      <c r="D31" s="224">
        <f>((1+(D16+D23))*(1+D13)*(1+D19))/(1-D29) - 1</f>
        <v>0.26536087200667802</v>
      </c>
      <c r="E31" s="227"/>
      <c r="F31" s="227"/>
      <c r="G31" s="221"/>
      <c r="H31" s="212"/>
    </row>
    <row r="32" spans="1:8" x14ac:dyDescent="0.2">
      <c r="A32" s="210"/>
      <c r="B32" s="211"/>
      <c r="C32" s="211"/>
      <c r="D32" s="211"/>
      <c r="E32" s="211"/>
      <c r="F32" s="211"/>
      <c r="G32" s="211"/>
      <c r="H32" s="212"/>
    </row>
    <row r="33" spans="1:8" x14ac:dyDescent="0.2">
      <c r="A33" s="228" t="s">
        <v>329</v>
      </c>
      <c r="B33" s="229"/>
      <c r="C33" s="229"/>
      <c r="D33" s="229"/>
      <c r="E33" s="230"/>
      <c r="F33" s="231"/>
      <c r="G33" s="231"/>
      <c r="H33" s="232"/>
    </row>
    <row r="34" spans="1:8" x14ac:dyDescent="0.2">
      <c r="A34" s="233"/>
      <c r="B34" s="229"/>
      <c r="C34" s="229"/>
      <c r="D34" s="229"/>
      <c r="E34" s="230"/>
      <c r="F34" s="231"/>
      <c r="G34" s="231"/>
      <c r="H34" s="232"/>
    </row>
    <row r="35" spans="1:8" x14ac:dyDescent="0.2">
      <c r="A35" s="234" t="s">
        <v>330</v>
      </c>
      <c r="B35" s="235" t="s">
        <v>331</v>
      </c>
      <c r="C35" s="229"/>
      <c r="D35" s="229"/>
      <c r="E35" s="230"/>
      <c r="F35" s="231"/>
      <c r="G35" s="231"/>
      <c r="H35" s="232"/>
    </row>
    <row r="36" spans="1:8" x14ac:dyDescent="0.2">
      <c r="A36" s="233"/>
      <c r="B36" s="235" t="s">
        <v>332</v>
      </c>
      <c r="C36" s="229"/>
      <c r="D36" s="229"/>
      <c r="E36" s="230"/>
      <c r="F36" s="231"/>
      <c r="G36" s="231"/>
      <c r="H36" s="232"/>
    </row>
    <row r="37" spans="1:8" x14ac:dyDescent="0.2">
      <c r="A37" s="233"/>
      <c r="B37" s="357" t="s">
        <v>333</v>
      </c>
      <c r="C37" s="357"/>
      <c r="D37" s="357"/>
      <c r="E37" s="357"/>
      <c r="F37" s="231"/>
      <c r="G37" s="231"/>
      <c r="H37" s="232"/>
    </row>
    <row r="38" spans="1:8" x14ac:dyDescent="0.2">
      <c r="A38" s="233"/>
      <c r="B38" s="357" t="s">
        <v>334</v>
      </c>
      <c r="C38" s="357"/>
      <c r="D38" s="357"/>
      <c r="E38" s="357"/>
      <c r="F38" s="231"/>
      <c r="G38" s="231"/>
      <c r="H38" s="232"/>
    </row>
    <row r="39" spans="1:8" x14ac:dyDescent="0.2">
      <c r="A39" s="233"/>
      <c r="B39" s="236" t="s">
        <v>335</v>
      </c>
      <c r="C39" s="229"/>
      <c r="D39" s="229"/>
      <c r="E39" s="230"/>
      <c r="F39" s="231"/>
      <c r="G39" s="231"/>
      <c r="H39" s="232"/>
    </row>
    <row r="40" spans="1:8" x14ac:dyDescent="0.2">
      <c r="A40" s="233"/>
      <c r="B40" s="235" t="s">
        <v>336</v>
      </c>
      <c r="C40" s="229"/>
      <c r="D40" s="229"/>
      <c r="E40" s="230"/>
      <c r="F40" s="231"/>
      <c r="G40" s="231"/>
      <c r="H40" s="232"/>
    </row>
    <row r="41" spans="1:8" x14ac:dyDescent="0.2">
      <c r="A41" s="233"/>
      <c r="B41" s="235" t="s">
        <v>337</v>
      </c>
      <c r="C41" s="229"/>
      <c r="D41" s="229"/>
      <c r="E41" s="230"/>
      <c r="F41" s="231"/>
      <c r="G41" s="231"/>
      <c r="H41" s="232"/>
    </row>
    <row r="42" spans="1:8" x14ac:dyDescent="0.2">
      <c r="A42" s="233"/>
      <c r="B42" s="235" t="s">
        <v>338</v>
      </c>
      <c r="C42" s="229"/>
      <c r="D42" s="229"/>
      <c r="E42" s="230"/>
      <c r="F42" s="231"/>
      <c r="G42" s="231"/>
      <c r="H42" s="232"/>
    </row>
    <row r="43" spans="1:8" x14ac:dyDescent="0.2">
      <c r="A43" s="233"/>
      <c r="B43" s="235" t="s">
        <v>339</v>
      </c>
      <c r="C43" s="229"/>
      <c r="D43" s="229"/>
      <c r="E43" s="230"/>
      <c r="F43" s="231"/>
      <c r="G43" s="231"/>
      <c r="H43" s="232"/>
    </row>
    <row r="44" spans="1:8" x14ac:dyDescent="0.2">
      <c r="A44" s="233"/>
      <c r="B44" s="237"/>
      <c r="C44" s="238"/>
      <c r="D44" s="229"/>
      <c r="E44" s="230"/>
      <c r="F44" s="231"/>
      <c r="G44" s="231"/>
      <c r="H44" s="232"/>
    </row>
    <row r="45" spans="1:8" x14ac:dyDescent="0.2">
      <c r="A45" s="239" t="s">
        <v>340</v>
      </c>
      <c r="B45" s="358" t="s">
        <v>341</v>
      </c>
      <c r="C45" s="358"/>
      <c r="D45" s="358"/>
      <c r="E45" s="358"/>
      <c r="F45" s="240"/>
      <c r="G45" s="240"/>
      <c r="H45" s="241"/>
    </row>
    <row r="46" spans="1:8" x14ac:dyDescent="0.2">
      <c r="A46" s="234"/>
      <c r="B46" s="229"/>
      <c r="C46" s="238"/>
      <c r="D46" s="229"/>
      <c r="E46" s="230"/>
      <c r="F46" s="231"/>
      <c r="G46" s="231"/>
      <c r="H46" s="232"/>
    </row>
    <row r="47" spans="1:8" ht="34.5" customHeight="1" x14ac:dyDescent="0.2">
      <c r="A47" s="233"/>
      <c r="B47" s="349" t="s">
        <v>342</v>
      </c>
      <c r="C47" s="349"/>
      <c r="D47" s="349"/>
      <c r="E47" s="349"/>
      <c r="F47" s="242"/>
      <c r="G47" s="242"/>
      <c r="H47" s="243"/>
    </row>
    <row r="48" spans="1:8" ht="62.25" customHeight="1" x14ac:dyDescent="0.2">
      <c r="A48" s="233"/>
      <c r="B48" s="350" t="s">
        <v>343</v>
      </c>
      <c r="C48" s="350"/>
      <c r="D48" s="350"/>
      <c r="E48" s="350"/>
      <c r="F48" s="350"/>
      <c r="G48" s="350"/>
      <c r="H48" s="244"/>
    </row>
    <row r="49" spans="1:8" x14ac:dyDescent="0.2">
      <c r="A49" s="233"/>
      <c r="B49" s="245"/>
      <c r="C49" s="245"/>
      <c r="D49" s="245"/>
      <c r="E49" s="245"/>
      <c r="F49" s="245"/>
      <c r="G49" s="245"/>
      <c r="H49" s="246"/>
    </row>
    <row r="50" spans="1:8" ht="13.5" thickBot="1" x14ac:dyDescent="0.25">
      <c r="A50" s="247"/>
      <c r="B50" s="248"/>
      <c r="C50" s="248"/>
      <c r="D50" s="248"/>
      <c r="E50" s="248"/>
      <c r="F50" s="248"/>
      <c r="G50" s="248"/>
      <c r="H50" s="249"/>
    </row>
    <row r="51" spans="1:8" ht="26.25" customHeight="1" x14ac:dyDescent="0.2">
      <c r="A51" s="233"/>
      <c r="B51" s="245"/>
      <c r="C51" s="245"/>
      <c r="D51" s="245"/>
      <c r="E51" s="245"/>
      <c r="F51" s="245"/>
      <c r="G51" s="245"/>
      <c r="H51" s="246"/>
    </row>
    <row r="52" spans="1:8" ht="33.75" customHeight="1" x14ac:dyDescent="0.2">
      <c r="A52" s="250"/>
      <c r="B52" s="359" t="s">
        <v>344</v>
      </c>
      <c r="C52" s="359"/>
      <c r="D52" s="359"/>
      <c r="E52" s="359"/>
      <c r="F52" s="242"/>
      <c r="G52" s="242"/>
      <c r="H52" s="243"/>
    </row>
    <row r="53" spans="1:8" ht="105" customHeight="1" x14ac:dyDescent="0.2">
      <c r="A53" s="250"/>
      <c r="B53" s="350" t="s">
        <v>345</v>
      </c>
      <c r="C53" s="350"/>
      <c r="D53" s="350"/>
      <c r="E53" s="350"/>
      <c r="F53" s="350"/>
      <c r="G53" s="350"/>
      <c r="H53" s="244"/>
    </row>
    <row r="54" spans="1:8" ht="48" customHeight="1" x14ac:dyDescent="0.2">
      <c r="A54" s="234"/>
      <c r="B54" s="349" t="s">
        <v>346</v>
      </c>
      <c r="C54" s="349"/>
      <c r="D54" s="349"/>
      <c r="E54" s="349"/>
      <c r="F54" s="242"/>
      <c r="G54" s="242"/>
      <c r="H54" s="243"/>
    </row>
    <row r="55" spans="1:8" ht="80.25" customHeight="1" x14ac:dyDescent="0.2">
      <c r="A55" s="234"/>
      <c r="B55" s="350" t="s">
        <v>347</v>
      </c>
      <c r="C55" s="350"/>
      <c r="D55" s="350"/>
      <c r="E55" s="350"/>
      <c r="F55" s="350"/>
      <c r="G55" s="350"/>
      <c r="H55" s="244"/>
    </row>
    <row r="56" spans="1:8" x14ac:dyDescent="0.2">
      <c r="A56" s="234"/>
      <c r="B56" s="245"/>
      <c r="C56" s="245"/>
      <c r="D56" s="245"/>
      <c r="E56" s="245"/>
      <c r="F56" s="245"/>
      <c r="G56" s="245"/>
      <c r="H56" s="246"/>
    </row>
    <row r="57" spans="1:8" ht="37.5" customHeight="1" x14ac:dyDescent="0.2">
      <c r="A57" s="234"/>
      <c r="B57" s="349" t="s">
        <v>348</v>
      </c>
      <c r="C57" s="349"/>
      <c r="D57" s="349"/>
      <c r="E57" s="349"/>
      <c r="F57" s="242"/>
      <c r="G57" s="242"/>
      <c r="H57" s="243"/>
    </row>
    <row r="58" spans="1:8" ht="85.5" customHeight="1" x14ac:dyDescent="0.2">
      <c r="A58" s="234"/>
      <c r="B58" s="350" t="s">
        <v>349</v>
      </c>
      <c r="C58" s="350"/>
      <c r="D58" s="350"/>
      <c r="E58" s="350"/>
      <c r="F58" s="350"/>
      <c r="G58" s="350"/>
      <c r="H58" s="244"/>
    </row>
    <row r="59" spans="1:8" ht="33.75" customHeight="1" x14ac:dyDescent="0.2">
      <c r="A59" s="234"/>
      <c r="B59" s="349" t="s">
        <v>350</v>
      </c>
      <c r="C59" s="349"/>
      <c r="D59" s="349"/>
      <c r="E59" s="349"/>
      <c r="F59" s="242"/>
      <c r="G59" s="242"/>
      <c r="H59" s="243"/>
    </row>
    <row r="60" spans="1:8" ht="68.25" customHeight="1" x14ac:dyDescent="0.2">
      <c r="A60" s="234"/>
      <c r="B60" s="345" t="s">
        <v>351</v>
      </c>
      <c r="C60" s="345"/>
      <c r="D60" s="345"/>
      <c r="E60" s="345"/>
      <c r="F60" s="345"/>
      <c r="G60" s="345"/>
      <c r="H60" s="251"/>
    </row>
    <row r="61" spans="1:8" ht="47.25" customHeight="1" x14ac:dyDescent="0.2">
      <c r="A61" s="234"/>
      <c r="B61" s="345" t="s">
        <v>352</v>
      </c>
      <c r="C61" s="345"/>
      <c r="D61" s="345"/>
      <c r="E61" s="345"/>
      <c r="F61" s="345"/>
      <c r="G61" s="345"/>
      <c r="H61" s="251"/>
    </row>
    <row r="62" spans="1:8" ht="47.25" customHeight="1" x14ac:dyDescent="0.2">
      <c r="A62" s="234"/>
      <c r="B62" s="345" t="s">
        <v>353</v>
      </c>
      <c r="C62" s="345"/>
      <c r="D62" s="345"/>
      <c r="E62" s="345"/>
      <c r="F62" s="345"/>
      <c r="G62" s="345"/>
      <c r="H62" s="251"/>
    </row>
    <row r="63" spans="1:8" x14ac:dyDescent="0.2">
      <c r="A63" s="234"/>
      <c r="B63" s="345"/>
      <c r="C63" s="345"/>
      <c r="D63" s="345"/>
      <c r="E63" s="345"/>
      <c r="F63" s="345"/>
      <c r="G63" s="345"/>
      <c r="H63" s="346"/>
    </row>
    <row r="64" spans="1:8" ht="10.5" customHeight="1" thickBot="1" x14ac:dyDescent="0.25">
      <c r="A64" s="252"/>
      <c r="B64" s="347"/>
      <c r="C64" s="347"/>
      <c r="D64" s="347"/>
      <c r="E64" s="347"/>
      <c r="F64" s="347"/>
      <c r="G64" s="347"/>
      <c r="H64" s="348"/>
    </row>
  </sheetData>
  <mergeCells count="32">
    <mergeCell ref="B27:C27"/>
    <mergeCell ref="A2:H2"/>
    <mergeCell ref="A4:H4"/>
    <mergeCell ref="A6:H6"/>
    <mergeCell ref="A8:H8"/>
    <mergeCell ref="B13:C13"/>
    <mergeCell ref="B16:C16"/>
    <mergeCell ref="B19:C19"/>
    <mergeCell ref="B22:C22"/>
    <mergeCell ref="B23:C23"/>
    <mergeCell ref="B25:C25"/>
    <mergeCell ref="B26:C26"/>
    <mergeCell ref="B55:G55"/>
    <mergeCell ref="B28:C28"/>
    <mergeCell ref="B29:C29"/>
    <mergeCell ref="B31:C31"/>
    <mergeCell ref="B37:E37"/>
    <mergeCell ref="B38:E38"/>
    <mergeCell ref="B45:E45"/>
    <mergeCell ref="B47:E47"/>
    <mergeCell ref="B48:G48"/>
    <mergeCell ref="B52:E52"/>
    <mergeCell ref="B53:G53"/>
    <mergeCell ref="B54:E54"/>
    <mergeCell ref="B63:H63"/>
    <mergeCell ref="B64:H64"/>
    <mergeCell ref="B57:E57"/>
    <mergeCell ref="B58:G58"/>
    <mergeCell ref="B59:E59"/>
    <mergeCell ref="B60:G60"/>
    <mergeCell ref="B61:G61"/>
    <mergeCell ref="B62:G62"/>
  </mergeCells>
  <printOptions horizontalCentered="1"/>
  <pageMargins left="0.70866141732283472" right="0.70866141732283472" top="0.74803149606299213" bottom="0.74803149606299213" header="0.31496062992125984" footer="0.31496062992125984"/>
  <pageSetup paperSize="9" scale="4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6</vt:i4>
      </vt:variant>
      <vt:variant>
        <vt:lpstr>Intervalos nomeados</vt:lpstr>
      </vt:variant>
      <vt:variant>
        <vt:i4>8</vt:i4>
      </vt:variant>
    </vt:vector>
  </HeadingPairs>
  <TitlesOfParts>
    <vt:vector size="14" baseType="lpstr">
      <vt:lpstr>ORÇAMENTO</vt:lpstr>
      <vt:lpstr>MEMÓRIA DE CALCULO</vt:lpstr>
      <vt:lpstr>CRONOGRAMA </vt:lpstr>
      <vt:lpstr>COMPOSIÇÃO</vt:lpstr>
      <vt:lpstr>COTAÇÃO</vt:lpstr>
      <vt:lpstr>BDI-Comp</vt:lpstr>
      <vt:lpstr>'BDI-Comp'!Area_de_impressao</vt:lpstr>
      <vt:lpstr>COMPOSIÇÃO!Area_de_impressao</vt:lpstr>
      <vt:lpstr>COTAÇÃO!Area_de_impressao</vt:lpstr>
      <vt:lpstr>'CRONOGRAMA '!Area_de_impressao</vt:lpstr>
      <vt:lpstr>'MEMÓRIA DE CALCULO'!Area_de_impressao</vt:lpstr>
      <vt:lpstr>ORÇAMENTO!Area_de_impressao</vt:lpstr>
      <vt:lpstr>'MEMÓRIA DE CALCULO'!Titulos_de_impressao</vt:lpstr>
      <vt:lpstr>ORÇAMENTO!Titulos_de_impressao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jefter.santos</dc:creator>
  <cp:lastModifiedBy>jefter.santos</cp:lastModifiedBy>
  <cp:lastPrinted>2020-08-21T11:23:26Z</cp:lastPrinted>
  <dcterms:created xsi:type="dcterms:W3CDTF">2019-04-11T11:10:06Z</dcterms:created>
  <dcterms:modified xsi:type="dcterms:W3CDTF">2020-08-21T11:23:29Z</dcterms:modified>
</cp:coreProperties>
</file>