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U:\Escola Maria Olíria Sarcinelli\"/>
    </mc:Choice>
  </mc:AlternateContent>
  <bookViews>
    <workbookView xWindow="0" yWindow="0" windowWidth="25200" windowHeight="11385" tabRatio="724" activeTab="11"/>
  </bookViews>
  <sheets>
    <sheet name="PM" sheetId="1" r:id="rId1"/>
    <sheet name="MC - Á. Externa" sheetId="2" r:id="rId2"/>
    <sheet name="Cronograma" sheetId="3" r:id="rId3"/>
    <sheet name="HID-01" sheetId="5" r:id="rId4"/>
    <sheet name="HID-02" sheetId="7" r:id="rId5"/>
    <sheet name="HID-03" sheetId="8" r:id="rId6"/>
    <sheet name="ELE-01" sheetId="9" r:id="rId7"/>
    <sheet name="ELE-02" sheetId="10" r:id="rId8"/>
    <sheet name="ELE-03" sheetId="11" r:id="rId9"/>
    <sheet name="IMP-01" sheetId="12" r:id="rId10"/>
    <sheet name="EQU-01" sheetId="13" r:id="rId11"/>
    <sheet name="BDI" sheetId="14" r:id="rId12"/>
    <sheet name="L. SOCIAIS." sheetId="15"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1Excel_BuiltIn_Print_Area_3_1" localSheetId="2">#REF!</definedName>
    <definedName name="_1Excel_BuiltIn_Print_Area_3_1">#REF!</definedName>
    <definedName name="_Fill" localSheetId="2" hidden="1">#REF!</definedName>
    <definedName name="_Fill" hidden="1">#REF!</definedName>
    <definedName name="_FOG50" localSheetId="2">#REF!</definedName>
    <definedName name="_FOG50">#REF!</definedName>
    <definedName name="_PVC100" localSheetId="2">#REF!</definedName>
    <definedName name="_PVC100">#REF!</definedName>
    <definedName name="_PVC150" localSheetId="2">#REF!</definedName>
    <definedName name="_PVC150">#REF!</definedName>
    <definedName name="_PVC50" localSheetId="2">#REF!</definedName>
    <definedName name="_PVC50">#REF!</definedName>
    <definedName name="_PVC75" localSheetId="2">#REF!</definedName>
    <definedName name="_PVC75">#REF!</definedName>
    <definedName name="_VBF1" localSheetId="2">#REF!</definedName>
    <definedName name="_VBF1">#REF!</definedName>
    <definedName name="_VE1" localSheetId="2">#REF!</definedName>
    <definedName name="_VE1">#REF!</definedName>
    <definedName name="_VO1" localSheetId="2">[1]MEMORIAL!#REF!</definedName>
    <definedName name="_VO1">[1]MEMORIAL!#REF!</definedName>
    <definedName name="_VR1" localSheetId="2">#REF!</definedName>
    <definedName name="_VR1">#REF!</definedName>
    <definedName name="A__1" localSheetId="2">[1]MEMORIAL!#REF!</definedName>
    <definedName name="A__1">[1]MEMORIAL!#REF!</definedName>
    <definedName name="A__1_1" localSheetId="2">[1]MEMORIAL!#REF!</definedName>
    <definedName name="A__1_1">[1]MEMORIAL!#REF!</definedName>
    <definedName name="A__2" localSheetId="2">[1]MEMORIAL!#REF!</definedName>
    <definedName name="A__2">[1]MEMORIAL!#REF!</definedName>
    <definedName name="A__2_1" localSheetId="2">[1]MEMORIAL!#REF!</definedName>
    <definedName name="A__2_1">[1]MEMORIAL!#REF!</definedName>
    <definedName name="A__3" localSheetId="2">[1]MEMORIAL!#REF!</definedName>
    <definedName name="A__3">[1]MEMORIAL!#REF!</definedName>
    <definedName name="A__3_1" localSheetId="2">[1]MEMORIAL!#REF!</definedName>
    <definedName name="A__3_1">[1]MEMORIAL!#REF!</definedName>
    <definedName name="A__4" localSheetId="2">[1]MEMORIAL!#REF!</definedName>
    <definedName name="A__4">[1]MEMORIAL!#REF!</definedName>
    <definedName name="A__4_1" localSheetId="2">[1]MEMORIAL!#REF!</definedName>
    <definedName name="A__4_1">[1]MEMORIAL!#REF!</definedName>
    <definedName name="A__5" localSheetId="2">[1]MEMORIAL!#REF!</definedName>
    <definedName name="A__5">[1]MEMORIAL!#REF!</definedName>
    <definedName name="A__5_1" localSheetId="2">[1]MEMORIAL!#REF!</definedName>
    <definedName name="A__5_1">[1]MEMORIAL!#REF!</definedName>
    <definedName name="A__6" localSheetId="2">[1]MEMORIAL!#REF!</definedName>
    <definedName name="A__6">[1]MEMORIAL!#REF!</definedName>
    <definedName name="A__6_1" localSheetId="2">[1]MEMORIAL!#REF!</definedName>
    <definedName name="A__6_1">[1]MEMORIAL!#REF!</definedName>
    <definedName name="A_1" localSheetId="2">[1]MEMORIAL!#REF!</definedName>
    <definedName name="A_1">[1]MEMORIAL!#REF!</definedName>
    <definedName name="A_1_1" localSheetId="2">[1]MEMORIAL!#REF!</definedName>
    <definedName name="A_1_1">[1]MEMORIAL!#REF!</definedName>
    <definedName name="A_2" localSheetId="2">[1]MEMORIAL!#REF!</definedName>
    <definedName name="A_2">[1]MEMORIAL!#REF!</definedName>
    <definedName name="A_2_1" localSheetId="2">[1]MEMORIAL!#REF!</definedName>
    <definedName name="A_2_1">[1]MEMORIAL!#REF!</definedName>
    <definedName name="A_3" localSheetId="2">[1]MEMORIAL!#REF!</definedName>
    <definedName name="A_3">[1]MEMORIAL!#REF!</definedName>
    <definedName name="A_3_1" localSheetId="2">[1]MEMORIAL!#REF!</definedName>
    <definedName name="A_3_1">[1]MEMORIAL!#REF!</definedName>
    <definedName name="APARENTE" localSheetId="2">#REF!</definedName>
    <definedName name="APARENTE">#REF!</definedName>
    <definedName name="_xlnm.Print_Area" localSheetId="11">BDI!$A$1:$H$63</definedName>
    <definedName name="_xlnm.Print_Area" localSheetId="2">Cronograma!$A$1:$M$32</definedName>
    <definedName name="_xlnm.Print_Area" localSheetId="6">'ELE-01'!$A$1:$G$38</definedName>
    <definedName name="_xlnm.Print_Area" localSheetId="7">'ELE-02'!$A$1:$G$38</definedName>
    <definedName name="_xlnm.Print_Area" localSheetId="8">'ELE-03'!$A$1:$G$38</definedName>
    <definedName name="_xlnm.Print_Area" localSheetId="10">'EQU-01'!$A$1:$G$38</definedName>
    <definedName name="_xlnm.Print_Area" localSheetId="3">'HID-01'!$A$1:$K$42</definedName>
    <definedName name="_xlnm.Print_Area" localSheetId="4">'HID-02'!$A$1:$K$42</definedName>
    <definedName name="_xlnm.Print_Area" localSheetId="5">'HID-03'!$A$1:$K$42</definedName>
    <definedName name="_xlnm.Print_Area" localSheetId="9">'IMP-01'!$A$1:$G$38</definedName>
    <definedName name="_xlnm.Print_Area" localSheetId="12">'L. SOCIAIS.'!$A$1:$H$41</definedName>
    <definedName name="_xlnm.Print_Area" localSheetId="1">'MC - Á. Externa'!$A$1:$K$287</definedName>
    <definedName name="_xlnm.Print_Area" localSheetId="0">PM!$A$1:$I$84</definedName>
    <definedName name="Área_impressão_IM" localSheetId="2">#REF!</definedName>
    <definedName name="Área_impressão_IM">#REF!</definedName>
    <definedName name="ASFALTO" localSheetId="2">#REF!</definedName>
    <definedName name="ASFALTO">#REF!</definedName>
    <definedName name="ASFALTO_1" localSheetId="2">#REF!</definedName>
    <definedName name="ASFALTO_1">#REF!</definedName>
    <definedName name="BF" localSheetId="2">[2]MEMORIAL!#REF!</definedName>
    <definedName name="BF">[2]MEMORIAL!#REF!</definedName>
    <definedName name="BF_1" localSheetId="2">[3]MEMORIAL!#REF!</definedName>
    <definedName name="BF_1">[3]MEMORIAL!#REF!</definedName>
    <definedName name="BLOCRET" localSheetId="2">#REF!</definedName>
    <definedName name="BLOCRET">#REF!</definedName>
    <definedName name="BLOCRET_1" localSheetId="2">#REF!</definedName>
    <definedName name="BLOCRET_1">#REF!</definedName>
    <definedName name="ciclopico" localSheetId="2">[3]MEMORIAL!#REF!</definedName>
    <definedName name="ciclopico">[3]MEMORIAL!#REF!</definedName>
    <definedName name="ciclopico_1" localSheetId="2">[3]MEMORIAL!#REF!</definedName>
    <definedName name="ciclopico_1">[3]MEMORIAL!#REF!</definedName>
    <definedName name="COMPOSICAO01" localSheetId="2">#REF!</definedName>
    <definedName name="COMPOSICAO01">#REF!</definedName>
    <definedName name="COMPOSIÇÃO01" localSheetId="2">#REF!</definedName>
    <definedName name="COMPOSIÇÃO01">#REF!</definedName>
    <definedName name="COMPOSICAO01_1" localSheetId="2">#REF!</definedName>
    <definedName name="COMPOSICAO01_1">#REF!</definedName>
    <definedName name="COMPOSICAO02" localSheetId="2">#REF!</definedName>
    <definedName name="COMPOSICAO02">#REF!</definedName>
    <definedName name="COMPOSICAO02_1" localSheetId="2">#REF!</definedName>
    <definedName name="COMPOSICAO02_1">#REF!</definedName>
    <definedName name="concciclo" localSheetId="2">#REF!</definedName>
    <definedName name="concciclo">#REF!</definedName>
    <definedName name="concreto" localSheetId="2">#REF!</definedName>
    <definedName name="concreto">#REF!</definedName>
    <definedName name="CSA" localSheetId="2">#REF!</definedName>
    <definedName name="CSA">#REF!</definedName>
    <definedName name="CSA_1" localSheetId="2">#REF!</definedName>
    <definedName name="CSA_1">#REF!</definedName>
    <definedName name="CSPP" localSheetId="2">#REF!</definedName>
    <definedName name="CSPP">#REF!</definedName>
    <definedName name="CSPP_1" localSheetId="2">#REF!</definedName>
    <definedName name="CSPP_1">#REF!</definedName>
    <definedName name="DEFOFO" localSheetId="2">#REF!</definedName>
    <definedName name="DEFOFO">#REF!</definedName>
    <definedName name="DEFOFO100" localSheetId="2">#REF!</definedName>
    <definedName name="DEFOFO100">#REF!</definedName>
    <definedName name="DEFOFO150" localSheetId="2">#REF!</definedName>
    <definedName name="DEFOFO150">#REF!</definedName>
    <definedName name="DEFOFO200" localSheetId="2">#REF!</definedName>
    <definedName name="DEFOFO200">#REF!</definedName>
    <definedName name="DEFOFO250" localSheetId="2">#REF!</definedName>
    <definedName name="DEFOFO250">#REF!</definedName>
    <definedName name="DEFOFO300" localSheetId="2">#REF!</definedName>
    <definedName name="DEFOFO300">#REF!</definedName>
    <definedName name="Excel_BuiltIn__FilterDatabase_1" localSheetId="2">#REF!</definedName>
    <definedName name="Excel_BuiltIn__FilterDatabase_1">#REF!</definedName>
    <definedName name="Excel_BuiltIn_Print_Area_3_1" localSheetId="2">#REF!</definedName>
    <definedName name="Excel_BuiltIn_Print_Area_3_1">#REF!</definedName>
    <definedName name="Excel_BuiltIn_Print_Area_3_1_1" localSheetId="2">#REF!</definedName>
    <definedName name="Excel_BuiltIn_Print_Area_3_1_1">#REF!</definedName>
    <definedName name="Excel_BuiltIn_Print_Area_4" localSheetId="2">#REF!</definedName>
    <definedName name="Excel_BuiltIn_Print_Area_4">#REF!</definedName>
    <definedName name="Excel_BuiltIn_Print_Area_5_1" localSheetId="2">#REF!</definedName>
    <definedName name="Excel_BuiltIn_Print_Area_5_1">#REF!</definedName>
    <definedName name="Excel_BuiltIn_Print_Area_5_1_1" localSheetId="2">#REF!</definedName>
    <definedName name="Excel_BuiltIn_Print_Area_5_1_1">#REF!</definedName>
    <definedName name="Excel_BuiltIn_Print_Area_6_1" localSheetId="2">#REF!</definedName>
    <definedName name="Excel_BuiltIn_Print_Area_6_1">#REF!</definedName>
    <definedName name="Excel_BuiltIn_Print_Area_8_1" localSheetId="2">#REF!</definedName>
    <definedName name="Excel_BuiltIn_Print_Area_8_1">#REF!</definedName>
    <definedName name="Excel_BuiltIn_Print_Titles_3" localSheetId="2">#REF!</definedName>
    <definedName name="Excel_BuiltIn_Print_Titles_3">#REF!</definedName>
    <definedName name="Excel_BuiltIn_Print_Titles_3_1" localSheetId="2">#REF!</definedName>
    <definedName name="Excel_BuiltIn_Print_Titles_3_1">#REF!</definedName>
    <definedName name="Excel_BuiltIn_Print_Titles_5_1" localSheetId="2">#REF!</definedName>
    <definedName name="Excel_BuiltIn_Print_Titles_5_1">#REF!</definedName>
    <definedName name="EXTENSÃO" localSheetId="2">#REF!</definedName>
    <definedName name="EXTENSÃO">#REF!</definedName>
    <definedName name="EXTENSÃO_1" localSheetId="2">#REF!</definedName>
    <definedName name="EXTENSÃO_1">#REF!</definedName>
    <definedName name="extred100" localSheetId="2">[4]MEMORIAL!#REF!</definedName>
    <definedName name="extred100">[4]MEMORIAL!#REF!</definedName>
    <definedName name="EXTREDE" localSheetId="2">#REF!</definedName>
    <definedName name="EXTREDE">#REF!</definedName>
    <definedName name="EXTREDE_1" localSheetId="2">#REF!</definedName>
    <definedName name="EXTREDE_1">#REF!</definedName>
    <definedName name="FOFO" localSheetId="2">#REF!</definedName>
    <definedName name="FOFO">#REF!</definedName>
    <definedName name="FOFO150" localSheetId="2">#REF!</definedName>
    <definedName name="FOFO150">#REF!</definedName>
    <definedName name="FOFO200" localSheetId="2">#REF!</definedName>
    <definedName name="FOFO200">#REF!</definedName>
    <definedName name="FOFO50" localSheetId="2">#REF!</definedName>
    <definedName name="FOFO50">#REF!</definedName>
    <definedName name="FOFO75" localSheetId="2">#REF!</definedName>
    <definedName name="FOFO75">#REF!</definedName>
    <definedName name="FOFO80" localSheetId="2">#REF!</definedName>
    <definedName name="FOFO80">#REF!</definedName>
    <definedName name="gil" localSheetId="2">#REF!</definedName>
    <definedName name="gil">#REF!</definedName>
    <definedName name="MCOD02.020.0010" localSheetId="2">[5]MEMORIAL!#REF!</definedName>
    <definedName name="MCOD02.020.0010">[5]MEMORIAL!#REF!</definedName>
    <definedName name="MCOD02.020.0010_1" localSheetId="2">[6]MEMORIAL!#REF!</definedName>
    <definedName name="MCOD02.020.0010_1">[6]MEMORIAL!#REF!</definedName>
    <definedName name="MCOD02.020.0070" localSheetId="2">[5]MEMORIAL!#REF!</definedName>
    <definedName name="MCOD02.020.0070">[5]MEMORIAL!#REF!</definedName>
    <definedName name="MCOD02.020.0070_1" localSheetId="2">[6]MEMORIAL!#REF!</definedName>
    <definedName name="MCOD02.020.0070_1">[6]MEMORIAL!#REF!</definedName>
    <definedName name="MCOD02.030.0090" localSheetId="2">[5]MEMORIAL!#REF!</definedName>
    <definedName name="MCOD02.030.0090">[5]MEMORIAL!#REF!</definedName>
    <definedName name="MCOD02.030.0090_1" localSheetId="2">[6]MEMORIAL!#REF!</definedName>
    <definedName name="MCOD02.030.0090_1">[6]MEMORIAL!#REF!</definedName>
    <definedName name="MCOD02.030.0100" localSheetId="2">[5]MEMORIAL!#REF!</definedName>
    <definedName name="MCOD02.030.0100">[5]MEMORIAL!#REF!</definedName>
    <definedName name="MCOD02.030.0100_1" localSheetId="2">[6]MEMORIAL!#REF!</definedName>
    <definedName name="MCOD02.030.0100_1">[6]MEMORIAL!#REF!</definedName>
    <definedName name="MCOD02.040.0200" localSheetId="2">[5]MEMORIAL!#REF!</definedName>
    <definedName name="MCOD02.040.0200">[5]MEMORIAL!#REF!</definedName>
    <definedName name="MCOD02.040.0200_1" localSheetId="2">[6]MEMORIAL!#REF!</definedName>
    <definedName name="MCOD02.040.0200_1">[6]MEMORIAL!#REF!</definedName>
    <definedName name="MCOD02.040.0280" localSheetId="2">[5]MEMORIAL!#REF!</definedName>
    <definedName name="MCOD02.040.0280">[5]MEMORIAL!#REF!</definedName>
    <definedName name="MCOD02.040.0280_1" localSheetId="2">[6]MEMORIAL!#REF!</definedName>
    <definedName name="MCOD02.040.0280_1">[6]MEMORIAL!#REF!</definedName>
    <definedName name="MCOD02.040.0921" localSheetId="2">[5]MEMORIAL!#REF!</definedName>
    <definedName name="MCOD02.040.0921">[5]MEMORIAL!#REF!</definedName>
    <definedName name="MCOD02.040.0921_1" localSheetId="2">[6]MEMORIAL!#REF!</definedName>
    <definedName name="MCOD02.040.0921_1">[6]MEMORIAL!#REF!</definedName>
    <definedName name="MCOD02.040.1055" localSheetId="2">[5]MEMORIAL!#REF!</definedName>
    <definedName name="MCOD02.040.1055">[5]MEMORIAL!#REF!</definedName>
    <definedName name="MCOD02.040.1055_1" localSheetId="2">[6]MEMORIAL!#REF!</definedName>
    <definedName name="MCOD02.040.1055_1">[6]MEMORIAL!#REF!</definedName>
    <definedName name="MCOD02.040.1060" localSheetId="2">[5]MEMORIAL!#REF!</definedName>
    <definedName name="MCOD02.040.1060">[5]MEMORIAL!#REF!</definedName>
    <definedName name="MCOD02.040.1060_1" localSheetId="2">[6]MEMORIAL!#REF!</definedName>
    <definedName name="MCOD02.040.1060_1">[6]MEMORIAL!#REF!</definedName>
    <definedName name="MCOD02.040.3790" localSheetId="2">[5]MEMORIAL!#REF!</definedName>
    <definedName name="MCOD02.040.3790">[5]MEMORIAL!#REF!</definedName>
    <definedName name="MCOD02.040.3790_1" localSheetId="2">[6]MEMORIAL!#REF!</definedName>
    <definedName name="MCOD02.040.3790_1">[6]MEMORIAL!#REF!</definedName>
    <definedName name="MCOD02.040.3800" localSheetId="2">[5]MEMORIAL!#REF!</definedName>
    <definedName name="MCOD02.040.3800">[5]MEMORIAL!#REF!</definedName>
    <definedName name="MCOD02.040.3800_1" localSheetId="2">[6]MEMORIAL!#REF!</definedName>
    <definedName name="MCOD02.040.3800_1">[6]MEMORIAL!#REF!</definedName>
    <definedName name="MCOD02.040.3810" localSheetId="2">[5]MEMORIAL!#REF!</definedName>
    <definedName name="MCOD02.040.3810">[5]MEMORIAL!#REF!</definedName>
    <definedName name="MCOD02.040.3810_1" localSheetId="2">[6]MEMORIAL!#REF!</definedName>
    <definedName name="MCOD02.040.3810_1">[6]MEMORIAL!#REF!</definedName>
    <definedName name="MCOD02.040.4510" localSheetId="2">[5]MEMORIAL!#REF!</definedName>
    <definedName name="MCOD02.040.4510">[5]MEMORIAL!#REF!</definedName>
    <definedName name="MCOD02.040.4510_1" localSheetId="2">[6]MEMORIAL!#REF!</definedName>
    <definedName name="MCOD02.040.4510_1">[6]MEMORIAL!#REF!</definedName>
    <definedName name="MCOD02.040.4520" localSheetId="2">[5]MEMORIAL!#REF!</definedName>
    <definedName name="MCOD02.040.4520">[5]MEMORIAL!#REF!</definedName>
    <definedName name="MCOD02.040.4520_1" localSheetId="2">[6]MEMORIAL!#REF!</definedName>
    <definedName name="MCOD02.040.4520_1">[6]MEMORIAL!#REF!</definedName>
    <definedName name="MCOD02.040.4550" localSheetId="2">[5]MEMORIAL!#REF!</definedName>
    <definedName name="MCOD02.040.4550">[5]MEMORIAL!#REF!</definedName>
    <definedName name="MCOD02.040.4550_1" localSheetId="2">[6]MEMORIAL!#REF!</definedName>
    <definedName name="MCOD02.040.4550_1">[6]MEMORIAL!#REF!</definedName>
    <definedName name="MCOD02.040.4620" localSheetId="2">[5]MEMORIAL!#REF!</definedName>
    <definedName name="MCOD02.040.4620">[5]MEMORIAL!#REF!</definedName>
    <definedName name="MCOD02.040.4620_1" localSheetId="2">[6]MEMORIAL!#REF!</definedName>
    <definedName name="MCOD02.040.4620_1">[6]MEMORIAL!#REF!</definedName>
    <definedName name="MCOD02.040.4630" localSheetId="2">[5]MEMORIAL!#REF!</definedName>
    <definedName name="MCOD02.040.4630">[5]MEMORIAL!#REF!</definedName>
    <definedName name="MCOD02.040.4630_1" localSheetId="2">[6]MEMORIAL!#REF!</definedName>
    <definedName name="MCOD02.040.4630_1">[6]MEMORIAL!#REF!</definedName>
    <definedName name="MCOD02.040.4636" localSheetId="2">[5]MEMORIAL!#REF!</definedName>
    <definedName name="MCOD02.040.4636">[5]MEMORIAL!#REF!</definedName>
    <definedName name="MCOD02.040.4636_1" localSheetId="2">[6]MEMORIAL!#REF!</definedName>
    <definedName name="MCOD02.040.4636_1">[6]MEMORIAL!#REF!</definedName>
    <definedName name="MCOD02.040.4690" localSheetId="2">[5]MEMORIAL!#REF!</definedName>
    <definedName name="MCOD02.040.4690">[5]MEMORIAL!#REF!</definedName>
    <definedName name="MCOD02.040.4690_1" localSheetId="2">[6]MEMORIAL!#REF!</definedName>
    <definedName name="MCOD02.040.4690_1">[6]MEMORIAL!#REF!</definedName>
    <definedName name="MCOD02.040.7402" localSheetId="2">[5]MEMORIAL!#REF!</definedName>
    <definedName name="MCOD02.040.7402">[5]MEMORIAL!#REF!</definedName>
    <definedName name="MCOD02.040.7402_1" localSheetId="2">[6]MEMORIAL!#REF!</definedName>
    <definedName name="MCOD02.040.7402_1">[6]MEMORIAL!#REF!</definedName>
    <definedName name="MCOD02.040.9800" localSheetId="2">[5]MEMORIAL!#REF!</definedName>
    <definedName name="MCOD02.040.9800">[5]MEMORIAL!#REF!</definedName>
    <definedName name="MCOD02.040.9800_1" localSheetId="2">[6]MEMORIAL!#REF!</definedName>
    <definedName name="MCOD02.040.9800_1">[6]MEMORIAL!#REF!</definedName>
    <definedName name="MCOD02.040.9802" localSheetId="2">[5]MEMORIAL!#REF!</definedName>
    <definedName name="MCOD02.040.9802">[5]MEMORIAL!#REF!</definedName>
    <definedName name="MCOD02.040.9802_1" localSheetId="2">[6]MEMORIAL!#REF!</definedName>
    <definedName name="MCOD02.040.9802_1">[6]MEMORIAL!#REF!</definedName>
    <definedName name="MCOD02.040.9804" localSheetId="2">[5]MEMORIAL!#REF!</definedName>
    <definedName name="MCOD02.040.9804">[5]MEMORIAL!#REF!</definedName>
    <definedName name="MCOD02.040.9804_1" localSheetId="2">[6]MEMORIAL!#REF!</definedName>
    <definedName name="MCOD02.040.9804_1">[6]MEMORIAL!#REF!</definedName>
    <definedName name="MCOD02.110.0014" localSheetId="2">[5]MEMORIAL!#REF!</definedName>
    <definedName name="MCOD02.110.0014">[5]MEMORIAL!#REF!</definedName>
    <definedName name="MCOD02.110.0014_1" localSheetId="2">[6]MEMORIAL!#REF!</definedName>
    <definedName name="MCOD02.110.0014_1">[6]MEMORIAL!#REF!</definedName>
    <definedName name="MCOD02.110.0054" localSheetId="2">[5]MEMORIAL!#REF!</definedName>
    <definedName name="MCOD02.110.0054">[5]MEMORIAL!#REF!</definedName>
    <definedName name="MCOD02.110.0054_1" localSheetId="2">[6]MEMORIAL!#REF!</definedName>
    <definedName name="MCOD02.110.0054_1">[6]MEMORIAL!#REF!</definedName>
    <definedName name="MCOD02.110.0066" localSheetId="2">[5]MEMORIAL!#REF!</definedName>
    <definedName name="MCOD02.110.0066">[5]MEMORIAL!#REF!</definedName>
    <definedName name="MCOD02.110.0066_1" localSheetId="2">[6]MEMORIAL!#REF!</definedName>
    <definedName name="MCOD02.110.0066_1">[6]MEMORIAL!#REF!</definedName>
    <definedName name="MCOD02.110.0094" localSheetId="2">[5]MEMORIAL!#REF!</definedName>
    <definedName name="MCOD02.110.0094">[5]MEMORIAL!#REF!</definedName>
    <definedName name="MCOD02.110.0094_1" localSheetId="2">[6]MEMORIAL!#REF!</definedName>
    <definedName name="MCOD02.110.0094_1">[6]MEMORIAL!#REF!</definedName>
    <definedName name="MCOD02.110.0106" localSheetId="2">[5]MEMORIAL!#REF!</definedName>
    <definedName name="MCOD02.110.0106">[5]MEMORIAL!#REF!</definedName>
    <definedName name="MCOD02.110.0106_1" localSheetId="2">[6]MEMORIAL!#REF!</definedName>
    <definedName name="MCOD02.110.0106_1">[6]MEMORIAL!#REF!</definedName>
    <definedName name="MCOD02.110.0110" localSheetId="2">[5]MEMORIAL!#REF!</definedName>
    <definedName name="MCOD02.110.0110">[5]MEMORIAL!#REF!</definedName>
    <definedName name="MCOD02.110.0110_1" localSheetId="2">[6]MEMORIAL!#REF!</definedName>
    <definedName name="MCOD02.110.0110_1">[6]MEMORIAL!#REF!</definedName>
    <definedName name="MCOD02.110.0134" localSheetId="2">[5]MEMORIAL!#REF!</definedName>
    <definedName name="MCOD02.110.0134">[5]MEMORIAL!#REF!</definedName>
    <definedName name="MCOD02.110.0134_1" localSheetId="2">[6]MEMORIAL!#REF!</definedName>
    <definedName name="MCOD02.110.0134_1">[6]MEMORIAL!#REF!</definedName>
    <definedName name="MCOD02.110.0146" localSheetId="2">[5]MEMORIAL!#REF!</definedName>
    <definedName name="MCOD02.110.0146">[5]MEMORIAL!#REF!</definedName>
    <definedName name="MCOD02.110.0146_1" localSheetId="2">[6]MEMORIAL!#REF!</definedName>
    <definedName name="MCOD02.110.0146_1">[6]MEMORIAL!#REF!</definedName>
    <definedName name="MCOD02.110.0150" localSheetId="2">[5]MEMORIAL!#REF!</definedName>
    <definedName name="MCOD02.110.0150">[5]MEMORIAL!#REF!</definedName>
    <definedName name="MCOD02.110.0150_1" localSheetId="2">[6]MEMORIAL!#REF!</definedName>
    <definedName name="MCOD02.110.0150_1">[6]MEMORIAL!#REF!</definedName>
    <definedName name="MCOD02.110.0610" localSheetId="2">[5]MEMORIAL!#REF!</definedName>
    <definedName name="MCOD02.110.0610">[5]MEMORIAL!#REF!</definedName>
    <definedName name="MCOD02.110.0610_1" localSheetId="2">[6]MEMORIAL!#REF!</definedName>
    <definedName name="MCOD02.110.0610_1">[6]MEMORIAL!#REF!</definedName>
    <definedName name="MCOD02.110.0620" localSheetId="2">[5]MEMORIAL!#REF!</definedName>
    <definedName name="MCOD02.110.0620">[5]MEMORIAL!#REF!</definedName>
    <definedName name="MCOD02.110.0620_1" localSheetId="2">[6]MEMORIAL!#REF!</definedName>
    <definedName name="MCOD02.110.0620_1">[6]MEMORIAL!#REF!</definedName>
    <definedName name="MCOD02.110.0734" localSheetId="2">[5]MEMORIAL!#REF!</definedName>
    <definedName name="MCOD02.110.0734">[5]MEMORIAL!#REF!</definedName>
    <definedName name="MCOD02.110.0734_1" localSheetId="2">[6]MEMORIAL!#REF!</definedName>
    <definedName name="MCOD02.110.0734_1">[6]MEMORIAL!#REF!</definedName>
    <definedName name="MCOD02.110.0738" localSheetId="2">[5]MEMORIAL!#REF!</definedName>
    <definedName name="MCOD02.110.0738">[5]MEMORIAL!#REF!</definedName>
    <definedName name="MCOD02.110.0738_1" localSheetId="2">[6]MEMORIAL!#REF!</definedName>
    <definedName name="MCOD02.110.0738_1">[6]MEMORIAL!#REF!</definedName>
    <definedName name="MCOD02.110.0750" localSheetId="2">[5]MEMORIAL!#REF!</definedName>
    <definedName name="MCOD02.110.0750">[5]MEMORIAL!#REF!</definedName>
    <definedName name="MCOD02.110.0750_1" localSheetId="2">[6]MEMORIAL!#REF!</definedName>
    <definedName name="MCOD02.110.0750_1">[6]MEMORIAL!#REF!</definedName>
    <definedName name="MCOD02.110.1014" localSheetId="2">[5]MEMORIAL!#REF!</definedName>
    <definedName name="MCOD02.110.1014">[5]MEMORIAL!#REF!</definedName>
    <definedName name="MCOD02.110.1014_1" localSheetId="2">[6]MEMORIAL!#REF!</definedName>
    <definedName name="MCOD02.110.1014_1">[6]MEMORIAL!#REF!</definedName>
    <definedName name="MCOD02.110.1020" localSheetId="2">[5]MEMORIAL!#REF!</definedName>
    <definedName name="MCOD02.110.1020">[5]MEMORIAL!#REF!</definedName>
    <definedName name="MCOD02.110.1020_1" localSheetId="2">[6]MEMORIAL!#REF!</definedName>
    <definedName name="MCOD02.110.1020_1">[6]MEMORIAL!#REF!</definedName>
    <definedName name="MCOD02.110.1164" localSheetId="2">[5]MEMORIAL!#REF!</definedName>
    <definedName name="MCOD02.110.1164">[5]MEMORIAL!#REF!</definedName>
    <definedName name="MCOD02.110.1164_1" localSheetId="2">[6]MEMORIAL!#REF!</definedName>
    <definedName name="MCOD02.110.1164_1">[6]MEMORIAL!#REF!</definedName>
    <definedName name="MCOD02.110.1166" localSheetId="2">[5]MEMORIAL!#REF!</definedName>
    <definedName name="MCOD02.110.1166">[5]MEMORIAL!#REF!</definedName>
    <definedName name="MCOD02.110.1166_1" localSheetId="2">[6]MEMORIAL!#REF!</definedName>
    <definedName name="MCOD02.110.1166_1">[6]MEMORIAL!#REF!</definedName>
    <definedName name="MCOD02.110.1420" localSheetId="2">[5]MEMORIAL!#REF!</definedName>
    <definedName name="MCOD02.110.1420">[5]MEMORIAL!#REF!</definedName>
    <definedName name="MCOD02.110.1420_1" localSheetId="2">[6]MEMORIAL!#REF!</definedName>
    <definedName name="MCOD02.110.1420_1">[6]MEMORIAL!#REF!</definedName>
    <definedName name="MCOD02.110.1426" localSheetId="2">[5]MEMORIAL!#REF!</definedName>
    <definedName name="MCOD02.110.1426">[5]MEMORIAL!#REF!</definedName>
    <definedName name="MCOD02.110.1426_1" localSheetId="2">[6]MEMORIAL!#REF!</definedName>
    <definedName name="MCOD02.110.1426_1">[6]MEMORIAL!#REF!</definedName>
    <definedName name="MCOD02.110.1654" localSheetId="2">[5]MEMORIAL!#REF!</definedName>
    <definedName name="MCOD02.110.1654">[5]MEMORIAL!#REF!</definedName>
    <definedName name="MCOD02.110.1654_1" localSheetId="2">[6]MEMORIAL!#REF!</definedName>
    <definedName name="MCOD02.110.1654_1">[6]MEMORIAL!#REF!</definedName>
    <definedName name="MCOD02.110.1880" localSheetId="2">[5]MEMORIAL!#REF!</definedName>
    <definedName name="MCOD02.110.1880">[5]MEMORIAL!#REF!</definedName>
    <definedName name="MCOD02.110.1880_1" localSheetId="2">[6]MEMORIAL!#REF!</definedName>
    <definedName name="MCOD02.110.1880_1">[6]MEMORIAL!#REF!</definedName>
    <definedName name="MCOD02.110.1974" localSheetId="2">[5]MEMORIAL!#REF!</definedName>
    <definedName name="MCOD02.110.1974">[5]MEMORIAL!#REF!</definedName>
    <definedName name="MCOD02.110.1974_1" localSheetId="2">[6]MEMORIAL!#REF!</definedName>
    <definedName name="MCOD02.110.1974_1">[6]MEMORIAL!#REF!</definedName>
    <definedName name="MCOD02.110.1996" localSheetId="2">[5]MEMORIAL!#REF!</definedName>
    <definedName name="MCOD02.110.1996">[5]MEMORIAL!#REF!</definedName>
    <definedName name="MCOD02.110.1996_1" localSheetId="2">[6]MEMORIAL!#REF!</definedName>
    <definedName name="MCOD02.110.1996_1">[6]MEMORIAL!#REF!</definedName>
    <definedName name="MCOD02.110.2012" localSheetId="2">[5]MEMORIAL!#REF!</definedName>
    <definedName name="MCOD02.110.2012">[5]MEMORIAL!#REF!</definedName>
    <definedName name="MCOD02.110.2012_1" localSheetId="2">[6]MEMORIAL!#REF!</definedName>
    <definedName name="MCOD02.110.2012_1">[6]MEMORIAL!#REF!</definedName>
    <definedName name="MCOD02.110.2016" localSheetId="2">[5]MEMORIAL!#REF!</definedName>
    <definedName name="MCOD02.110.2016">[5]MEMORIAL!#REF!</definedName>
    <definedName name="MCOD02.110.2016_1" localSheetId="2">[6]MEMORIAL!#REF!</definedName>
    <definedName name="MCOD02.110.2016_1">[6]MEMORIAL!#REF!</definedName>
    <definedName name="MCOD02.110.2024" localSheetId="2">[5]MEMORIAL!#REF!</definedName>
    <definedName name="MCOD02.110.2024">[5]MEMORIAL!#REF!</definedName>
    <definedName name="MCOD02.110.2024_1" localSheetId="2">[6]MEMORIAL!#REF!</definedName>
    <definedName name="MCOD02.110.2024_1">[6]MEMORIAL!#REF!</definedName>
    <definedName name="MCOD02.110.2026" localSheetId="2">[5]MEMORIAL!#REF!</definedName>
    <definedName name="MCOD02.110.2026">[5]MEMORIAL!#REF!</definedName>
    <definedName name="MCOD02.110.2026_1" localSheetId="2">[6]MEMORIAL!#REF!</definedName>
    <definedName name="MCOD02.110.2026_1">[6]MEMORIAL!#REF!</definedName>
    <definedName name="MCOD02.110.2310" localSheetId="2">[5]MEMORIAL!#REF!</definedName>
    <definedName name="MCOD02.110.2310">[5]MEMORIAL!#REF!</definedName>
    <definedName name="MCOD02.110.2310_1" localSheetId="2">[6]MEMORIAL!#REF!</definedName>
    <definedName name="MCOD02.110.2310_1">[6]MEMORIAL!#REF!</definedName>
    <definedName name="MCOD02.110.2480" localSheetId="2">[5]MEMORIAL!#REF!</definedName>
    <definedName name="MCOD02.110.2480">[5]MEMORIAL!#REF!</definedName>
    <definedName name="MCOD02.110.2480_1" localSheetId="2">[6]MEMORIAL!#REF!</definedName>
    <definedName name="MCOD02.110.2480_1">[6]MEMORIAL!#REF!</definedName>
    <definedName name="MCOD02.110.2798" localSheetId="2">[5]MEMORIAL!#REF!</definedName>
    <definedName name="MCOD02.110.2798">[5]MEMORIAL!#REF!</definedName>
    <definedName name="MCOD02.110.2798_1" localSheetId="2">[6]MEMORIAL!#REF!</definedName>
    <definedName name="MCOD02.110.2798_1">[6]MEMORIAL!#REF!</definedName>
    <definedName name="MCOD02.110.2806" localSheetId="2">[5]MEMORIAL!#REF!</definedName>
    <definedName name="MCOD02.110.2806">[5]MEMORIAL!#REF!</definedName>
    <definedName name="MCOD02.110.2806_1" localSheetId="2">[6]MEMORIAL!#REF!</definedName>
    <definedName name="MCOD02.110.2806_1">[6]MEMORIAL!#REF!</definedName>
    <definedName name="MCOD02.110.2868" localSheetId="2">[5]MEMORIAL!#REF!</definedName>
    <definedName name="MCOD02.110.2868">[5]MEMORIAL!#REF!</definedName>
    <definedName name="MCOD02.110.2868_1" localSheetId="2">[6]MEMORIAL!#REF!</definedName>
    <definedName name="MCOD02.110.2868_1">[6]MEMORIAL!#REF!</definedName>
    <definedName name="MCOD02.110.3856" localSheetId="2">[5]MEMORIAL!#REF!</definedName>
    <definedName name="MCOD02.110.3856">[5]MEMORIAL!#REF!</definedName>
    <definedName name="MCOD02.110.3856_1" localSheetId="2">[6]MEMORIAL!#REF!</definedName>
    <definedName name="MCOD02.110.3856_1">[6]MEMORIAL!#REF!</definedName>
    <definedName name="MCOD02.110.3908" localSheetId="2">[5]MEMORIAL!#REF!</definedName>
    <definedName name="MCOD02.110.3908">[5]MEMORIAL!#REF!</definedName>
    <definedName name="MCOD02.110.3908_1" localSheetId="2">[6]MEMORIAL!#REF!</definedName>
    <definedName name="MCOD02.110.3908_1">[6]MEMORIAL!#REF!</definedName>
    <definedName name="MCOD02.110.3926" localSheetId="2">[5]MEMORIAL!#REF!</definedName>
    <definedName name="MCOD02.110.3926">[5]MEMORIAL!#REF!</definedName>
    <definedName name="MCOD02.110.3926_1" localSheetId="2">[6]MEMORIAL!#REF!</definedName>
    <definedName name="MCOD02.110.3926_1">[6]MEMORIAL!#REF!</definedName>
    <definedName name="MCOD02.110.4288" localSheetId="2">[5]MEMORIAL!#REF!</definedName>
    <definedName name="MCOD02.110.4288">[5]MEMORIAL!#REF!</definedName>
    <definedName name="MCOD02.110.4288_1" localSheetId="2">[6]MEMORIAL!#REF!</definedName>
    <definedName name="MCOD02.110.4288_1">[6]MEMORIAL!#REF!</definedName>
    <definedName name="MCOD02.110.4296" localSheetId="2">[5]MEMORIAL!#REF!</definedName>
    <definedName name="MCOD02.110.4296">[5]MEMORIAL!#REF!</definedName>
    <definedName name="MCOD02.110.4296_1" localSheetId="2">[6]MEMORIAL!#REF!</definedName>
    <definedName name="MCOD02.110.4296_1">[6]MEMORIAL!#REF!</definedName>
    <definedName name="MCOD02.110.4308" localSheetId="2">[5]MEMORIAL!#REF!</definedName>
    <definedName name="MCOD02.110.4308">[5]MEMORIAL!#REF!</definedName>
    <definedName name="MCOD02.110.4308_1" localSheetId="2">[6]MEMORIAL!#REF!</definedName>
    <definedName name="MCOD02.110.4308_1">[6]MEMORIAL!#REF!</definedName>
    <definedName name="MCOD02.110.4312" localSheetId="2">[5]MEMORIAL!#REF!</definedName>
    <definedName name="MCOD02.110.4312">[5]MEMORIAL!#REF!</definedName>
    <definedName name="MCOD02.110.4312_1" localSheetId="2">[6]MEMORIAL!#REF!</definedName>
    <definedName name="MCOD02.110.4312_1">[6]MEMORIAL!#REF!</definedName>
    <definedName name="MCOD02.110.4320" localSheetId="2">[5]MEMORIAL!#REF!</definedName>
    <definedName name="MCOD02.110.4320">[5]MEMORIAL!#REF!</definedName>
    <definedName name="MCOD02.110.4320_1" localSheetId="2">[6]MEMORIAL!#REF!</definedName>
    <definedName name="MCOD02.110.4320_1">[6]MEMORIAL!#REF!</definedName>
    <definedName name="MCOD02.110.4780" localSheetId="2">[5]MEMORIAL!#REF!</definedName>
    <definedName name="MCOD02.110.4780">[5]MEMORIAL!#REF!</definedName>
    <definedName name="MCOD02.110.4780_1" localSheetId="2">[6]MEMORIAL!#REF!</definedName>
    <definedName name="MCOD02.110.4780_1">[6]MEMORIAL!#REF!</definedName>
    <definedName name="MCOD02.120.0050" localSheetId="2">[5]MEMORIAL!#REF!</definedName>
    <definedName name="MCOD02.120.0050">[5]MEMORIAL!#REF!</definedName>
    <definedName name="MCOD02.120.0050_1" localSheetId="2">[6]MEMORIAL!#REF!</definedName>
    <definedName name="MCOD02.120.0050_1">[6]MEMORIAL!#REF!</definedName>
    <definedName name="MCOD02.120.0060" localSheetId="2">[5]MEMORIAL!#REF!</definedName>
    <definedName name="MCOD02.120.0060">[5]MEMORIAL!#REF!</definedName>
    <definedName name="MCOD02.120.0060_1" localSheetId="2">[6]MEMORIAL!#REF!</definedName>
    <definedName name="MCOD02.120.0060_1">[6]MEMORIAL!#REF!</definedName>
    <definedName name="MCOD02.120.0140" localSheetId="2">[5]MEMORIAL!#REF!</definedName>
    <definedName name="MCOD02.120.0140">[5]MEMORIAL!#REF!</definedName>
    <definedName name="MCOD02.120.0140_1" localSheetId="2">[6]MEMORIAL!#REF!</definedName>
    <definedName name="MCOD02.120.0140_1">[6]MEMORIAL!#REF!</definedName>
    <definedName name="MCOD02.130.0070" localSheetId="2">[5]MEMORIAL!#REF!</definedName>
    <definedName name="MCOD02.130.0070">[5]MEMORIAL!#REF!</definedName>
    <definedName name="MCOD02.130.0070_1" localSheetId="2">[6]MEMORIAL!#REF!</definedName>
    <definedName name="MCOD02.130.0070_1">[6]MEMORIAL!#REF!</definedName>
    <definedName name="MCOD02.130.0080" localSheetId="2">[5]MEMORIAL!#REF!</definedName>
    <definedName name="MCOD02.130.0080">[5]MEMORIAL!#REF!</definedName>
    <definedName name="MCOD02.130.0080_1" localSheetId="2">[6]MEMORIAL!#REF!</definedName>
    <definedName name="MCOD02.130.0080_1">[6]MEMORIAL!#REF!</definedName>
    <definedName name="MCOD02.130.0100" localSheetId="2">[5]MEMORIAL!#REF!</definedName>
    <definedName name="MCOD02.130.0100">[5]MEMORIAL!#REF!</definedName>
    <definedName name="MCOD02.130.0100_1" localSheetId="2">[6]MEMORIAL!#REF!</definedName>
    <definedName name="MCOD02.130.0100_1">[6]MEMORIAL!#REF!</definedName>
    <definedName name="MCOD02.140.0030" localSheetId="2">[5]MEMORIAL!#REF!</definedName>
    <definedName name="MCOD02.140.0030">[5]MEMORIAL!#REF!</definedName>
    <definedName name="MCOD02.140.0030_1" localSheetId="2">[6]MEMORIAL!#REF!</definedName>
    <definedName name="MCOD02.140.0030_1">[6]MEMORIAL!#REF!</definedName>
    <definedName name="MCOD02.140.0080" localSheetId="2">[5]MEMORIAL!#REF!</definedName>
    <definedName name="MCOD02.140.0080">[5]MEMORIAL!#REF!</definedName>
    <definedName name="MCOD02.140.0080_1" localSheetId="2">[6]MEMORIAL!#REF!</definedName>
    <definedName name="MCOD02.140.0080_1">[6]MEMORIAL!#REF!</definedName>
    <definedName name="MCOD02.140.0090" localSheetId="2">[5]MEMORIAL!#REF!</definedName>
    <definedName name="MCOD02.140.0090">[5]MEMORIAL!#REF!</definedName>
    <definedName name="MCOD02.140.0090_1" localSheetId="2">[6]MEMORIAL!#REF!</definedName>
    <definedName name="MCOD02.140.0090_1">[6]MEMORIAL!#REF!</definedName>
    <definedName name="MCOD02.160.0010" localSheetId="2">[5]MEMORIAL!#REF!</definedName>
    <definedName name="MCOD02.160.0010">[5]MEMORIAL!#REF!</definedName>
    <definedName name="MCOD02.160.0010_1" localSheetId="2">[6]MEMORIAL!#REF!</definedName>
    <definedName name="MCOD02.160.0010_1">[6]MEMORIAL!#REF!</definedName>
    <definedName name="MCOD02.160.0110" localSheetId="2">[5]MEMORIAL!#REF!</definedName>
    <definedName name="MCOD02.160.0110">[5]MEMORIAL!#REF!</definedName>
    <definedName name="MCOD02.160.0110_1" localSheetId="2">[6]MEMORIAL!#REF!</definedName>
    <definedName name="MCOD02.160.0110_1">[6]MEMORIAL!#REF!</definedName>
    <definedName name="MCOD02.180.0010" localSheetId="2">[5]MEMORIAL!#REF!</definedName>
    <definedName name="MCOD02.180.0010">[5]MEMORIAL!#REF!</definedName>
    <definedName name="MCOD02.180.0010_1" localSheetId="2">[6]MEMORIAL!#REF!</definedName>
    <definedName name="MCOD02.180.0010_1">[6]MEMORIAL!#REF!</definedName>
    <definedName name="MCOD02.210.0020" localSheetId="2">[5]MEMORIAL!#REF!</definedName>
    <definedName name="MCOD02.210.0020">[5]MEMORIAL!#REF!</definedName>
    <definedName name="MCOD02.210.0020_1" localSheetId="2">[6]MEMORIAL!#REF!</definedName>
    <definedName name="MCOD02.210.0020_1">[6]MEMORIAL!#REF!</definedName>
    <definedName name="MCOD02.210.0030" localSheetId="2">[5]MEMORIAL!#REF!</definedName>
    <definedName name="MCOD02.210.0030">[5]MEMORIAL!#REF!</definedName>
    <definedName name="MCOD02.210.0030_1" localSheetId="2">[6]MEMORIAL!#REF!</definedName>
    <definedName name="MCOD02.210.0030_1">[6]MEMORIAL!#REF!</definedName>
    <definedName name="MCOD02.210.0090" localSheetId="2">[5]MEMORIAL!#REF!</definedName>
    <definedName name="MCOD02.210.0090">[5]MEMORIAL!#REF!</definedName>
    <definedName name="MCOD02.210.0090_1" localSheetId="2">[6]MEMORIAL!#REF!</definedName>
    <definedName name="MCOD02.210.0090_1">[6]MEMORIAL!#REF!</definedName>
    <definedName name="MCOD02.210.0110" localSheetId="2">[5]MEMORIAL!#REF!</definedName>
    <definedName name="MCOD02.210.0110">[5]MEMORIAL!#REF!</definedName>
    <definedName name="MCOD02.210.0110_1" localSheetId="2">[6]MEMORIAL!#REF!</definedName>
    <definedName name="MCOD02.210.0110_1">[6]MEMORIAL!#REF!</definedName>
    <definedName name="MCOD02.210.0310" localSheetId="2">[5]MEMORIAL!#REF!</definedName>
    <definedName name="MCOD02.210.0310">[5]MEMORIAL!#REF!</definedName>
    <definedName name="MCOD02.210.0310_1" localSheetId="2">[6]MEMORIAL!#REF!</definedName>
    <definedName name="MCOD02.210.0310_1">[6]MEMORIAL!#REF!</definedName>
    <definedName name="MCOD02.210.0340" localSheetId="2">[5]MEMORIAL!#REF!</definedName>
    <definedName name="MCOD02.210.0340">[5]MEMORIAL!#REF!</definedName>
    <definedName name="MCOD02.210.0340_1" localSheetId="2">[6]MEMORIAL!#REF!</definedName>
    <definedName name="MCOD02.210.0340_1">[6]MEMORIAL!#REF!</definedName>
    <definedName name="MCOD02.210.0350" localSheetId="2">[5]MEMORIAL!#REF!</definedName>
    <definedName name="MCOD02.210.0350">[5]MEMORIAL!#REF!</definedName>
    <definedName name="MCOD02.210.0350_1" localSheetId="2">[6]MEMORIAL!#REF!</definedName>
    <definedName name="MCOD02.210.0350_1">[6]MEMORIAL!#REF!</definedName>
    <definedName name="MCOD02.210.0360" localSheetId="2">[5]MEMORIAL!#REF!</definedName>
    <definedName name="MCOD02.210.0360">[5]MEMORIAL!#REF!</definedName>
    <definedName name="MCOD02.210.0360_1" localSheetId="2">[6]MEMORIAL!#REF!</definedName>
    <definedName name="MCOD02.210.0360_1">[6]MEMORIAL!#REF!</definedName>
    <definedName name="MCOD02.210.0370" localSheetId="2">[5]MEMORIAL!#REF!</definedName>
    <definedName name="MCOD02.210.0370">[5]MEMORIAL!#REF!</definedName>
    <definedName name="MCOD02.210.0370_1" localSheetId="2">[6]MEMORIAL!#REF!</definedName>
    <definedName name="MCOD02.210.0370_1">[6]MEMORIAL!#REF!</definedName>
    <definedName name="MCOD02.210.0380" localSheetId="2">[5]MEMORIAL!#REF!</definedName>
    <definedName name="MCOD02.210.0380">[5]MEMORIAL!#REF!</definedName>
    <definedName name="MCOD02.210.0380_1" localSheetId="2">[6]MEMORIAL!#REF!</definedName>
    <definedName name="MCOD02.210.0380_1">[6]MEMORIAL!#REF!</definedName>
    <definedName name="MCOD02.210.1620" localSheetId="2">[5]MEMORIAL!#REF!</definedName>
    <definedName name="MCOD02.210.1620">[5]MEMORIAL!#REF!</definedName>
    <definedName name="MCOD02.210.1620_1" localSheetId="2">[6]MEMORIAL!#REF!</definedName>
    <definedName name="MCOD02.210.1620_1">[6]MEMORIAL!#REF!</definedName>
    <definedName name="MCOD02.210.1625" localSheetId="2">[5]MEMORIAL!#REF!</definedName>
    <definedName name="MCOD02.210.1625">[5]MEMORIAL!#REF!</definedName>
    <definedName name="MCOD02.210.1625_1" localSheetId="2">[6]MEMORIAL!#REF!</definedName>
    <definedName name="MCOD02.210.1625_1">[6]MEMORIAL!#REF!</definedName>
    <definedName name="MCOD02.210.1635" localSheetId="2">[5]MEMORIAL!#REF!</definedName>
    <definedName name="MCOD02.210.1635">[5]MEMORIAL!#REF!</definedName>
    <definedName name="MCOD02.210.1635_1" localSheetId="2">[6]MEMORIAL!#REF!</definedName>
    <definedName name="MCOD02.210.1635_1">[6]MEMORIAL!#REF!</definedName>
    <definedName name="MCOD02.210.1637" localSheetId="2">[5]MEMORIAL!#REF!</definedName>
    <definedName name="MCOD02.210.1637">[5]MEMORIAL!#REF!</definedName>
    <definedName name="MCOD02.210.1637_1" localSheetId="2">[6]MEMORIAL!#REF!</definedName>
    <definedName name="MCOD02.210.1637_1">[6]MEMORIAL!#REF!</definedName>
    <definedName name="MCOD03.020.0020" localSheetId="2">[5]MEMORIAL!#REF!</definedName>
    <definedName name="MCOD03.020.0020">[5]MEMORIAL!#REF!</definedName>
    <definedName name="MCOD03.020.0020_1" localSheetId="2">[6]MEMORIAL!#REF!</definedName>
    <definedName name="MCOD03.020.0020_1">[6]MEMORIAL!#REF!</definedName>
    <definedName name="MCOD05.150.0830" localSheetId="2">[5]MEMORIAL!#REF!</definedName>
    <definedName name="MCOD05.150.0830">[5]MEMORIAL!#REF!</definedName>
    <definedName name="MCOD05.150.0830_1" localSheetId="2">[6]MEMORIAL!#REF!</definedName>
    <definedName name="MCOD05.150.0830_1">[6]MEMORIAL!#REF!</definedName>
    <definedName name="MCOD05.150.0840" localSheetId="2">[5]MEMORIAL!#REF!</definedName>
    <definedName name="MCOD05.150.0840">[5]MEMORIAL!#REF!</definedName>
    <definedName name="MCOD05.150.0840_1" localSheetId="2">[6]MEMORIAL!#REF!</definedName>
    <definedName name="MCOD05.150.0840_1">[6]MEMORIAL!#REF!</definedName>
    <definedName name="MCODCOTADO01" localSheetId="2">[5]MEMORIAL!#REF!</definedName>
    <definedName name="MCODCOTADO01">[5]MEMORIAL!#REF!</definedName>
    <definedName name="MCODCOTADO01_1" localSheetId="2">[6]MEMORIAL!#REF!</definedName>
    <definedName name="MCODCOTADO01_1">[6]MEMORIAL!#REF!</definedName>
    <definedName name="MCODCOTADO02" localSheetId="2">[5]MEMORIAL!#REF!</definedName>
    <definedName name="MCODCOTADO02">[5]MEMORIAL!#REF!</definedName>
    <definedName name="MCODCOTADO02_1" localSheetId="2">[6]MEMORIAL!#REF!</definedName>
    <definedName name="MCODCOTADO02_1">[6]MEMORIAL!#REF!</definedName>
    <definedName name="MCODCOTADO03" localSheetId="2">[5]MEMORIAL!#REF!</definedName>
    <definedName name="MCODCOTADO03">[5]MEMORIAL!#REF!</definedName>
    <definedName name="MCODCOTADO03_1" localSheetId="2">[6]MEMORIAL!#REF!</definedName>
    <definedName name="MCODCOTADO03_1">[6]MEMORIAL!#REF!</definedName>
    <definedName name="MCODCOTADO04" localSheetId="2">[5]MEMORIAL!#REF!</definedName>
    <definedName name="MCODCOTADO04">[5]MEMORIAL!#REF!</definedName>
    <definedName name="MCODCOTADO04_1" localSheetId="2">[6]MEMORIAL!#REF!</definedName>
    <definedName name="MCODCOTADO04_1">[6]MEMORIAL!#REF!</definedName>
    <definedName name="MTOT02.020.0010" localSheetId="2">[5]MEMORIAL!#REF!</definedName>
    <definedName name="MTOT02.020.0010">[5]MEMORIAL!#REF!</definedName>
    <definedName name="MTOT02.020.0010_1" localSheetId="2">[6]MEMORIAL!#REF!</definedName>
    <definedName name="MTOT02.020.0010_1">[6]MEMORIAL!#REF!</definedName>
    <definedName name="MTOT02.020.0070" localSheetId="2">[5]MEMORIAL!#REF!</definedName>
    <definedName name="MTOT02.020.0070">[5]MEMORIAL!#REF!</definedName>
    <definedName name="MTOT02.020.0070_1" localSheetId="2">[6]MEMORIAL!#REF!</definedName>
    <definedName name="MTOT02.020.0070_1">[6]MEMORIAL!#REF!</definedName>
    <definedName name="MTOT02.030.0090" localSheetId="2">[5]MEMORIAL!#REF!</definedName>
    <definedName name="MTOT02.030.0090">[5]MEMORIAL!#REF!</definedName>
    <definedName name="MTOT02.030.0090_1" localSheetId="2">[6]MEMORIAL!#REF!</definedName>
    <definedName name="MTOT02.030.0090_1">[6]MEMORIAL!#REF!</definedName>
    <definedName name="MTOT02.030.0100" localSheetId="2">[5]MEMORIAL!#REF!</definedName>
    <definedName name="MTOT02.030.0100">[5]MEMORIAL!#REF!</definedName>
    <definedName name="MTOT02.030.0100_1" localSheetId="2">[6]MEMORIAL!#REF!</definedName>
    <definedName name="MTOT02.030.0100_1">[6]MEMORIAL!#REF!</definedName>
    <definedName name="MTOT02.040.0200" localSheetId="2">[5]MEMORIAL!#REF!</definedName>
    <definedName name="MTOT02.040.0200">[5]MEMORIAL!#REF!</definedName>
    <definedName name="MTOT02.040.0200_1" localSheetId="2">[6]MEMORIAL!#REF!</definedName>
    <definedName name="MTOT02.040.0200_1">[6]MEMORIAL!#REF!</definedName>
    <definedName name="MTOT02.040.0280" localSheetId="2">[5]MEMORIAL!#REF!</definedName>
    <definedName name="MTOT02.040.0280">[5]MEMORIAL!#REF!</definedName>
    <definedName name="MTOT02.040.0280_1" localSheetId="2">[6]MEMORIAL!#REF!</definedName>
    <definedName name="MTOT02.040.0280_1">[6]MEMORIAL!#REF!</definedName>
    <definedName name="MTOT02.040.0921" localSheetId="2">[5]MEMORIAL!#REF!</definedName>
    <definedName name="MTOT02.040.0921">[5]MEMORIAL!#REF!</definedName>
    <definedName name="MTOT02.040.0921_1" localSheetId="2">[6]MEMORIAL!#REF!</definedName>
    <definedName name="MTOT02.040.0921_1">[6]MEMORIAL!#REF!</definedName>
    <definedName name="MTOT02.040.1055" localSheetId="2">[5]MEMORIAL!#REF!</definedName>
    <definedName name="MTOT02.040.1055">[5]MEMORIAL!#REF!</definedName>
    <definedName name="MTOT02.040.1055_1" localSheetId="2">[6]MEMORIAL!#REF!</definedName>
    <definedName name="MTOT02.040.1055_1">[6]MEMORIAL!#REF!</definedName>
    <definedName name="MTOT02.040.1060" localSheetId="2">[5]MEMORIAL!#REF!</definedName>
    <definedName name="MTOT02.040.1060">[5]MEMORIAL!#REF!</definedName>
    <definedName name="MTOT02.040.1060_1" localSheetId="2">[6]MEMORIAL!#REF!</definedName>
    <definedName name="MTOT02.040.1060_1">[6]MEMORIAL!#REF!</definedName>
    <definedName name="MTOT02.040.3790" localSheetId="2">[5]MEMORIAL!#REF!</definedName>
    <definedName name="MTOT02.040.3790">[5]MEMORIAL!#REF!</definedName>
    <definedName name="MTOT02.040.3790_1" localSheetId="2">[6]MEMORIAL!#REF!</definedName>
    <definedName name="MTOT02.040.3790_1">[6]MEMORIAL!#REF!</definedName>
    <definedName name="MTOT02.040.3800" localSheetId="2">[5]MEMORIAL!#REF!</definedName>
    <definedName name="MTOT02.040.3800">[5]MEMORIAL!#REF!</definedName>
    <definedName name="MTOT02.040.3800_1" localSheetId="2">[6]MEMORIAL!#REF!</definedName>
    <definedName name="MTOT02.040.3800_1">[6]MEMORIAL!#REF!</definedName>
    <definedName name="MTOT02.040.3810" localSheetId="2">[5]MEMORIAL!#REF!</definedName>
    <definedName name="MTOT02.040.3810">[5]MEMORIAL!#REF!</definedName>
    <definedName name="MTOT02.040.3810_1" localSheetId="2">[6]MEMORIAL!#REF!</definedName>
    <definedName name="MTOT02.040.3810_1">[6]MEMORIAL!#REF!</definedName>
    <definedName name="MTOT02.040.4510" localSheetId="2">[5]MEMORIAL!#REF!</definedName>
    <definedName name="MTOT02.040.4510">[5]MEMORIAL!#REF!</definedName>
    <definedName name="MTOT02.040.4510_1" localSheetId="2">[6]MEMORIAL!#REF!</definedName>
    <definedName name="MTOT02.040.4510_1">[6]MEMORIAL!#REF!</definedName>
    <definedName name="MTOT02.040.4520" localSheetId="2">[5]MEMORIAL!#REF!</definedName>
    <definedName name="MTOT02.040.4520">[5]MEMORIAL!#REF!</definedName>
    <definedName name="MTOT02.040.4520_1" localSheetId="2">[6]MEMORIAL!#REF!</definedName>
    <definedName name="MTOT02.040.4520_1">[6]MEMORIAL!#REF!</definedName>
    <definedName name="MTOT02.040.4550" localSheetId="2">[5]MEMORIAL!#REF!</definedName>
    <definedName name="MTOT02.040.4550">[5]MEMORIAL!#REF!</definedName>
    <definedName name="MTOT02.040.4550_1" localSheetId="2">[6]MEMORIAL!#REF!</definedName>
    <definedName name="MTOT02.040.4550_1">[6]MEMORIAL!#REF!</definedName>
    <definedName name="MTOT02.040.4620" localSheetId="2">[5]MEMORIAL!#REF!</definedName>
    <definedName name="MTOT02.040.4620">[5]MEMORIAL!#REF!</definedName>
    <definedName name="MTOT02.040.4620_1" localSheetId="2">[6]MEMORIAL!#REF!</definedName>
    <definedName name="MTOT02.040.4620_1">[6]MEMORIAL!#REF!</definedName>
    <definedName name="MTOT02.040.4630" localSheetId="2">[5]MEMORIAL!#REF!</definedName>
    <definedName name="MTOT02.040.4630">[5]MEMORIAL!#REF!</definedName>
    <definedName name="MTOT02.040.4630_1" localSheetId="2">[6]MEMORIAL!#REF!</definedName>
    <definedName name="MTOT02.040.4630_1">[6]MEMORIAL!#REF!</definedName>
    <definedName name="MTOT02.040.4636" localSheetId="2">[5]MEMORIAL!#REF!</definedName>
    <definedName name="MTOT02.040.4636">[5]MEMORIAL!#REF!</definedName>
    <definedName name="MTOT02.040.4636_1" localSheetId="2">[6]MEMORIAL!#REF!</definedName>
    <definedName name="MTOT02.040.4636_1">[6]MEMORIAL!#REF!</definedName>
    <definedName name="MTOT02.040.4690" localSheetId="2">[5]MEMORIAL!#REF!</definedName>
    <definedName name="MTOT02.040.4690">[5]MEMORIAL!#REF!</definedName>
    <definedName name="MTOT02.040.4690_1" localSheetId="2">[6]MEMORIAL!#REF!</definedName>
    <definedName name="MTOT02.040.4690_1">[6]MEMORIAL!#REF!</definedName>
    <definedName name="MTOT02.040.7402" localSheetId="2">[5]MEMORIAL!#REF!</definedName>
    <definedName name="MTOT02.040.7402">[5]MEMORIAL!#REF!</definedName>
    <definedName name="MTOT02.040.7402_1" localSheetId="2">[6]MEMORIAL!#REF!</definedName>
    <definedName name="MTOT02.040.7402_1">[6]MEMORIAL!#REF!</definedName>
    <definedName name="MTOT02.040.9800" localSheetId="2">[5]MEMORIAL!#REF!</definedName>
    <definedName name="MTOT02.040.9800">[5]MEMORIAL!#REF!</definedName>
    <definedName name="MTOT02.040.9800_1" localSheetId="2">[6]MEMORIAL!#REF!</definedName>
    <definedName name="MTOT02.040.9800_1">[6]MEMORIAL!#REF!</definedName>
    <definedName name="MTOT02.040.9802" localSheetId="2">[5]MEMORIAL!#REF!</definedName>
    <definedName name="MTOT02.040.9802">[5]MEMORIAL!#REF!</definedName>
    <definedName name="MTOT02.040.9802_1" localSheetId="2">[6]MEMORIAL!#REF!</definedName>
    <definedName name="MTOT02.040.9802_1">[6]MEMORIAL!#REF!</definedName>
    <definedName name="MTOT02.040.9804" localSheetId="2">[5]MEMORIAL!#REF!</definedName>
    <definedName name="MTOT02.040.9804">[5]MEMORIAL!#REF!</definedName>
    <definedName name="MTOT02.040.9804_1" localSheetId="2">[6]MEMORIAL!#REF!</definedName>
    <definedName name="MTOT02.040.9804_1">[6]MEMORIAL!#REF!</definedName>
    <definedName name="MTOT02.110.0014" localSheetId="2">[5]MEMORIAL!#REF!</definedName>
    <definedName name="MTOT02.110.0014">[5]MEMORIAL!#REF!</definedName>
    <definedName name="MTOT02.110.0014_1" localSheetId="2">[6]MEMORIAL!#REF!</definedName>
    <definedName name="MTOT02.110.0014_1">[6]MEMORIAL!#REF!</definedName>
    <definedName name="MTOT02.110.0054" localSheetId="2">[5]MEMORIAL!#REF!</definedName>
    <definedName name="MTOT02.110.0054">[5]MEMORIAL!#REF!</definedName>
    <definedName name="MTOT02.110.0054_1" localSheetId="2">[6]MEMORIAL!#REF!</definedName>
    <definedName name="MTOT02.110.0054_1">[6]MEMORIAL!#REF!</definedName>
    <definedName name="MTOT02.110.0066" localSheetId="2">[5]MEMORIAL!#REF!</definedName>
    <definedName name="MTOT02.110.0066">[5]MEMORIAL!#REF!</definedName>
    <definedName name="MTOT02.110.0066_1" localSheetId="2">[6]MEMORIAL!#REF!</definedName>
    <definedName name="MTOT02.110.0066_1">[6]MEMORIAL!#REF!</definedName>
    <definedName name="MTOT02.110.0094" localSheetId="2">[5]MEMORIAL!#REF!</definedName>
    <definedName name="MTOT02.110.0094">[5]MEMORIAL!#REF!</definedName>
    <definedName name="MTOT02.110.0094_1" localSheetId="2">[6]MEMORIAL!#REF!</definedName>
    <definedName name="MTOT02.110.0094_1">[6]MEMORIAL!#REF!</definedName>
    <definedName name="MTOT02.110.0106" localSheetId="2">[5]MEMORIAL!#REF!</definedName>
    <definedName name="MTOT02.110.0106">[5]MEMORIAL!#REF!</definedName>
    <definedName name="MTOT02.110.0106_1" localSheetId="2">[6]MEMORIAL!#REF!</definedName>
    <definedName name="MTOT02.110.0106_1">[6]MEMORIAL!#REF!</definedName>
    <definedName name="MTOT02.110.0110" localSheetId="2">[5]MEMORIAL!#REF!</definedName>
    <definedName name="MTOT02.110.0110">[5]MEMORIAL!#REF!</definedName>
    <definedName name="MTOT02.110.0110_1" localSheetId="2">[6]MEMORIAL!#REF!</definedName>
    <definedName name="MTOT02.110.0110_1">[6]MEMORIAL!#REF!</definedName>
    <definedName name="MTOT02.110.0134" localSheetId="2">[5]MEMORIAL!#REF!</definedName>
    <definedName name="MTOT02.110.0134">[5]MEMORIAL!#REF!</definedName>
    <definedName name="MTOT02.110.0134_1" localSheetId="2">[6]MEMORIAL!#REF!</definedName>
    <definedName name="MTOT02.110.0134_1">[6]MEMORIAL!#REF!</definedName>
    <definedName name="MTOT02.110.0146" localSheetId="2">[5]MEMORIAL!#REF!</definedName>
    <definedName name="MTOT02.110.0146">[5]MEMORIAL!#REF!</definedName>
    <definedName name="MTOT02.110.0146_1" localSheetId="2">[6]MEMORIAL!#REF!</definedName>
    <definedName name="MTOT02.110.0146_1">[6]MEMORIAL!#REF!</definedName>
    <definedName name="MTOT02.110.0150" localSheetId="2">[5]MEMORIAL!#REF!</definedName>
    <definedName name="MTOT02.110.0150">[5]MEMORIAL!#REF!</definedName>
    <definedName name="MTOT02.110.0150_1" localSheetId="2">[6]MEMORIAL!#REF!</definedName>
    <definedName name="MTOT02.110.0150_1">[6]MEMORIAL!#REF!</definedName>
    <definedName name="MTOT02.110.0610" localSheetId="2">[5]MEMORIAL!#REF!</definedName>
    <definedName name="MTOT02.110.0610">[5]MEMORIAL!#REF!</definedName>
    <definedName name="MTOT02.110.0610_1" localSheetId="2">[6]MEMORIAL!#REF!</definedName>
    <definedName name="MTOT02.110.0610_1">[6]MEMORIAL!#REF!</definedName>
    <definedName name="MTOT02.110.0620" localSheetId="2">[5]MEMORIAL!#REF!</definedName>
    <definedName name="MTOT02.110.0620">[5]MEMORIAL!#REF!</definedName>
    <definedName name="MTOT02.110.0620_1" localSheetId="2">[6]MEMORIAL!#REF!</definedName>
    <definedName name="MTOT02.110.0620_1">[6]MEMORIAL!#REF!</definedName>
    <definedName name="MTOT02.110.0734" localSheetId="2">[5]MEMORIAL!#REF!</definedName>
    <definedName name="MTOT02.110.0734">[5]MEMORIAL!#REF!</definedName>
    <definedName name="MTOT02.110.0734_1" localSheetId="2">[6]MEMORIAL!#REF!</definedName>
    <definedName name="MTOT02.110.0734_1">[6]MEMORIAL!#REF!</definedName>
    <definedName name="MTOT02.110.0738" localSheetId="2">[5]MEMORIAL!#REF!</definedName>
    <definedName name="MTOT02.110.0738">[5]MEMORIAL!#REF!</definedName>
    <definedName name="MTOT02.110.0738_1" localSheetId="2">[6]MEMORIAL!#REF!</definedName>
    <definedName name="MTOT02.110.0738_1">[6]MEMORIAL!#REF!</definedName>
    <definedName name="MTOT02.110.0750" localSheetId="2">[5]MEMORIAL!#REF!</definedName>
    <definedName name="MTOT02.110.0750">[5]MEMORIAL!#REF!</definedName>
    <definedName name="MTOT02.110.0750_1" localSheetId="2">[6]MEMORIAL!#REF!</definedName>
    <definedName name="MTOT02.110.0750_1">[6]MEMORIAL!#REF!</definedName>
    <definedName name="MTOT02.110.1014" localSheetId="2">[5]MEMORIAL!#REF!</definedName>
    <definedName name="MTOT02.110.1014">[5]MEMORIAL!#REF!</definedName>
    <definedName name="MTOT02.110.1014_1" localSheetId="2">[6]MEMORIAL!#REF!</definedName>
    <definedName name="MTOT02.110.1014_1">[6]MEMORIAL!#REF!</definedName>
    <definedName name="MTOT02.110.1020" localSheetId="2">[5]MEMORIAL!#REF!</definedName>
    <definedName name="MTOT02.110.1020">[5]MEMORIAL!#REF!</definedName>
    <definedName name="MTOT02.110.1020_1" localSheetId="2">[6]MEMORIAL!#REF!</definedName>
    <definedName name="MTOT02.110.1020_1">[6]MEMORIAL!#REF!</definedName>
    <definedName name="MTOT02.110.1164" localSheetId="2">[5]MEMORIAL!#REF!</definedName>
    <definedName name="MTOT02.110.1164">[5]MEMORIAL!#REF!</definedName>
    <definedName name="MTOT02.110.1164_1" localSheetId="2">[6]MEMORIAL!#REF!</definedName>
    <definedName name="MTOT02.110.1164_1">[6]MEMORIAL!#REF!</definedName>
    <definedName name="MTOT02.110.1166" localSheetId="2">[5]MEMORIAL!#REF!</definedName>
    <definedName name="MTOT02.110.1166">[5]MEMORIAL!#REF!</definedName>
    <definedName name="MTOT02.110.1166_1" localSheetId="2">[6]MEMORIAL!#REF!</definedName>
    <definedName name="MTOT02.110.1166_1">[6]MEMORIAL!#REF!</definedName>
    <definedName name="MTOT02.110.1420" localSheetId="2">[5]MEMORIAL!#REF!</definedName>
    <definedName name="MTOT02.110.1420">[5]MEMORIAL!#REF!</definedName>
    <definedName name="MTOT02.110.1420_1" localSheetId="2">[6]MEMORIAL!#REF!</definedName>
    <definedName name="MTOT02.110.1420_1">[6]MEMORIAL!#REF!</definedName>
    <definedName name="MTOT02.110.1426" localSheetId="2">[5]MEMORIAL!#REF!</definedName>
    <definedName name="MTOT02.110.1426">[5]MEMORIAL!#REF!</definedName>
    <definedName name="MTOT02.110.1426_1" localSheetId="2">[6]MEMORIAL!#REF!</definedName>
    <definedName name="MTOT02.110.1426_1">[6]MEMORIAL!#REF!</definedName>
    <definedName name="MTOT02.110.1654" localSheetId="2">[5]MEMORIAL!#REF!</definedName>
    <definedName name="MTOT02.110.1654">[5]MEMORIAL!#REF!</definedName>
    <definedName name="MTOT02.110.1654_1" localSheetId="2">[6]MEMORIAL!#REF!</definedName>
    <definedName name="MTOT02.110.1654_1">[6]MEMORIAL!#REF!</definedName>
    <definedName name="MTOT02.110.1880" localSheetId="2">[5]MEMORIAL!#REF!</definedName>
    <definedName name="MTOT02.110.1880">[5]MEMORIAL!#REF!</definedName>
    <definedName name="MTOT02.110.1880_1" localSheetId="2">[6]MEMORIAL!#REF!</definedName>
    <definedName name="MTOT02.110.1880_1">[6]MEMORIAL!#REF!</definedName>
    <definedName name="MTOT02.110.1974" localSheetId="2">[5]MEMORIAL!#REF!</definedName>
    <definedName name="MTOT02.110.1974">[5]MEMORIAL!#REF!</definedName>
    <definedName name="MTOT02.110.1974_1" localSheetId="2">[6]MEMORIAL!#REF!</definedName>
    <definedName name="MTOT02.110.1974_1">[6]MEMORIAL!#REF!</definedName>
    <definedName name="MTOT02.110.1996" localSheetId="2">[5]MEMORIAL!#REF!</definedName>
    <definedName name="MTOT02.110.1996">[5]MEMORIAL!#REF!</definedName>
    <definedName name="MTOT02.110.1996_1" localSheetId="2">[6]MEMORIAL!#REF!</definedName>
    <definedName name="MTOT02.110.1996_1">[6]MEMORIAL!#REF!</definedName>
    <definedName name="MTOT02.110.2012" localSheetId="2">[5]MEMORIAL!#REF!</definedName>
    <definedName name="MTOT02.110.2012">[5]MEMORIAL!#REF!</definedName>
    <definedName name="MTOT02.110.2012_1" localSheetId="2">[6]MEMORIAL!#REF!</definedName>
    <definedName name="MTOT02.110.2012_1">[6]MEMORIAL!#REF!</definedName>
    <definedName name="MTOT02.110.2016" localSheetId="2">[5]MEMORIAL!#REF!</definedName>
    <definedName name="MTOT02.110.2016">[5]MEMORIAL!#REF!</definedName>
    <definedName name="MTOT02.110.2016_1" localSheetId="2">[6]MEMORIAL!#REF!</definedName>
    <definedName name="MTOT02.110.2016_1">[6]MEMORIAL!#REF!</definedName>
    <definedName name="MTOT02.110.2024" localSheetId="2">[5]MEMORIAL!#REF!</definedName>
    <definedName name="MTOT02.110.2024">[5]MEMORIAL!#REF!</definedName>
    <definedName name="MTOT02.110.2024_1" localSheetId="2">[6]MEMORIAL!#REF!</definedName>
    <definedName name="MTOT02.110.2024_1">[6]MEMORIAL!#REF!</definedName>
    <definedName name="MTOT02.110.2026" localSheetId="2">[5]MEMORIAL!#REF!</definedName>
    <definedName name="MTOT02.110.2026">[5]MEMORIAL!#REF!</definedName>
    <definedName name="MTOT02.110.2026_1" localSheetId="2">[6]MEMORIAL!#REF!</definedName>
    <definedName name="MTOT02.110.2026_1">[6]MEMORIAL!#REF!</definedName>
    <definedName name="MTOT02.110.2310" localSheetId="2">[5]MEMORIAL!#REF!</definedName>
    <definedName name="MTOT02.110.2310">[5]MEMORIAL!#REF!</definedName>
    <definedName name="MTOT02.110.2310_1" localSheetId="2">[6]MEMORIAL!#REF!</definedName>
    <definedName name="MTOT02.110.2310_1">[6]MEMORIAL!#REF!</definedName>
    <definedName name="MTOT02.110.2480" localSheetId="2">[5]MEMORIAL!#REF!</definedName>
    <definedName name="MTOT02.110.2480">[5]MEMORIAL!#REF!</definedName>
    <definedName name="MTOT02.110.2480_1" localSheetId="2">[6]MEMORIAL!#REF!</definedName>
    <definedName name="MTOT02.110.2480_1">[6]MEMORIAL!#REF!</definedName>
    <definedName name="MTOT02.110.2798" localSheetId="2">[5]MEMORIAL!#REF!</definedName>
    <definedName name="MTOT02.110.2798">[5]MEMORIAL!#REF!</definedName>
    <definedName name="MTOT02.110.2798_1" localSheetId="2">[6]MEMORIAL!#REF!</definedName>
    <definedName name="MTOT02.110.2798_1">[6]MEMORIAL!#REF!</definedName>
    <definedName name="MTOT02.110.2806" localSheetId="2">[5]MEMORIAL!#REF!</definedName>
    <definedName name="MTOT02.110.2806">[5]MEMORIAL!#REF!</definedName>
    <definedName name="MTOT02.110.2806_1" localSheetId="2">[6]MEMORIAL!#REF!</definedName>
    <definedName name="MTOT02.110.2806_1">[6]MEMORIAL!#REF!</definedName>
    <definedName name="MTOT02.110.2868" localSheetId="2">[5]MEMORIAL!#REF!</definedName>
    <definedName name="MTOT02.110.2868">[5]MEMORIAL!#REF!</definedName>
    <definedName name="MTOT02.110.2868_1" localSheetId="2">[6]MEMORIAL!#REF!</definedName>
    <definedName name="MTOT02.110.2868_1">[6]MEMORIAL!#REF!</definedName>
    <definedName name="MTOT02.110.3856" localSheetId="2">[5]MEMORIAL!#REF!</definedName>
    <definedName name="MTOT02.110.3856">[5]MEMORIAL!#REF!</definedName>
    <definedName name="MTOT02.110.3856_1" localSheetId="2">[6]MEMORIAL!#REF!</definedName>
    <definedName name="MTOT02.110.3856_1">[6]MEMORIAL!#REF!</definedName>
    <definedName name="MTOT02.110.3908" localSheetId="2">[5]MEMORIAL!#REF!</definedName>
    <definedName name="MTOT02.110.3908">[5]MEMORIAL!#REF!</definedName>
    <definedName name="MTOT02.110.3908_1" localSheetId="2">[6]MEMORIAL!#REF!</definedName>
    <definedName name="MTOT02.110.3908_1">[6]MEMORIAL!#REF!</definedName>
    <definedName name="MTOT02.110.3926" localSheetId="2">[5]MEMORIAL!#REF!</definedName>
    <definedName name="MTOT02.110.3926">[5]MEMORIAL!#REF!</definedName>
    <definedName name="MTOT02.110.3926_1" localSheetId="2">[6]MEMORIAL!#REF!</definedName>
    <definedName name="MTOT02.110.3926_1">[6]MEMORIAL!#REF!</definedName>
    <definedName name="MTOT02.110.4288" localSheetId="2">[5]MEMORIAL!#REF!</definedName>
    <definedName name="MTOT02.110.4288">[5]MEMORIAL!#REF!</definedName>
    <definedName name="MTOT02.110.4288_1" localSheetId="2">[6]MEMORIAL!#REF!</definedName>
    <definedName name="MTOT02.110.4288_1">[6]MEMORIAL!#REF!</definedName>
    <definedName name="MTOT02.110.4296" localSheetId="2">[5]MEMORIAL!#REF!</definedName>
    <definedName name="MTOT02.110.4296">[5]MEMORIAL!#REF!</definedName>
    <definedName name="MTOT02.110.4296_1" localSheetId="2">[6]MEMORIAL!#REF!</definedName>
    <definedName name="MTOT02.110.4296_1">[6]MEMORIAL!#REF!</definedName>
    <definedName name="MTOT02.110.4308" localSheetId="2">[5]MEMORIAL!#REF!</definedName>
    <definedName name="MTOT02.110.4308">[5]MEMORIAL!#REF!</definedName>
    <definedName name="MTOT02.110.4308_1" localSheetId="2">[6]MEMORIAL!#REF!</definedName>
    <definedName name="MTOT02.110.4308_1">[6]MEMORIAL!#REF!</definedName>
    <definedName name="MTOT02.110.4312" localSheetId="2">[5]MEMORIAL!#REF!</definedName>
    <definedName name="MTOT02.110.4312">[5]MEMORIAL!#REF!</definedName>
    <definedName name="MTOT02.110.4312_1" localSheetId="2">[6]MEMORIAL!#REF!</definedName>
    <definedName name="MTOT02.110.4312_1">[6]MEMORIAL!#REF!</definedName>
    <definedName name="MTOT02.110.4320" localSheetId="2">[5]MEMORIAL!#REF!</definedName>
    <definedName name="MTOT02.110.4320">[5]MEMORIAL!#REF!</definedName>
    <definedName name="MTOT02.110.4320_1" localSheetId="2">[6]MEMORIAL!#REF!</definedName>
    <definedName name="MTOT02.110.4320_1">[6]MEMORIAL!#REF!</definedName>
    <definedName name="MTOT02.110.4780" localSheetId="2">[5]MEMORIAL!#REF!</definedName>
    <definedName name="MTOT02.110.4780">[5]MEMORIAL!#REF!</definedName>
    <definedName name="MTOT02.110.4780_1" localSheetId="2">[6]MEMORIAL!#REF!</definedName>
    <definedName name="MTOT02.110.4780_1">[6]MEMORIAL!#REF!</definedName>
    <definedName name="MTOT02.110.610" localSheetId="2">[5]MEMORIAL!#REF!</definedName>
    <definedName name="MTOT02.110.610">[5]MEMORIAL!#REF!</definedName>
    <definedName name="MTOT02.110.610_1" localSheetId="2">[6]MEMORIAL!#REF!</definedName>
    <definedName name="MTOT02.110.610_1">[6]MEMORIAL!#REF!</definedName>
    <definedName name="MTOT02.120.0050" localSheetId="2">[5]MEMORIAL!#REF!</definedName>
    <definedName name="MTOT02.120.0050">[5]MEMORIAL!#REF!</definedName>
    <definedName name="MTOT02.120.0050_1" localSheetId="2">[6]MEMORIAL!#REF!</definedName>
    <definedName name="MTOT02.120.0050_1">[6]MEMORIAL!#REF!</definedName>
    <definedName name="MTOT02.120.0060" localSheetId="2">[5]MEMORIAL!#REF!</definedName>
    <definedName name="MTOT02.120.0060">[5]MEMORIAL!#REF!</definedName>
    <definedName name="MTOT02.120.0060_1" localSheetId="2">[6]MEMORIAL!#REF!</definedName>
    <definedName name="MTOT02.120.0060_1">[6]MEMORIAL!#REF!</definedName>
    <definedName name="MTOT02.120.0140" localSheetId="2">[5]MEMORIAL!#REF!</definedName>
    <definedName name="MTOT02.120.0140">[5]MEMORIAL!#REF!</definedName>
    <definedName name="MTOT02.120.0140_1" localSheetId="2">[6]MEMORIAL!#REF!</definedName>
    <definedName name="MTOT02.120.0140_1">[6]MEMORIAL!#REF!</definedName>
    <definedName name="MTOT02.130.0070" localSheetId="2">[5]MEMORIAL!#REF!</definedName>
    <definedName name="MTOT02.130.0070">[5]MEMORIAL!#REF!</definedName>
    <definedName name="MTOT02.130.0070_1" localSheetId="2">[6]MEMORIAL!#REF!</definedName>
    <definedName name="MTOT02.130.0070_1">[6]MEMORIAL!#REF!</definedName>
    <definedName name="MTOT02.130.0080" localSheetId="2">[5]MEMORIAL!#REF!</definedName>
    <definedName name="MTOT02.130.0080">[5]MEMORIAL!#REF!</definedName>
    <definedName name="MTOT02.130.0080_1" localSheetId="2">[6]MEMORIAL!#REF!</definedName>
    <definedName name="MTOT02.130.0080_1">[6]MEMORIAL!#REF!</definedName>
    <definedName name="MTOT02.130.0100" localSheetId="2">[5]MEMORIAL!#REF!</definedName>
    <definedName name="MTOT02.130.0100">[5]MEMORIAL!#REF!</definedName>
    <definedName name="MTOT02.130.0100_1" localSheetId="2">[6]MEMORIAL!#REF!</definedName>
    <definedName name="MTOT02.130.0100_1">[6]MEMORIAL!#REF!</definedName>
    <definedName name="MTOT02.140.0030" localSheetId="2">[5]MEMORIAL!#REF!</definedName>
    <definedName name="MTOT02.140.0030">[5]MEMORIAL!#REF!</definedName>
    <definedName name="MTOT02.140.0030_1" localSheetId="2">[6]MEMORIAL!#REF!</definedName>
    <definedName name="MTOT02.140.0030_1">[6]MEMORIAL!#REF!</definedName>
    <definedName name="MTOT02.140.0080" localSheetId="2">[5]MEMORIAL!#REF!</definedName>
    <definedName name="MTOT02.140.0080">[5]MEMORIAL!#REF!</definedName>
    <definedName name="MTOT02.140.0080_1" localSheetId="2">[6]MEMORIAL!#REF!</definedName>
    <definedName name="MTOT02.140.0080_1">[6]MEMORIAL!#REF!</definedName>
    <definedName name="MTOT02.140.0090" localSheetId="2">[5]MEMORIAL!#REF!</definedName>
    <definedName name="MTOT02.140.0090">[5]MEMORIAL!#REF!</definedName>
    <definedName name="MTOT02.140.0090_1" localSheetId="2">[6]MEMORIAL!#REF!</definedName>
    <definedName name="MTOT02.140.0090_1">[6]MEMORIAL!#REF!</definedName>
    <definedName name="MTOT02.160.0010" localSheetId="2">[5]MEMORIAL!#REF!</definedName>
    <definedName name="MTOT02.160.0010">[5]MEMORIAL!#REF!</definedName>
    <definedName name="MTOT02.160.0010_1" localSheetId="2">[6]MEMORIAL!#REF!</definedName>
    <definedName name="MTOT02.160.0010_1">[6]MEMORIAL!#REF!</definedName>
    <definedName name="MTOT02.160.0110" localSheetId="2">[5]MEMORIAL!#REF!</definedName>
    <definedName name="MTOT02.160.0110">[5]MEMORIAL!#REF!</definedName>
    <definedName name="MTOT02.160.0110_1" localSheetId="2">[6]MEMORIAL!#REF!</definedName>
    <definedName name="MTOT02.160.0110_1">[6]MEMORIAL!#REF!</definedName>
    <definedName name="MTOT02.180.0010" localSheetId="2">[5]MEMORIAL!#REF!</definedName>
    <definedName name="MTOT02.180.0010">[5]MEMORIAL!#REF!</definedName>
    <definedName name="MTOT02.180.0010_1" localSheetId="2">[6]MEMORIAL!#REF!</definedName>
    <definedName name="MTOT02.180.0010_1">[6]MEMORIAL!#REF!</definedName>
    <definedName name="MTOT02.210.0020" localSheetId="2">[5]MEMORIAL!#REF!</definedName>
    <definedName name="MTOT02.210.0020">[5]MEMORIAL!#REF!</definedName>
    <definedName name="MTOT02.210.0020_1" localSheetId="2">[6]MEMORIAL!#REF!</definedName>
    <definedName name="MTOT02.210.0020_1">[6]MEMORIAL!#REF!</definedName>
    <definedName name="MTOT02.210.0030" localSheetId="2">[5]MEMORIAL!#REF!</definedName>
    <definedName name="MTOT02.210.0030">[5]MEMORIAL!#REF!</definedName>
    <definedName name="MTOT02.210.0030_1" localSheetId="2">[6]MEMORIAL!#REF!</definedName>
    <definedName name="MTOT02.210.0030_1">[6]MEMORIAL!#REF!</definedName>
    <definedName name="MTOT02.210.0090" localSheetId="2">[5]MEMORIAL!#REF!</definedName>
    <definedName name="MTOT02.210.0090">[5]MEMORIAL!#REF!</definedName>
    <definedName name="MTOT02.210.0090_1" localSheetId="2">[6]MEMORIAL!#REF!</definedName>
    <definedName name="MTOT02.210.0090_1">[6]MEMORIAL!#REF!</definedName>
    <definedName name="MTOT02.210.0110" localSheetId="2">[5]MEMORIAL!#REF!</definedName>
    <definedName name="MTOT02.210.0110">[5]MEMORIAL!#REF!</definedName>
    <definedName name="MTOT02.210.0110_1" localSheetId="2">[6]MEMORIAL!#REF!</definedName>
    <definedName name="MTOT02.210.0110_1">[6]MEMORIAL!#REF!</definedName>
    <definedName name="MTOT02.210.0310" localSheetId="2">[5]MEMORIAL!#REF!</definedName>
    <definedName name="MTOT02.210.0310">[5]MEMORIAL!#REF!</definedName>
    <definedName name="MTOT02.210.0310_1" localSheetId="2">[6]MEMORIAL!#REF!</definedName>
    <definedName name="MTOT02.210.0310_1">[6]MEMORIAL!#REF!</definedName>
    <definedName name="MTOT02.210.0340" localSheetId="2">[5]MEMORIAL!#REF!</definedName>
    <definedName name="MTOT02.210.0340">[5]MEMORIAL!#REF!</definedName>
    <definedName name="MTOT02.210.0340_1" localSheetId="2">[6]MEMORIAL!#REF!</definedName>
    <definedName name="MTOT02.210.0340_1">[6]MEMORIAL!#REF!</definedName>
    <definedName name="MTOT02.210.0350" localSheetId="2">[5]MEMORIAL!#REF!</definedName>
    <definedName name="MTOT02.210.0350">[5]MEMORIAL!#REF!</definedName>
    <definedName name="MTOT02.210.0350_1" localSheetId="2">[6]MEMORIAL!#REF!</definedName>
    <definedName name="MTOT02.210.0350_1">[6]MEMORIAL!#REF!</definedName>
    <definedName name="MTOT02.210.0360" localSheetId="2">[5]MEMORIAL!#REF!</definedName>
    <definedName name="MTOT02.210.0360">[5]MEMORIAL!#REF!</definedName>
    <definedName name="MTOT02.210.0360_1" localSheetId="2">[6]MEMORIAL!#REF!</definedName>
    <definedName name="MTOT02.210.0360_1">[6]MEMORIAL!#REF!</definedName>
    <definedName name="MTOT02.210.0370" localSheetId="2">[5]MEMORIAL!#REF!</definedName>
    <definedName name="MTOT02.210.0370">[5]MEMORIAL!#REF!</definedName>
    <definedName name="MTOT02.210.0370_1" localSheetId="2">[6]MEMORIAL!#REF!</definedName>
    <definedName name="MTOT02.210.0370_1">[6]MEMORIAL!#REF!</definedName>
    <definedName name="MTOT02.210.0380" localSheetId="2">[5]MEMORIAL!#REF!</definedName>
    <definedName name="MTOT02.210.0380">[5]MEMORIAL!#REF!</definedName>
    <definedName name="MTOT02.210.0380_1" localSheetId="2">[6]MEMORIAL!#REF!</definedName>
    <definedName name="MTOT02.210.0380_1">[6]MEMORIAL!#REF!</definedName>
    <definedName name="MTOT02.210.1620" localSheetId="2">[5]MEMORIAL!#REF!</definedName>
    <definedName name="MTOT02.210.1620">[5]MEMORIAL!#REF!</definedName>
    <definedName name="MTOT02.210.1620_1" localSheetId="2">[6]MEMORIAL!#REF!</definedName>
    <definedName name="MTOT02.210.1620_1">[6]MEMORIAL!#REF!</definedName>
    <definedName name="MTOT02.210.1625" localSheetId="2">[5]MEMORIAL!#REF!</definedName>
    <definedName name="MTOT02.210.1625">[5]MEMORIAL!#REF!</definedName>
    <definedName name="MTOT02.210.1625_1" localSheetId="2">[6]MEMORIAL!#REF!</definedName>
    <definedName name="MTOT02.210.1625_1">[6]MEMORIAL!#REF!</definedName>
    <definedName name="MTOT02.210.1635" localSheetId="2">[5]MEMORIAL!#REF!</definedName>
    <definedName name="MTOT02.210.1635">[5]MEMORIAL!#REF!</definedName>
    <definedName name="MTOT02.210.1635_1" localSheetId="2">[6]MEMORIAL!#REF!</definedName>
    <definedName name="MTOT02.210.1635_1">[6]MEMORIAL!#REF!</definedName>
    <definedName name="MTOT02.210.1637" localSheetId="2">[5]MEMORIAL!#REF!</definedName>
    <definedName name="MTOT02.210.1637">[5]MEMORIAL!#REF!</definedName>
    <definedName name="MTOT02.210.1637_1" localSheetId="2">[6]MEMORIAL!#REF!</definedName>
    <definedName name="MTOT02.210.1637_1">[6]MEMORIAL!#REF!</definedName>
    <definedName name="MTOT02.2140." localSheetId="2">[5]MEMORIAL!#REF!</definedName>
    <definedName name="MTOT02.2140.">[5]MEMORIAL!#REF!</definedName>
    <definedName name="MTOT02.2140._1" localSheetId="2">[6]MEMORIAL!#REF!</definedName>
    <definedName name="MTOT02.2140._1">[6]MEMORIAL!#REF!</definedName>
    <definedName name="MTOT03.020.0020" localSheetId="2">[5]MEMORIAL!#REF!</definedName>
    <definedName name="MTOT03.020.0020">[5]MEMORIAL!#REF!</definedName>
    <definedName name="MTOT03.020.0020_1" localSheetId="2">[6]MEMORIAL!#REF!</definedName>
    <definedName name="MTOT03.020.0020_1">[6]MEMORIAL!#REF!</definedName>
    <definedName name="MTOT05.150.0830" localSheetId="2">[5]MEMORIAL!#REF!</definedName>
    <definedName name="MTOT05.150.0830">[5]MEMORIAL!#REF!</definedName>
    <definedName name="MTOT05.150.0830_1" localSheetId="2">[6]MEMORIAL!#REF!</definedName>
    <definedName name="MTOT05.150.0830_1">[6]MEMORIAL!#REF!</definedName>
    <definedName name="MTOT05.150.0840" localSheetId="2">[5]MEMORIAL!#REF!</definedName>
    <definedName name="MTOT05.150.0840">[5]MEMORIAL!#REF!</definedName>
    <definedName name="MTOT05.150.0840_1" localSheetId="2">[6]MEMORIAL!#REF!</definedName>
    <definedName name="MTOT05.150.0840_1">[6]MEMORIAL!#REF!</definedName>
    <definedName name="MTOTCOTADO01" localSheetId="2">[5]MEMORIAL!#REF!</definedName>
    <definedName name="MTOTCOTADO01">[5]MEMORIAL!#REF!</definedName>
    <definedName name="MTOTCOTADO01_1" localSheetId="2">[6]MEMORIAL!#REF!</definedName>
    <definedName name="MTOTCOTADO01_1">[6]MEMORIAL!#REF!</definedName>
    <definedName name="MTOTCOTADO02" localSheetId="2">[5]MEMORIAL!#REF!</definedName>
    <definedName name="MTOTCOTADO02">[5]MEMORIAL!#REF!</definedName>
    <definedName name="MTOTCOTADO02_1" localSheetId="2">[6]MEMORIAL!#REF!</definedName>
    <definedName name="MTOTCOTADO02_1">[6]MEMORIAL!#REF!</definedName>
    <definedName name="MTOTCOTADO03" localSheetId="2">[5]MEMORIAL!#REF!</definedName>
    <definedName name="MTOTCOTADO03">[5]MEMORIAL!#REF!</definedName>
    <definedName name="MTOTCOTADO03_1" localSheetId="2">[6]MEMORIAL!#REF!</definedName>
    <definedName name="MTOTCOTADO03_1">[6]MEMORIAL!#REF!</definedName>
    <definedName name="MTOTCOTADO04" localSheetId="2">[5]MEMORIAL!#REF!</definedName>
    <definedName name="MTOTCOTADO04">[5]MEMORIAL!#REF!</definedName>
    <definedName name="MTOTCOTADO04_1" localSheetId="2">[6]MEMORIAL!#REF!</definedName>
    <definedName name="MTOTCOTADO04_1">[6]MEMORIAL!#REF!</definedName>
    <definedName name="MTOTCOTADO05" localSheetId="2">[5]MEMORIAL!#REF!</definedName>
    <definedName name="MTOTCOTADO05">[5]MEMORIAL!#REF!</definedName>
    <definedName name="MTOTCOTADO05_1" localSheetId="2">[6]MEMORIAL!#REF!</definedName>
    <definedName name="MTOTCOTADO05_1">[6]MEMORIAL!#REF!</definedName>
    <definedName name="MTOTCOTADO21" localSheetId="2">[2]MEMORIAL!#REF!</definedName>
    <definedName name="MTOTCOTADO21">[2]MEMORIAL!#REF!</definedName>
    <definedName name="MTOTCOTADO21_1" localSheetId="2">[2]MEMORIAL!#REF!</definedName>
    <definedName name="MTOTCOTADO21_1">[2]MEMORIAL!#REF!</definedName>
    <definedName name="MTOTVERBA" localSheetId="2">[2]MEMORIAL!#REF!</definedName>
    <definedName name="MTOTVERBA">[2]MEMORIAL!#REF!</definedName>
    <definedName name="MTOTVERBA_1" localSheetId="2">[2]MEMORIAL!#REF!</definedName>
    <definedName name="MTOTVERBA_1">[2]MEMORIAL!#REF!</definedName>
    <definedName name="PARALELO" localSheetId="2">#REF!</definedName>
    <definedName name="PARALELO">#REF!</definedName>
    <definedName name="PARALELO_1" localSheetId="2">#REF!</definedName>
    <definedName name="PARALELO_1">#REF!</definedName>
    <definedName name="RAH" localSheetId="2">#REF!</definedName>
    <definedName name="RAH">#REF!</definedName>
    <definedName name="RAH_1" localSheetId="2">#REF!</definedName>
    <definedName name="RAH_1">#REF!</definedName>
    <definedName name="rfv" localSheetId="2">#REF!</definedName>
    <definedName name="rfv">#REF!</definedName>
    <definedName name="rfv_1" localSheetId="2">#REF!</definedName>
    <definedName name="rfv_1">#REF!</definedName>
    <definedName name="rpa" localSheetId="2">#REF!</definedName>
    <definedName name="rpa">#REF!</definedName>
    <definedName name="rpa_1" localSheetId="2">#REF!</definedName>
    <definedName name="rpa_1">#REF!</definedName>
    <definedName name="rpb" localSheetId="2">#REF!</definedName>
    <definedName name="rpb">#REF!</definedName>
    <definedName name="rpb_1" localSheetId="2">#REF!</definedName>
    <definedName name="rpb_1">#REF!</definedName>
    <definedName name="rpp" localSheetId="2">#REF!</definedName>
    <definedName name="rpp">#REF!</definedName>
    <definedName name="rpp_1" localSheetId="2">#REF!</definedName>
    <definedName name="rpp_1">#REF!</definedName>
    <definedName name="SCOD02.010.0020" localSheetId="2">#REF!</definedName>
    <definedName name="SCOD02.010.0020">#REF!</definedName>
    <definedName name="SCOD02.010.0020_1" localSheetId="2">#REF!</definedName>
    <definedName name="SCOD02.010.0020_1">#REF!</definedName>
    <definedName name="SCOD02.010.0050" localSheetId="2">[5]MEMORIAL!#REF!</definedName>
    <definedName name="SCOD02.010.0050">[5]MEMORIAL!#REF!</definedName>
    <definedName name="SCOD02.010.0050_1" localSheetId="2">[6]MEMORIAL!#REF!</definedName>
    <definedName name="SCOD02.010.0050_1">[6]MEMORIAL!#REF!</definedName>
    <definedName name="SCOD02.010.0065" localSheetId="2">[5]MEMORIAL!#REF!</definedName>
    <definedName name="SCOD02.010.0065">[5]MEMORIAL!#REF!</definedName>
    <definedName name="SCOD02.010.0065_1" localSheetId="2">[6]MEMORIAL!#REF!</definedName>
    <definedName name="SCOD02.010.0065_1">[6]MEMORIAL!#REF!</definedName>
    <definedName name="SCOD02.010.0130" localSheetId="2">[5]MEMORIAL!#REF!</definedName>
    <definedName name="SCOD02.010.0130">[5]MEMORIAL!#REF!</definedName>
    <definedName name="SCOD02.010.0130_1" localSheetId="2">[6]MEMORIAL!#REF!</definedName>
    <definedName name="SCOD02.010.0130_1">[6]MEMORIAL!#REF!</definedName>
    <definedName name="SCOD03.010.0020" localSheetId="2">[5]MEMORIAL!#REF!</definedName>
    <definedName name="SCOD03.010.0020">[5]MEMORIAL!#REF!</definedName>
    <definedName name="SCOD03.010.0020_1" localSheetId="2">[6]MEMORIAL!#REF!</definedName>
    <definedName name="SCOD03.010.0020_1">[6]MEMORIAL!#REF!</definedName>
    <definedName name="SCOD03.010.0025" localSheetId="2">[5]MEMORIAL!#REF!</definedName>
    <definedName name="SCOD03.010.0025">[5]MEMORIAL!#REF!</definedName>
    <definedName name="SCOD03.010.0025_1" localSheetId="2">[6]MEMORIAL!#REF!</definedName>
    <definedName name="SCOD03.010.0025_1">[6]MEMORIAL!#REF!</definedName>
    <definedName name="SCOD03.010.0040" localSheetId="2">[5]MEMORIAL!#REF!</definedName>
    <definedName name="SCOD03.010.0040">[5]MEMORIAL!#REF!</definedName>
    <definedName name="SCOD03.010.0040_1" localSheetId="2">[6]MEMORIAL!#REF!</definedName>
    <definedName name="SCOD03.010.0040_1">[6]MEMORIAL!#REF!</definedName>
    <definedName name="SCOD03.010.0050" localSheetId="2">[5]MEMORIAL!#REF!</definedName>
    <definedName name="SCOD03.010.0050">[5]MEMORIAL!#REF!</definedName>
    <definedName name="SCOD03.010.0050_1" localSheetId="2">[6]MEMORIAL!#REF!</definedName>
    <definedName name="SCOD03.010.0050_1">[6]MEMORIAL!#REF!</definedName>
    <definedName name="SCOD03.010.0100" localSheetId="2">[5]MEMORIAL!#REF!</definedName>
    <definedName name="SCOD03.010.0100">[5]MEMORIAL!#REF!</definedName>
    <definedName name="SCOD03.010.0100_1" localSheetId="2">[6]MEMORIAL!#REF!</definedName>
    <definedName name="SCOD03.010.0100_1">[6]MEMORIAL!#REF!</definedName>
    <definedName name="SCOD03.010.0180" localSheetId="2">[5]MEMORIAL!#REF!</definedName>
    <definedName name="SCOD03.010.0180">[5]MEMORIAL!#REF!</definedName>
    <definedName name="SCOD03.010.0180_1" localSheetId="2">[6]MEMORIAL!#REF!</definedName>
    <definedName name="SCOD03.010.0180_1">[6]MEMORIAL!#REF!</definedName>
    <definedName name="SCOD03.010.0200" localSheetId="2">[5]MEMORIAL!#REF!</definedName>
    <definedName name="SCOD03.010.0200">[5]MEMORIAL!#REF!</definedName>
    <definedName name="SCOD03.010.0200_1" localSheetId="2">[6]MEMORIAL!#REF!</definedName>
    <definedName name="SCOD03.010.0200_1">[6]MEMORIAL!#REF!</definedName>
    <definedName name="SCOD04.010.0010" localSheetId="2">[3]MEMORIAL!#REF!</definedName>
    <definedName name="SCOD04.010.0010">[3]MEMORIAL!#REF!</definedName>
    <definedName name="SCOD04.010.0010_1" localSheetId="2">[3]MEMORIAL!#REF!</definedName>
    <definedName name="SCOD04.010.0010_1">[3]MEMORIAL!#REF!</definedName>
    <definedName name="SCOD04.010.0040" localSheetId="2">[3]MEMORIAL!#REF!</definedName>
    <definedName name="SCOD04.010.0040">[3]MEMORIAL!#REF!</definedName>
    <definedName name="SCOD04.010.0040_1" localSheetId="2">[3]MEMORIAL!#REF!</definedName>
    <definedName name="SCOD04.010.0040_1">[3]MEMORIAL!#REF!</definedName>
    <definedName name="SCOD04.010.0070" localSheetId="2">[3]MEMORIAL!#REF!</definedName>
    <definedName name="SCOD04.010.0070">[3]MEMORIAL!#REF!</definedName>
    <definedName name="SCOD04.010.0070_1" localSheetId="2">[3]MEMORIAL!#REF!</definedName>
    <definedName name="SCOD04.010.0070_1">[3]MEMORIAL!#REF!</definedName>
    <definedName name="SCOD04.010.0150" localSheetId="2">[3]MEMORIAL!#REF!</definedName>
    <definedName name="SCOD04.010.0150">[3]MEMORIAL!#REF!</definedName>
    <definedName name="SCOD04.010.0150_1" localSheetId="2">[3]MEMORIAL!#REF!</definedName>
    <definedName name="SCOD04.010.0150_1">[3]MEMORIAL!#REF!</definedName>
    <definedName name="SCOD04.010.0190" localSheetId="2">[3]MEMORIAL!#REF!</definedName>
    <definedName name="SCOD04.010.0190">[3]MEMORIAL!#REF!</definedName>
    <definedName name="SCOD04.010.0190_1" localSheetId="2">[3]MEMORIAL!#REF!</definedName>
    <definedName name="SCOD04.010.0190_1">[3]MEMORIAL!#REF!</definedName>
    <definedName name="SCOD04.010.0200" localSheetId="2">[3]MEMORIAL!#REF!</definedName>
    <definedName name="SCOD04.010.0200">[3]MEMORIAL!#REF!</definedName>
    <definedName name="SCOD04.010.0200_1" localSheetId="2">[3]MEMORIAL!#REF!</definedName>
    <definedName name="SCOD04.010.0200_1">[3]MEMORIAL!#REF!</definedName>
    <definedName name="SCOD04.010.0320" localSheetId="2">[5]MEMORIAL!#REF!</definedName>
    <definedName name="SCOD04.010.0320">[5]MEMORIAL!#REF!</definedName>
    <definedName name="SCOD04.010.0320_1" localSheetId="2">[3]MEMORIAL!#REF!</definedName>
    <definedName name="SCOD04.010.0320_1">[3]MEMORIAL!#REF!</definedName>
    <definedName name="SCOD04.010.0330" localSheetId="2">[5]MEMORIAL!#REF!</definedName>
    <definedName name="SCOD04.010.0330">[5]MEMORIAL!#REF!</definedName>
    <definedName name="SCOD04.010.0330_1" localSheetId="2">[3]MEMORIAL!#REF!</definedName>
    <definedName name="SCOD04.010.0330_1">[3]MEMORIAL!#REF!</definedName>
    <definedName name="SCOD04.010.0371" localSheetId="2">[5]MEMORIAL!#REF!</definedName>
    <definedName name="SCOD04.010.0371">[5]MEMORIAL!#REF!</definedName>
    <definedName name="SCOD04.010.0371_1" localSheetId="2">[6]MEMORIAL!#REF!</definedName>
    <definedName name="SCOD04.010.0371_1">[6]MEMORIAL!#REF!</definedName>
    <definedName name="SCOD04.010.0375" localSheetId="2">[5]MEMORIAL!#REF!</definedName>
    <definedName name="SCOD04.010.0375">[5]MEMORIAL!#REF!</definedName>
    <definedName name="SCOD04.010.0375_1" localSheetId="2">[3]MEMORIAL!#REF!</definedName>
    <definedName name="SCOD04.010.0375_1">[3]MEMORIAL!#REF!</definedName>
    <definedName name="SCOD04.010.0395" localSheetId="2">[5]MEMORIAL!#REF!</definedName>
    <definedName name="SCOD04.010.0395">[5]MEMORIAL!#REF!</definedName>
    <definedName name="SCOD04.010.0395_1" localSheetId="2">[3]MEMORIAL!#REF!</definedName>
    <definedName name="SCOD04.010.0395_1">[3]MEMORIAL!#REF!</definedName>
    <definedName name="SCOD04.010.0420" localSheetId="2">[3]MEMORIAL!#REF!</definedName>
    <definedName name="SCOD04.010.0420">[3]MEMORIAL!#REF!</definedName>
    <definedName name="SCOD04.010.0420_1" localSheetId="2">[3]MEMORIAL!#REF!</definedName>
    <definedName name="SCOD04.010.0420_1">[3]MEMORIAL!#REF!</definedName>
    <definedName name="SCOD04.010.0430" localSheetId="2">[3]MEMORIAL!#REF!</definedName>
    <definedName name="SCOD04.010.0430">[3]MEMORIAL!#REF!</definedName>
    <definedName name="SCOD04.010.0430_1" localSheetId="2">[3]MEMORIAL!#REF!</definedName>
    <definedName name="SCOD04.010.0430_1">[3]MEMORIAL!#REF!</definedName>
    <definedName name="SCOD05.010.0020" localSheetId="2">[5]MEMORIAL!#REF!</definedName>
    <definedName name="SCOD05.010.0020">[5]MEMORIAL!#REF!</definedName>
    <definedName name="SCOD05.010.0020_1" localSheetId="2">[3]MEMORIAL!#REF!</definedName>
    <definedName name="SCOD05.010.0020_1">[3]MEMORIAL!#REF!</definedName>
    <definedName name="SCOD08.010.0010" localSheetId="2">[3]MEMORIAL!#REF!</definedName>
    <definedName name="SCOD08.010.0010">[3]MEMORIAL!#REF!</definedName>
    <definedName name="SCOD08.010.0010_1" localSheetId="2">[3]MEMORIAL!#REF!</definedName>
    <definedName name="SCOD08.010.0010_1">[3]MEMORIAL!#REF!</definedName>
    <definedName name="SCOD08.010.0040" localSheetId="2">[3]MEMORIAL!#REF!</definedName>
    <definedName name="SCOD08.010.0040">[3]MEMORIAL!#REF!</definedName>
    <definedName name="SCOD08.010.0040_1" localSheetId="2">[3]MEMORIAL!#REF!</definedName>
    <definedName name="SCOD08.010.0040_1">[3]MEMORIAL!#REF!</definedName>
    <definedName name="SCOD08.010.0060" localSheetId="2">[5]MEMORIAL!#REF!</definedName>
    <definedName name="SCOD08.010.0060">[5]MEMORIAL!#REF!</definedName>
    <definedName name="SCOD08.010.0060_1" localSheetId="2">[6]MEMORIAL!#REF!</definedName>
    <definedName name="SCOD08.010.0060_1">[6]MEMORIAL!#REF!</definedName>
    <definedName name="SCOD08.010.0130" localSheetId="2">[3]MEMORIAL!#REF!</definedName>
    <definedName name="SCOD08.010.0130">[3]MEMORIAL!#REF!</definedName>
    <definedName name="SCOD08.010.0130_1" localSheetId="2">[3]MEMORIAL!#REF!</definedName>
    <definedName name="SCOD08.010.0130_1">[3]MEMORIAL!#REF!</definedName>
    <definedName name="SCOD08.010.0135" localSheetId="2">[5]MEMORIAL!#REF!</definedName>
    <definedName name="SCOD08.010.0135">[5]MEMORIAL!#REF!</definedName>
    <definedName name="SCOD08.010.0135_1" localSheetId="2">[3]MEMORIAL!#REF!</definedName>
    <definedName name="SCOD08.010.0135_1">[3]MEMORIAL!#REF!</definedName>
    <definedName name="SCOD08.010.0270" localSheetId="2">[5]MEMORIAL!#REF!</definedName>
    <definedName name="SCOD08.010.0270">[5]MEMORIAL!#REF!</definedName>
    <definedName name="SCOD08.010.0270_1" localSheetId="2">[3]MEMORIAL!#REF!</definedName>
    <definedName name="SCOD08.010.0270_1">[3]MEMORIAL!#REF!</definedName>
    <definedName name="SCOD09.010.0060" localSheetId="2">[5]MEMORIAL!#REF!</definedName>
    <definedName name="SCOD09.010.0060">[5]MEMORIAL!#REF!</definedName>
    <definedName name="SCOD09.010.0060_1" localSheetId="2">[3]MEMORIAL!#REF!</definedName>
    <definedName name="SCOD09.010.0060_1">[3]MEMORIAL!#REF!</definedName>
    <definedName name="SCOD09.010.0240" localSheetId="2">[5]MEMORIAL!#REF!</definedName>
    <definedName name="SCOD09.010.0240">[5]MEMORIAL!#REF!</definedName>
    <definedName name="SCOD09.010.0240_1" localSheetId="2">[6]MEMORIAL!#REF!</definedName>
    <definedName name="SCOD09.010.0240_1">[6]MEMORIAL!#REF!</definedName>
    <definedName name="SCOD09.010.0430" localSheetId="2">[5]MEMORIAL!#REF!</definedName>
    <definedName name="SCOD09.010.0430">[5]MEMORIAL!#REF!</definedName>
    <definedName name="SCOD09.010.0430_1" localSheetId="2">[6]MEMORIAL!#REF!</definedName>
    <definedName name="SCOD09.010.0430_1">[6]MEMORIAL!#REF!</definedName>
    <definedName name="SCOD09.010.0470" localSheetId="2">[5]MEMORIAL!#REF!</definedName>
    <definedName name="SCOD09.010.0470">[5]MEMORIAL!#REF!</definedName>
    <definedName name="SCOD09.010.0470_1" localSheetId="2">[6]MEMORIAL!#REF!</definedName>
    <definedName name="SCOD09.010.0470_1">[6]MEMORIAL!#REF!</definedName>
    <definedName name="SCOD09.010.0700" localSheetId="2">[5]MEMORIAL!#REF!</definedName>
    <definedName name="SCOD09.010.0700">[5]MEMORIAL!#REF!</definedName>
    <definedName name="SCOD09.010.0700_1" localSheetId="2">[6]MEMORIAL!#REF!</definedName>
    <definedName name="SCOD09.010.0700_1">[6]MEMORIAL!#REF!</definedName>
    <definedName name="SCOD10.010.0140" localSheetId="2">[5]MEMORIAL!#REF!</definedName>
    <definedName name="SCOD10.010.0140">[5]MEMORIAL!#REF!</definedName>
    <definedName name="SCOD10.010.0140_1" localSheetId="2">[3]MEMORIAL!#REF!</definedName>
    <definedName name="SCOD10.010.0140_1">[3]MEMORIAL!#REF!</definedName>
    <definedName name="SCOD10.010.0180" localSheetId="2">[5]MEMORIAL!#REF!</definedName>
    <definedName name="SCOD10.010.0180">[5]MEMORIAL!#REF!</definedName>
    <definedName name="SCOD10.010.0180_1" localSheetId="2">[3]MEMORIAL!#REF!</definedName>
    <definedName name="SCOD10.010.0180_1">[3]MEMORIAL!#REF!</definedName>
    <definedName name="SCOD10.010.0270" localSheetId="2">[5]MEMORIAL!#REF!</definedName>
    <definedName name="SCOD10.010.0270">[5]MEMORIAL!#REF!</definedName>
    <definedName name="SCOD10.010.0270_1" localSheetId="2">[6]MEMORIAL!#REF!</definedName>
    <definedName name="SCOD10.010.0270_1">[6]MEMORIAL!#REF!</definedName>
    <definedName name="SCOD10.010.0280" localSheetId="2">[5]MEMORIAL!#REF!</definedName>
    <definedName name="SCOD10.010.0280">[5]MEMORIAL!#REF!</definedName>
    <definedName name="SCOD10.010.0280_1" localSheetId="2">[6]MEMORIAL!#REF!</definedName>
    <definedName name="SCOD10.010.0280_1">[6]MEMORIAL!#REF!</definedName>
    <definedName name="SCOD10.010.0298" localSheetId="2">[3]MEMORIAL!#REF!</definedName>
    <definedName name="SCOD10.010.0298">[3]MEMORIAL!#REF!</definedName>
    <definedName name="SCOD10.010.0298_1" localSheetId="2">[3]MEMORIAL!#REF!</definedName>
    <definedName name="SCOD10.010.0298_1">[3]MEMORIAL!#REF!</definedName>
    <definedName name="SCOD10.010.0307" localSheetId="2">[5]MEMORIAL!#REF!</definedName>
    <definedName name="SCOD10.010.0307">[5]MEMORIAL!#REF!</definedName>
    <definedName name="SCOD10.010.0307_1" localSheetId="2">[6]MEMORIAL!#REF!</definedName>
    <definedName name="SCOD10.010.0307_1">[6]MEMORIAL!#REF!</definedName>
    <definedName name="SCOD10.010.0308" localSheetId="2">[5]MEMORIAL!#REF!</definedName>
    <definedName name="SCOD10.010.0308">[5]MEMORIAL!#REF!</definedName>
    <definedName name="SCOD10.010.0308_1" localSheetId="2">[6]MEMORIAL!#REF!</definedName>
    <definedName name="SCOD10.010.0308_1">[6]MEMORIAL!#REF!</definedName>
    <definedName name="SCOD10.010.0310" localSheetId="2">[5]MEMORIAL!#REF!</definedName>
    <definedName name="SCOD10.010.0310">[5]MEMORIAL!#REF!</definedName>
    <definedName name="SCOD10.010.0310_1" localSheetId="2">[3]MEMORIAL!#REF!</definedName>
    <definedName name="SCOD10.010.0310_1">[3]MEMORIAL!#REF!</definedName>
    <definedName name="SCOD10.010.0330" localSheetId="2">[5]MEMORIAL!#REF!</definedName>
    <definedName name="SCOD10.010.0330">[5]MEMORIAL!#REF!</definedName>
    <definedName name="SCOD10.010.0330_1" localSheetId="2">[6]MEMORIAL!#REF!</definedName>
    <definedName name="SCOD10.010.0330_1">[6]MEMORIAL!#REF!</definedName>
    <definedName name="SCOD10.010.0333" localSheetId="2">[5]MEMORIAL!#REF!</definedName>
    <definedName name="SCOD10.010.0333">[5]MEMORIAL!#REF!</definedName>
    <definedName name="SCOD10.010.0333_1" localSheetId="2">[6]MEMORIAL!#REF!</definedName>
    <definedName name="SCOD10.010.0333_1">[6]MEMORIAL!#REF!</definedName>
    <definedName name="SCOD10.010.0380" localSheetId="2">[5]MEMORIAL!#REF!</definedName>
    <definedName name="SCOD10.010.0380">[5]MEMORIAL!#REF!</definedName>
    <definedName name="SCOD10.010.0380_1" localSheetId="2">[6]MEMORIAL!#REF!</definedName>
    <definedName name="SCOD10.010.0380_1">[6]MEMORIAL!#REF!</definedName>
    <definedName name="SCOD10.010.0400" localSheetId="2">[5]MEMORIAL!#REF!</definedName>
    <definedName name="SCOD10.010.0400">[5]MEMORIAL!#REF!</definedName>
    <definedName name="SCOD10.010.0400_1" localSheetId="2">[6]MEMORIAL!#REF!</definedName>
    <definedName name="SCOD10.010.0400_1">[6]MEMORIAL!#REF!</definedName>
    <definedName name="SCOD10.010.0431" localSheetId="2">[5]MEMORIAL!#REF!</definedName>
    <definedName name="SCOD10.010.0431">[5]MEMORIAL!#REF!</definedName>
    <definedName name="SCOD10.010.0431_1" localSheetId="2">[6]MEMORIAL!#REF!</definedName>
    <definedName name="SCOD10.010.0431_1">[6]MEMORIAL!#REF!</definedName>
    <definedName name="SCOD10.010.1110" localSheetId="2">[3]MEMORIAL!#REF!</definedName>
    <definedName name="SCOD10.010.1110">[3]MEMORIAL!#REF!</definedName>
    <definedName name="SCOD10.010.1110_1" localSheetId="2">[3]MEMORIAL!#REF!</definedName>
    <definedName name="SCOD10.010.1110_1">[3]MEMORIAL!#REF!</definedName>
    <definedName name="SCOD12.010.0010" localSheetId="2">[3]MEMORIAL!#REF!</definedName>
    <definedName name="SCOD12.010.0010">[3]MEMORIAL!#REF!</definedName>
    <definedName name="SCOD12.010.0010_1" localSheetId="2">[3]MEMORIAL!#REF!</definedName>
    <definedName name="SCOD12.010.0010_1">[3]MEMORIAL!#REF!</definedName>
    <definedName name="SCOD12.010.0060" localSheetId="2">[5]MEMORIAL!#REF!</definedName>
    <definedName name="SCOD12.010.0060">[5]MEMORIAL!#REF!</definedName>
    <definedName name="SCOD12.010.0060_1" localSheetId="2">[6]MEMORIAL!#REF!</definedName>
    <definedName name="SCOD12.010.0060_1">[6]MEMORIAL!#REF!</definedName>
    <definedName name="SCOD12.010.0210" localSheetId="2">[5]MEMORIAL!#REF!</definedName>
    <definedName name="SCOD12.010.0210">[5]MEMORIAL!#REF!</definedName>
    <definedName name="SCOD12.010.0210_1" localSheetId="2">[6]MEMORIAL!#REF!</definedName>
    <definedName name="SCOD12.010.0210_1">[6]MEMORIAL!#REF!</definedName>
    <definedName name="SCOD12.010.0360" localSheetId="2">[5]MEMORIAL!#REF!</definedName>
    <definedName name="SCOD12.010.0360">[5]MEMORIAL!#REF!</definedName>
    <definedName name="SCOD12.010.0360_1" localSheetId="2">[6]MEMORIAL!#REF!</definedName>
    <definedName name="SCOD12.010.0360_1">[6]MEMORIAL!#REF!</definedName>
    <definedName name="SCOD12.010.0550" localSheetId="2">[5]MEMORIAL!#REF!</definedName>
    <definedName name="SCOD12.010.0550">[5]MEMORIAL!#REF!</definedName>
    <definedName name="SCOD12.010.0550_1" localSheetId="2">[6]MEMORIAL!#REF!</definedName>
    <definedName name="SCOD12.010.0550_1">[6]MEMORIAL!#REF!</definedName>
    <definedName name="SCOD13.010.0030" localSheetId="2">[5]MEMORIAL!#REF!</definedName>
    <definedName name="SCOD13.010.0030">[5]MEMORIAL!#REF!</definedName>
    <definedName name="SCOD13.010.0030_1" localSheetId="2">[6]MEMORIAL!#REF!</definedName>
    <definedName name="SCOD13.010.0030_1">[6]MEMORIAL!#REF!</definedName>
    <definedName name="SCOD13.010.0090" localSheetId="2">[5]MEMORIAL!#REF!</definedName>
    <definedName name="SCOD13.010.0090">[5]MEMORIAL!#REF!</definedName>
    <definedName name="SCOD13.010.0090_1" localSheetId="2">[6]MEMORIAL!#REF!</definedName>
    <definedName name="SCOD13.010.0090_1">[6]MEMORIAL!#REF!</definedName>
    <definedName name="SCOD13.010.0100" localSheetId="2">[3]MEMORIAL!#REF!</definedName>
    <definedName name="SCOD13.010.0100">[3]MEMORIAL!#REF!</definedName>
    <definedName name="SCOD13.010.0100_1" localSheetId="2">[3]MEMORIAL!#REF!</definedName>
    <definedName name="SCOD13.010.0100_1">[3]MEMORIAL!#REF!</definedName>
    <definedName name="SCOD13.010.0110" localSheetId="2">[5]MEMORIAL!#REF!</definedName>
    <definedName name="SCOD13.010.0110">[5]MEMORIAL!#REF!</definedName>
    <definedName name="SCOD13.010.0110_1" localSheetId="2">[6]MEMORIAL!#REF!</definedName>
    <definedName name="SCOD13.010.0110_1">[6]MEMORIAL!#REF!</definedName>
    <definedName name="SCOD13.010.1200" localSheetId="2">[5]MEMORIAL!#REF!</definedName>
    <definedName name="SCOD13.010.1200">[5]MEMORIAL!#REF!</definedName>
    <definedName name="SCOD13.010.1200_1" localSheetId="2">[6]MEMORIAL!#REF!</definedName>
    <definedName name="SCOD13.010.1200_1">[6]MEMORIAL!#REF!</definedName>
    <definedName name="SCOD15.010.0010" localSheetId="2">[5]MEMORIAL!#REF!</definedName>
    <definedName name="SCOD15.010.0010">[5]MEMORIAL!#REF!</definedName>
    <definedName name="SCOD15.010.0010_1" localSheetId="2">[6]MEMORIAL!#REF!</definedName>
    <definedName name="SCOD15.010.0010_1">[6]MEMORIAL!#REF!</definedName>
    <definedName name="SCOD15.010.0055" localSheetId="2">[5]MEMORIAL!#REF!</definedName>
    <definedName name="SCOD15.010.0055">[5]MEMORIAL!#REF!</definedName>
    <definedName name="SCOD15.010.0055_1" localSheetId="2">[6]MEMORIAL!#REF!</definedName>
    <definedName name="SCOD15.010.0055_1">[6]MEMORIAL!#REF!</definedName>
    <definedName name="SCOD15.010.0140" localSheetId="2">[5]MEMORIAL!#REF!</definedName>
    <definedName name="SCOD15.010.0140">[5]MEMORIAL!#REF!</definedName>
    <definedName name="SCOD15.010.0140_1" localSheetId="2">[6]MEMORIAL!#REF!</definedName>
    <definedName name="SCOD15.010.0140_1">[6]MEMORIAL!#REF!</definedName>
    <definedName name="SCOD15.010.0181" localSheetId="2">[5]MEMORIAL!#REF!</definedName>
    <definedName name="SCOD15.010.0181">[5]MEMORIAL!#REF!</definedName>
    <definedName name="SCOD15.010.0181_1" localSheetId="2">[6]MEMORIAL!#REF!</definedName>
    <definedName name="SCOD15.010.0181_1">[6]MEMORIAL!#REF!</definedName>
    <definedName name="SCOD15.010.0270" localSheetId="2">[5]MEMORIAL!#REF!</definedName>
    <definedName name="SCOD15.010.0270">[5]MEMORIAL!#REF!</definedName>
    <definedName name="SCOD15.010.0270_1" localSheetId="2">[6]MEMORIAL!#REF!</definedName>
    <definedName name="SCOD15.010.0270_1">[6]MEMORIAL!#REF!</definedName>
    <definedName name="SCOD15.010.0280" localSheetId="2">[5]MEMORIAL!#REF!</definedName>
    <definedName name="SCOD15.010.0280">[5]MEMORIAL!#REF!</definedName>
    <definedName name="SCOD15.010.0280_1" localSheetId="2">[3]MEMORIAL!#REF!</definedName>
    <definedName name="SCOD15.010.0280_1">[3]MEMORIAL!#REF!</definedName>
    <definedName name="SCOD15.010.0290" localSheetId="2">[3]MEMORIAL!#REF!</definedName>
    <definedName name="SCOD15.010.0290">[3]MEMORIAL!#REF!</definedName>
    <definedName name="SCOD15.010.0290_1" localSheetId="2">[3]MEMORIAL!#REF!</definedName>
    <definedName name="SCOD15.010.0290_1">[3]MEMORIAL!#REF!</definedName>
    <definedName name="SCOD16.010.0010" localSheetId="2">[5]MEMORIAL!#REF!</definedName>
    <definedName name="SCOD16.010.0010">[5]MEMORIAL!#REF!</definedName>
    <definedName name="SCOD16.010.0010_1" localSheetId="2">[3]MEMORIAL!#REF!</definedName>
    <definedName name="SCOD16.010.0010_1">[3]MEMORIAL!#REF!</definedName>
    <definedName name="SCOD16.010.0060" localSheetId="2">[5]MEMORIAL!#REF!</definedName>
    <definedName name="SCOD16.010.0060">[5]MEMORIAL!#REF!</definedName>
    <definedName name="SCOD16.010.0060_1" localSheetId="2">[6]MEMORIAL!#REF!</definedName>
    <definedName name="SCOD16.010.0060_1">[6]MEMORIAL!#REF!</definedName>
    <definedName name="SCOD16.010.0110" localSheetId="2">[5]MEMORIAL!#REF!</definedName>
    <definedName name="SCOD16.010.0110">[5]MEMORIAL!#REF!</definedName>
    <definedName name="SCOD16.010.0110_1" localSheetId="2">[6]MEMORIAL!#REF!</definedName>
    <definedName name="SCOD16.010.0110_1">[6]MEMORIAL!#REF!</definedName>
    <definedName name="SCOD16.010.0120" localSheetId="2">[5]MEMORIAL!#REF!</definedName>
    <definedName name="SCOD16.010.0120">[5]MEMORIAL!#REF!</definedName>
    <definedName name="SCOD16.010.0120_1" localSheetId="2">[6]MEMORIAL!#REF!</definedName>
    <definedName name="SCOD16.010.0120_1">[6]MEMORIAL!#REF!</definedName>
    <definedName name="SCOD16.010.0170" localSheetId="2">[5]MEMORIAL!#REF!</definedName>
    <definedName name="SCOD16.010.0170">[5]MEMORIAL!#REF!</definedName>
    <definedName name="SCOD16.010.0170_1" localSheetId="2">[6]MEMORIAL!#REF!</definedName>
    <definedName name="SCOD16.010.0170_1">[6]MEMORIAL!#REF!</definedName>
    <definedName name="SCOD17.010.0080" localSheetId="2">[5]MEMORIAL!#REF!</definedName>
    <definedName name="SCOD17.010.0080">[5]MEMORIAL!#REF!</definedName>
    <definedName name="SCOD17.010.0080_1" localSheetId="2">[6]MEMORIAL!#REF!</definedName>
    <definedName name="SCOD17.010.0080_1">[6]MEMORIAL!#REF!</definedName>
    <definedName name="SCOD17.010.0100" localSheetId="2">[3]MEMORIAL!#REF!</definedName>
    <definedName name="SCOD17.010.0100">[3]MEMORIAL!#REF!</definedName>
    <definedName name="SCOD17.010.0100_1" localSheetId="2">[3]MEMORIAL!#REF!</definedName>
    <definedName name="SCOD17.010.0100_1">[3]MEMORIAL!#REF!</definedName>
    <definedName name="SCOD17.010.0150" localSheetId="2">[5]MEMORIAL!#REF!</definedName>
    <definedName name="SCOD17.010.0150">[5]MEMORIAL!#REF!</definedName>
    <definedName name="SCOD17.010.0150_1" localSheetId="2">[6]MEMORIAL!#REF!</definedName>
    <definedName name="SCOD17.010.0150_1">[6]MEMORIAL!#REF!</definedName>
    <definedName name="SCOD17.010.0290" localSheetId="2">[5]MEMORIAL!#REF!</definedName>
    <definedName name="SCOD17.010.0290">[5]MEMORIAL!#REF!</definedName>
    <definedName name="SCOD17.010.0290_1" localSheetId="2">[6]MEMORIAL!#REF!</definedName>
    <definedName name="SCOD17.010.0290_1">[6]MEMORIAL!#REF!</definedName>
    <definedName name="SCOD17.010.0390" localSheetId="2">[5]MEMORIAL!#REF!</definedName>
    <definedName name="SCOD17.010.0390">[5]MEMORIAL!#REF!</definedName>
    <definedName name="SCOD17.010.0390_1" localSheetId="2">[6]MEMORIAL!#REF!</definedName>
    <definedName name="SCOD17.010.0390_1">[6]MEMORIAL!#REF!</definedName>
    <definedName name="SCOD17.010.0436" localSheetId="2">[3]MEMORIAL!#REF!</definedName>
    <definedName name="SCOD17.010.0436">[3]MEMORIAL!#REF!</definedName>
    <definedName name="SCOD17.010.0436_1" localSheetId="2">[3]MEMORIAL!#REF!</definedName>
    <definedName name="SCOD17.010.0436_1">[3]MEMORIAL!#REF!</definedName>
    <definedName name="SCOD17.010.0437" localSheetId="2">[5]MEMORIAL!#REF!</definedName>
    <definedName name="SCOD17.010.0437">[5]MEMORIAL!#REF!</definedName>
    <definedName name="SCOD17.010.0437_1" localSheetId="2">[6]MEMORIAL!#REF!</definedName>
    <definedName name="SCOD17.010.0437_1">[6]MEMORIAL!#REF!</definedName>
    <definedName name="SCOD17.010.0602" localSheetId="2">[5]MEMORIAL!#REF!</definedName>
    <definedName name="SCOD17.010.0602">[5]MEMORIAL!#REF!</definedName>
    <definedName name="SCOD17.010.0602_1" localSheetId="2">[6]MEMORIAL!#REF!</definedName>
    <definedName name="SCOD17.010.0602_1">[6]MEMORIAL!#REF!</definedName>
    <definedName name="SCODCOMPOSIÇÃO01" localSheetId="2">[4]MEMORIAL!#REF!</definedName>
    <definedName name="SCODCOMPOSIÇÃO01">[4]MEMORIAL!#REF!</definedName>
    <definedName name="SCODCOMPOSIÇÃO01A" localSheetId="2">[2]MEMORIAL!#REF!</definedName>
    <definedName name="SCODCOMPOSIÇÃO01A">[2]MEMORIAL!#REF!</definedName>
    <definedName name="SCODCOMPOSIÇÃO02" localSheetId="2">[2]MEMORIAL!#REF!</definedName>
    <definedName name="SCODCOMPOSIÇÃO02">[2]MEMORIAL!#REF!</definedName>
    <definedName name="SCODCOTADO01" localSheetId="2">[3]MEMORIAL!#REF!</definedName>
    <definedName name="SCODCOTADO01">[3]MEMORIAL!#REF!</definedName>
    <definedName name="SCODCOTADO01_1" localSheetId="2">[3]MEMORIAL!#REF!</definedName>
    <definedName name="SCODCOTADO01_1">[3]MEMORIAL!#REF!</definedName>
    <definedName name="SCODCOTADO02" localSheetId="2">[3]MEMORIAL!#REF!</definedName>
    <definedName name="SCODCOTADO02">[3]MEMORIAL!#REF!</definedName>
    <definedName name="SCODCOTADO02_1" localSheetId="2">[3]MEMORIAL!#REF!</definedName>
    <definedName name="SCODCOTADO02_1">[3]MEMORIAL!#REF!</definedName>
    <definedName name="SCODCOTADO03" localSheetId="2">[3]MEMORIAL!#REF!</definedName>
    <definedName name="SCODCOTADO03">[3]MEMORIAL!#REF!</definedName>
    <definedName name="SCODCOTADO03_1" localSheetId="2">[3]MEMORIAL!#REF!</definedName>
    <definedName name="SCODCOTADO03_1">[3]MEMORIAL!#REF!</definedName>
    <definedName name="SCODCOTADO04" localSheetId="2">[3]MEMORIAL!#REF!</definedName>
    <definedName name="SCODCOTADO04">[3]MEMORIAL!#REF!</definedName>
    <definedName name="SCODCOTADO04_1" localSheetId="2">[3]MEMORIAL!#REF!</definedName>
    <definedName name="SCODCOTADO04_1">[3]MEMORIAL!#REF!</definedName>
    <definedName name="SCODCOTADO05" localSheetId="2">[3]MEMORIAL!#REF!</definedName>
    <definedName name="SCODCOTADO05">[3]MEMORIAL!#REF!</definedName>
    <definedName name="SCODCOTADO05_1" localSheetId="2">[3]MEMORIAL!#REF!</definedName>
    <definedName name="SCODCOTADO05_1">[3]MEMORIAL!#REF!</definedName>
    <definedName name="SCODCOTADO06" localSheetId="2">[3]MEMORIAL!#REF!</definedName>
    <definedName name="SCODCOTADO06">[3]MEMORIAL!#REF!</definedName>
    <definedName name="SCODCOTADO06_1" localSheetId="2">[3]MEMORIAL!#REF!</definedName>
    <definedName name="SCODCOTADO06_1">[3]MEMORIAL!#REF!</definedName>
    <definedName name="SCODVERBA01" localSheetId="2">[2]MEMORIAL!#REF!</definedName>
    <definedName name="SCODVERBA01">[2]MEMORIAL!#REF!</definedName>
    <definedName name="SCODVERBA01_1" localSheetId="2">[3]MEMORIAL!#REF!</definedName>
    <definedName name="SCODVERBA01_1">[3]MEMORIAL!#REF!</definedName>
    <definedName name="SCOMPOS01" localSheetId="2">[2]MEMORIAL!#REF!</definedName>
    <definedName name="SCOMPOS01">[2]MEMORIAL!#REF!</definedName>
    <definedName name="SCOMPOS01_1" localSheetId="2">[3]MEMORIAL!#REF!</definedName>
    <definedName name="SCOMPOS01_1">[3]MEMORIAL!#REF!</definedName>
    <definedName name="STOT01.010.0020" localSheetId="2">[3]MEMORIAL!#REF!</definedName>
    <definedName name="STOT01.010.0020">[3]MEMORIAL!#REF!</definedName>
    <definedName name="STOT01.010.0020_1" localSheetId="2">[3]MEMORIAL!#REF!</definedName>
    <definedName name="STOT01.010.0020_1">[3]MEMORIAL!#REF!</definedName>
    <definedName name="STOT01.050.0040" localSheetId="2">[3]MEMORIAL!#REF!</definedName>
    <definedName name="STOT01.050.0040">[3]MEMORIAL!#REF!</definedName>
    <definedName name="STOT01.050.0040_1" localSheetId="2">[3]MEMORIAL!#REF!</definedName>
    <definedName name="STOT01.050.0040_1">[3]MEMORIAL!#REF!</definedName>
    <definedName name="STOT01.110.0010" localSheetId="2">[3]MEMORIAL!#REF!</definedName>
    <definedName name="STOT01.110.0010">[3]MEMORIAL!#REF!</definedName>
    <definedName name="STOT01.110.0010_1" localSheetId="2">[3]MEMORIAL!#REF!</definedName>
    <definedName name="STOT01.110.0010_1">[3]MEMORIAL!#REF!</definedName>
    <definedName name="STOT01.110.0295" localSheetId="2">[3]MEMORIAL!#REF!</definedName>
    <definedName name="STOT01.110.0295">[3]MEMORIAL!#REF!</definedName>
    <definedName name="STOT01.110.0295_1" localSheetId="2">[3]MEMORIAL!#REF!</definedName>
    <definedName name="STOT01.110.0295_1">[3]MEMORIAL!#REF!</definedName>
    <definedName name="STOT01.110.0720" localSheetId="2">[3]MEMORIAL!#REF!</definedName>
    <definedName name="STOT01.110.0720">[3]MEMORIAL!#REF!</definedName>
    <definedName name="STOT01.110.0720_1" localSheetId="2">[3]MEMORIAL!#REF!</definedName>
    <definedName name="STOT01.110.0720_1">[3]MEMORIAL!#REF!</definedName>
    <definedName name="STOT01.120.O22O" localSheetId="2">[3]MEMORIAL!#REF!</definedName>
    <definedName name="STOT01.120.O22O">[3]MEMORIAL!#REF!</definedName>
    <definedName name="STOT01.120.O22O_1" localSheetId="2">[3]MEMORIAL!#REF!</definedName>
    <definedName name="STOT01.120.O22O_1">[3]MEMORIAL!#REF!</definedName>
    <definedName name="STOT01.150.0130" localSheetId="2">[3]MEMORIAL!#REF!</definedName>
    <definedName name="STOT01.150.0130">[3]MEMORIAL!#REF!</definedName>
    <definedName name="STOT01.150.0190" localSheetId="2">[3]MEMORIAL!#REF!</definedName>
    <definedName name="STOT01.150.0190">[3]MEMORIAL!#REF!</definedName>
    <definedName name="STOT01.150.0190_1" localSheetId="2">[3]MEMORIAL!#REF!</definedName>
    <definedName name="STOT01.150.0190_1">[3]MEMORIAL!#REF!</definedName>
    <definedName name="STOT01.250.0020" localSheetId="2">[3]MEMORIAL!#REF!</definedName>
    <definedName name="STOT01.250.0020">[3]MEMORIAL!#REF!</definedName>
    <definedName name="STOT01.250.0020_1" localSheetId="2">[3]MEMORIAL!#REF!</definedName>
    <definedName name="STOT01.250.0020_1">[3]MEMORIAL!#REF!</definedName>
    <definedName name="STOT01.250.0040" localSheetId="2">[3]MEMORIAL!#REF!</definedName>
    <definedName name="STOT01.250.0040">[3]MEMORIAL!#REF!</definedName>
    <definedName name="STOT01.250.0040_1" localSheetId="2">[3]MEMORIAL!#REF!</definedName>
    <definedName name="STOT01.250.0040_1">[3]MEMORIAL!#REF!</definedName>
    <definedName name="STOT01.250.0340" localSheetId="2">[3]MEMORIAL!#REF!</definedName>
    <definedName name="STOT01.250.0340">[3]MEMORIAL!#REF!</definedName>
    <definedName name="STOT01.250.0340_1" localSheetId="2">[3]MEMORIAL!#REF!</definedName>
    <definedName name="STOT01.250.0340_1">[3]MEMORIAL!#REF!</definedName>
    <definedName name="STOT01.2500040" localSheetId="2">[3]MEMORIAL!#REF!</definedName>
    <definedName name="STOT01.2500040">[3]MEMORIAL!#REF!</definedName>
    <definedName name="STOT01.2500040_1" localSheetId="2">[3]MEMORIAL!#REF!</definedName>
    <definedName name="STOT01.2500040_1">[3]MEMORIAL!#REF!</definedName>
    <definedName name="STOT02.010.0020" localSheetId="2">#REF!</definedName>
    <definedName name="STOT02.010.0020">#REF!</definedName>
    <definedName name="STOT02.010.0020_1" localSheetId="2">[3]MEMORIAL!#REF!</definedName>
    <definedName name="STOT02.010.0020_1">[3]MEMORIAL!#REF!</definedName>
    <definedName name="STOT02.010.0030" localSheetId="2">[3]MEMORIAL!#REF!</definedName>
    <definedName name="STOT02.010.0030">[3]MEMORIAL!#REF!</definedName>
    <definedName name="STOT02.010.0030_1" localSheetId="2">[3]MEMORIAL!#REF!</definedName>
    <definedName name="STOT02.010.0030_1">[3]MEMORIAL!#REF!</definedName>
    <definedName name="STOT02.010.0050" localSheetId="2">[5]MEMORIAL!#REF!</definedName>
    <definedName name="STOT02.010.0050">[5]MEMORIAL!#REF!</definedName>
    <definedName name="STOT02.010.0050_1" localSheetId="2">[5]MEMORIAL!#REF!</definedName>
    <definedName name="STOT02.010.0050_1">[5]MEMORIAL!#REF!</definedName>
    <definedName name="STOT02.010.0060" localSheetId="2">[3]MEMORIAL!#REF!</definedName>
    <definedName name="STOT02.010.0060">[3]MEMORIAL!#REF!</definedName>
    <definedName name="STOT02.010.0060_1" localSheetId="2">[3]MEMORIAL!#REF!</definedName>
    <definedName name="STOT02.010.0060_1">[3]MEMORIAL!#REF!</definedName>
    <definedName name="STOT02.010.0065" localSheetId="2">[5]MEMORIAL!#REF!</definedName>
    <definedName name="STOT02.010.0065">[5]MEMORIAL!#REF!</definedName>
    <definedName name="STOT02.010.0065_1" localSheetId="2">[3]MEMORIAL!#REF!</definedName>
    <definedName name="STOT02.010.0065_1">[3]MEMORIAL!#REF!</definedName>
    <definedName name="STOT02.010.0080" localSheetId="2">[3]MEMORIAL!#REF!</definedName>
    <definedName name="STOT02.010.0080">[3]MEMORIAL!#REF!</definedName>
    <definedName name="STOT02.010.0080_1" localSheetId="2">[3]MEMORIAL!#REF!</definedName>
    <definedName name="STOT02.010.0080_1">[3]MEMORIAL!#REF!</definedName>
    <definedName name="STOT02.010.0090" localSheetId="2">[3]MEMORIAL!#REF!</definedName>
    <definedName name="STOT02.010.0090">[3]MEMORIAL!#REF!</definedName>
    <definedName name="STOT02.010.0090_1" localSheetId="2">[3]MEMORIAL!#REF!</definedName>
    <definedName name="STOT02.010.0090_1">[3]MEMORIAL!#REF!</definedName>
    <definedName name="STOT02.010.0130" localSheetId="2">[5]MEMORIAL!#REF!</definedName>
    <definedName name="STOT02.010.0130">[5]MEMORIAL!#REF!</definedName>
    <definedName name="STOT02.010.0130_1" localSheetId="2">[5]MEMORIAL!#REF!</definedName>
    <definedName name="STOT02.010.0130_1">[5]MEMORIAL!#REF!</definedName>
    <definedName name="STOT02.010.0140" localSheetId="2">[3]MEMORIAL!#REF!</definedName>
    <definedName name="STOT02.010.0140">[3]MEMORIAL!#REF!</definedName>
    <definedName name="STOT02.010.0140_1" localSheetId="2">[3]MEMORIAL!#REF!</definedName>
    <definedName name="STOT02.010.0140_1">[3]MEMORIAL!#REF!</definedName>
    <definedName name="STOT02.010.0150" localSheetId="2">[3]MEMORIAL!#REF!</definedName>
    <definedName name="STOT02.010.0150">[3]MEMORIAL!#REF!</definedName>
    <definedName name="STOT02.010.0150_1" localSheetId="2">[3]MEMORIAL!#REF!</definedName>
    <definedName name="STOT02.010.0150_1">[3]MEMORIAL!#REF!</definedName>
    <definedName name="STOT02.020.0020" localSheetId="2">[3]MEMORIAL!#REF!</definedName>
    <definedName name="STOT02.020.0020">[3]MEMORIAL!#REF!</definedName>
    <definedName name="STOT02.020.0020_1" localSheetId="2">[3]MEMORIAL!#REF!</definedName>
    <definedName name="STOT02.020.0020_1">[3]MEMORIAL!#REF!</definedName>
    <definedName name="STOT02.040.0320" localSheetId="2">[3]MEMORIAL!#REF!</definedName>
    <definedName name="STOT02.040.0320">[3]MEMORIAL!#REF!</definedName>
    <definedName name="STOT02.040.0320_1" localSheetId="2">[3]MEMORIAL!#REF!</definedName>
    <definedName name="STOT02.040.0320_1">[3]MEMORIAL!#REF!</definedName>
    <definedName name="STOT02.040.3910" localSheetId="2">[3]MEMORIAL!#REF!</definedName>
    <definedName name="STOT02.040.3910">[3]MEMORIAL!#REF!</definedName>
    <definedName name="STOT02.040.3910_1" localSheetId="2">[3]MEMORIAL!#REF!</definedName>
    <definedName name="STOT02.040.3910_1">[3]MEMORIAL!#REF!</definedName>
    <definedName name="STOT02.040.3930" localSheetId="2">[3]MEMORIAL!#REF!</definedName>
    <definedName name="STOT02.040.3930">[3]MEMORIAL!#REF!</definedName>
    <definedName name="STOT02.040.3930_1" localSheetId="2">[3]MEMORIAL!#REF!</definedName>
    <definedName name="STOT02.040.3930_1">[3]MEMORIAL!#REF!</definedName>
    <definedName name="STOT02.040.7438" localSheetId="2">[3]MEMORIAL!#REF!</definedName>
    <definedName name="STOT02.040.7438">[3]MEMORIAL!#REF!</definedName>
    <definedName name="STOT02.040.7438_1" localSheetId="2">[3]MEMORIAL!#REF!</definedName>
    <definedName name="STOT02.040.7438_1">[3]MEMORIAL!#REF!</definedName>
    <definedName name="STOT02.110.0136" localSheetId="2">[3]MEMORIAL!#REF!</definedName>
    <definedName name="STOT02.110.0136">[3]MEMORIAL!#REF!</definedName>
    <definedName name="STOT02.110.0136_1" localSheetId="2">[3]MEMORIAL!#REF!</definedName>
    <definedName name="STOT02.110.0136_1">[3]MEMORIAL!#REF!</definedName>
    <definedName name="STOT02.110.0736" localSheetId="2">[3]MEMORIAL!#REF!</definedName>
    <definedName name="STOT02.110.0736">[3]MEMORIAL!#REF!</definedName>
    <definedName name="STOT02.110.0736_1" localSheetId="2">[3]MEMORIAL!#REF!</definedName>
    <definedName name="STOT02.110.0736_1">[3]MEMORIAL!#REF!</definedName>
    <definedName name="STOT02.110.1866" localSheetId="2">[3]MEMORIAL!#REF!</definedName>
    <definedName name="STOT02.110.1866">[3]MEMORIAL!#REF!</definedName>
    <definedName name="STOT02.110.1866_1" localSheetId="2">[3]MEMORIAL!#REF!</definedName>
    <definedName name="STOT02.110.1866_1">[3]MEMORIAL!#REF!</definedName>
    <definedName name="STOT02.110.2021" localSheetId="2">[3]MEMORIAL!#REF!</definedName>
    <definedName name="STOT02.110.2021">[3]MEMORIAL!#REF!</definedName>
    <definedName name="STOT02.110.2021_1" localSheetId="2">[3]MEMORIAL!#REF!</definedName>
    <definedName name="STOT02.110.2021_1">[3]MEMORIAL!#REF!</definedName>
    <definedName name="STOT02.110.2070" localSheetId="2">[3]MEMORIAL!#REF!</definedName>
    <definedName name="STOT02.110.2070">[3]MEMORIAL!#REF!</definedName>
    <definedName name="STOT02.110.2070_1" localSheetId="2">[3]MEMORIAL!#REF!</definedName>
    <definedName name="STOT02.110.2070_1">[3]MEMORIAL!#REF!</definedName>
    <definedName name="STOT02.110.2284" localSheetId="2">[3]MEMORIAL!#REF!</definedName>
    <definedName name="STOT02.110.2284">[3]MEMORIAL!#REF!</definedName>
    <definedName name="STOT02.110.2284_1" localSheetId="2">[3]MEMORIAL!#REF!</definedName>
    <definedName name="STOT02.110.2284_1">[3]MEMORIAL!#REF!</definedName>
    <definedName name="STOT02.110.2758" localSheetId="2">[3]MEMORIAL!#REF!</definedName>
    <definedName name="STOT02.110.2758">[3]MEMORIAL!#REF!</definedName>
    <definedName name="STOT02.110.2758_1" localSheetId="2">[3]MEMORIAL!#REF!</definedName>
    <definedName name="STOT02.110.2758_1">[3]MEMORIAL!#REF!</definedName>
    <definedName name="STOT02.110.3862" localSheetId="2">[3]MEMORIAL!#REF!</definedName>
    <definedName name="STOT02.110.3862">[3]MEMORIAL!#REF!</definedName>
    <definedName name="STOT02.110.3862_1" localSheetId="2">[3]MEMORIAL!#REF!</definedName>
    <definedName name="STOT02.110.3862_1">[3]MEMORIAL!#REF!</definedName>
    <definedName name="STOT02.110.3868" localSheetId="2">[3]MEMORIAL!#REF!</definedName>
    <definedName name="STOT02.110.3868">[3]MEMORIAL!#REF!</definedName>
    <definedName name="STOT02.110.3926" localSheetId="2">[3]MEMORIAL!#REF!</definedName>
    <definedName name="STOT02.110.3926">[3]MEMORIAL!#REF!</definedName>
    <definedName name="STOT02.110.3926_1" localSheetId="2">[3]MEMORIAL!#REF!</definedName>
    <definedName name="STOT02.110.3926_1">[3]MEMORIAL!#REF!</definedName>
    <definedName name="STOT02.110.4292" localSheetId="2">[3]MEMORIAL!#REF!</definedName>
    <definedName name="STOT02.110.4292">[3]MEMORIAL!#REF!</definedName>
    <definedName name="STOT02.110.4292_1" localSheetId="2">[3]MEMORIAL!#REF!</definedName>
    <definedName name="STOT02.110.4292_1">[3]MEMORIAL!#REF!</definedName>
    <definedName name="STOT02.110.4760" localSheetId="2">[3]MEMORIAL!#REF!</definedName>
    <definedName name="STOT02.110.4760">[3]MEMORIAL!#REF!</definedName>
    <definedName name="STOT02.110.4760_1" localSheetId="2">[3]MEMORIAL!#REF!</definedName>
    <definedName name="STOT02.110.4760_1">[3]MEMORIAL!#REF!</definedName>
    <definedName name="STOT02.120.0010" localSheetId="2">[3]MEMORIAL!#REF!</definedName>
    <definedName name="STOT02.120.0010">[3]MEMORIAL!#REF!</definedName>
    <definedName name="STOT02.120.0010_1" localSheetId="2">[3]MEMORIAL!#REF!</definedName>
    <definedName name="STOT02.120.0010_1">[3]MEMORIAL!#REF!</definedName>
    <definedName name="STOT02.120.0040" localSheetId="2">[3]MEMORIAL!#REF!</definedName>
    <definedName name="STOT02.120.0040">[3]MEMORIAL!#REF!</definedName>
    <definedName name="STOT02.120.0040_1" localSheetId="2">[3]MEMORIAL!#REF!</definedName>
    <definedName name="STOT02.120.0040_1">[3]MEMORIAL!#REF!</definedName>
    <definedName name="STOT02.140.0040" localSheetId="2">[3]MEMORIAL!#REF!</definedName>
    <definedName name="STOT02.140.0040">[3]MEMORIAL!#REF!</definedName>
    <definedName name="STOT02.140.0040_1" localSheetId="2">[3]MEMORIAL!#REF!</definedName>
    <definedName name="STOT02.140.0040_1">[3]MEMORIAL!#REF!</definedName>
    <definedName name="STOT02.160.0010" localSheetId="2">[3]MEMORIAL!#REF!</definedName>
    <definedName name="STOT02.160.0010">[3]MEMORIAL!#REF!</definedName>
    <definedName name="STOT02.160.0010_1" localSheetId="2">[3]MEMORIAL!#REF!</definedName>
    <definedName name="STOT02.160.0010_1">[3]MEMORIAL!#REF!</definedName>
    <definedName name="STOT02.160.0075" localSheetId="2">[3]MEMORIAL!#REF!</definedName>
    <definedName name="STOT02.160.0075">[3]MEMORIAL!#REF!</definedName>
    <definedName name="STOT02.160.0075_1" localSheetId="2">[3]MEMORIAL!#REF!</definedName>
    <definedName name="STOT02.160.0075_1">[3]MEMORIAL!#REF!</definedName>
    <definedName name="STOT02.210.0030" localSheetId="2">[3]MEMORIAL!#REF!</definedName>
    <definedName name="STOT02.210.0030">[3]MEMORIAL!#REF!</definedName>
    <definedName name="STOT02.210.0030_1" localSheetId="2">[3]MEMORIAL!#REF!</definedName>
    <definedName name="STOT02.210.0030_1">[3]MEMORIAL!#REF!</definedName>
    <definedName name="STOT02.210.0110" localSheetId="2">[3]MEMORIAL!#REF!</definedName>
    <definedName name="STOT02.210.0110">[3]MEMORIAL!#REF!</definedName>
    <definedName name="STOT02.210.0110_1" localSheetId="2">[3]MEMORIAL!#REF!</definedName>
    <definedName name="STOT02.210.0110_1">[3]MEMORIAL!#REF!</definedName>
    <definedName name="STOT02.210.0290" localSheetId="2">[3]MEMORIAL!#REF!</definedName>
    <definedName name="STOT02.210.0290">[3]MEMORIAL!#REF!</definedName>
    <definedName name="STOT02.210.0290_1" localSheetId="2">[3]MEMORIAL!#REF!</definedName>
    <definedName name="STOT02.210.0290_1">[3]MEMORIAL!#REF!</definedName>
    <definedName name="STOT02.210.0320" localSheetId="2">[3]MEMORIAL!#REF!</definedName>
    <definedName name="STOT02.210.0320">[3]MEMORIAL!#REF!</definedName>
    <definedName name="STOT02.210.0320_1" localSheetId="2">[3]MEMORIAL!#REF!</definedName>
    <definedName name="STOT02.210.0320_1">[3]MEMORIAL!#REF!</definedName>
    <definedName name="STOT03.010.0020" localSheetId="2">[5]MEMORIAL!#REF!</definedName>
    <definedName name="STOT03.010.0020">[5]MEMORIAL!#REF!</definedName>
    <definedName name="STOT03.010.0020_1" localSheetId="2">[3]MEMORIAL!#REF!</definedName>
    <definedName name="STOT03.010.0020_1">[3]MEMORIAL!#REF!</definedName>
    <definedName name="STOT03.010.0025" localSheetId="2">[5]MEMORIAL!#REF!</definedName>
    <definedName name="STOT03.010.0025">[5]MEMORIAL!#REF!</definedName>
    <definedName name="STOT03.010.0025_1" localSheetId="2">[3]MEMORIAL!#REF!</definedName>
    <definedName name="STOT03.010.0025_1">[3]MEMORIAL!#REF!</definedName>
    <definedName name="STOT03.010.0040" localSheetId="2">[5]MEMORIAL!#REF!</definedName>
    <definedName name="STOT03.010.0040">[5]MEMORIAL!#REF!</definedName>
    <definedName name="STOT03.010.0040_1" localSheetId="2">[6]MEMORIAL!#REF!</definedName>
    <definedName name="STOT03.010.0040_1">[6]MEMORIAL!#REF!</definedName>
    <definedName name="STOT03.010.0050" localSheetId="2">[5]MEMORIAL!#REF!</definedName>
    <definedName name="STOT03.010.0050">[5]MEMORIAL!#REF!</definedName>
    <definedName name="STOT03.010.0050_1" localSheetId="2">[6]MEMORIAL!#REF!</definedName>
    <definedName name="STOT03.010.0050_1">[6]MEMORIAL!#REF!</definedName>
    <definedName name="STOT03.010.0100" localSheetId="2">[5]MEMORIAL!#REF!</definedName>
    <definedName name="STOT03.010.0100">[5]MEMORIAL!#REF!</definedName>
    <definedName name="STOT03.010.0100_1" localSheetId="2">[5]MEMORIAL!#REF!</definedName>
    <definedName name="STOT03.010.0100_1">[5]MEMORIAL!#REF!</definedName>
    <definedName name="STOT03.010.0140" localSheetId="2">[3]MEMORIAL!#REF!</definedName>
    <definedName name="STOT03.010.0140">[3]MEMORIAL!#REF!</definedName>
    <definedName name="STOT03.010.0140_1" localSheetId="2">[3]MEMORIAL!#REF!</definedName>
    <definedName name="STOT03.010.0140_1">[3]MEMORIAL!#REF!</definedName>
    <definedName name="STOT03.010.0160" localSheetId="2">[3]MEMORIAL!#REF!</definedName>
    <definedName name="STOT03.010.0160">[3]MEMORIAL!#REF!</definedName>
    <definedName name="STOT03.010.0160_1" localSheetId="2">[3]MEMORIAL!#REF!</definedName>
    <definedName name="STOT03.010.0160_1">[3]MEMORIAL!#REF!</definedName>
    <definedName name="STOT03.010.0170" localSheetId="2">[3]MEMORIAL!#REF!</definedName>
    <definedName name="STOT03.010.0170">[3]MEMORIAL!#REF!</definedName>
    <definedName name="STOT03.010.0170_1" localSheetId="2">[3]MEMORIAL!#REF!</definedName>
    <definedName name="STOT03.010.0170_1">[3]MEMORIAL!#REF!</definedName>
    <definedName name="STOT03.010.0180" localSheetId="2">[5]MEMORIAL!#REF!</definedName>
    <definedName name="STOT03.010.0180">[5]MEMORIAL!#REF!</definedName>
    <definedName name="STOT03.010.0180_1" localSheetId="2">[3]MEMORIAL!#REF!</definedName>
    <definedName name="STOT03.010.0180_1">[3]MEMORIAL!#REF!</definedName>
    <definedName name="STOT03.010.0190" localSheetId="2">[3]MEMORIAL!#REF!</definedName>
    <definedName name="STOT03.010.0190">[3]MEMORIAL!#REF!</definedName>
    <definedName name="STOT03.010.0190_1" localSheetId="2">[3]MEMORIAL!#REF!</definedName>
    <definedName name="STOT03.010.0190_1">[3]MEMORIAL!#REF!</definedName>
    <definedName name="STOT03.010.0200" localSheetId="2">[5]MEMORIAL!#REF!</definedName>
    <definedName name="STOT03.010.0200">[5]MEMORIAL!#REF!</definedName>
    <definedName name="STOT03.010.0200_1" localSheetId="2">[3]MEMORIAL!#REF!</definedName>
    <definedName name="STOT03.010.0200_1">[3]MEMORIAL!#REF!</definedName>
    <definedName name="STOT04.010.0010" localSheetId="2">[3]MEMORIAL!#REF!</definedName>
    <definedName name="STOT04.010.0010">[3]MEMORIAL!#REF!</definedName>
    <definedName name="STOT04.010.0010_1" localSheetId="2">[3]MEMORIAL!#REF!</definedName>
    <definedName name="STOT04.010.0010_1">[3]MEMORIAL!#REF!</definedName>
    <definedName name="STOT04.010.0040" localSheetId="2">[3]MEMORIAL!#REF!</definedName>
    <definedName name="STOT04.010.0040">[3]MEMORIAL!#REF!</definedName>
    <definedName name="STOT04.010.0040_1" localSheetId="2">[3]MEMORIAL!#REF!</definedName>
    <definedName name="STOT04.010.0040_1">[3]MEMORIAL!#REF!</definedName>
    <definedName name="STOT04.010.0070" localSheetId="2">[3]MEMORIAL!#REF!</definedName>
    <definedName name="STOT04.010.0070">[3]MEMORIAL!#REF!</definedName>
    <definedName name="STOT04.010.0070_1" localSheetId="2">[3]MEMORIAL!#REF!</definedName>
    <definedName name="STOT04.010.0070_1">[3]MEMORIAL!#REF!</definedName>
    <definedName name="STOT04.010.0150" localSheetId="2">[3]MEMORIAL!#REF!</definedName>
    <definedName name="STOT04.010.0150">[3]MEMORIAL!#REF!</definedName>
    <definedName name="STOT04.010.0150_1" localSheetId="2">[3]MEMORIAL!#REF!</definedName>
    <definedName name="STOT04.010.0150_1">[3]MEMORIAL!#REF!</definedName>
    <definedName name="STOT04.010.0190" localSheetId="2">[3]MEMORIAL!#REF!</definedName>
    <definedName name="STOT04.010.0190">[3]MEMORIAL!#REF!</definedName>
    <definedName name="STOT04.010.0190_1" localSheetId="2">[3]MEMORIAL!#REF!</definedName>
    <definedName name="STOT04.010.0190_1">[3]MEMORIAL!#REF!</definedName>
    <definedName name="STOT04.010.0200" localSheetId="2">[3]MEMORIAL!#REF!</definedName>
    <definedName name="STOT04.010.0200">[3]MEMORIAL!#REF!</definedName>
    <definedName name="STOT04.010.0200_1" localSheetId="2">[3]MEMORIAL!#REF!</definedName>
    <definedName name="STOT04.010.0200_1">[3]MEMORIAL!#REF!</definedName>
    <definedName name="STOT04.010.0290" localSheetId="2">#REF!</definedName>
    <definedName name="STOT04.010.0290">#REF!</definedName>
    <definedName name="STOT04.010.0290_1" localSheetId="2">[7]MEMORIAL!#REF!</definedName>
    <definedName name="STOT04.010.0290_1">[7]MEMORIAL!#REF!</definedName>
    <definedName name="STOT04.010.0320" localSheetId="2">[5]MEMORIAL!#REF!</definedName>
    <definedName name="STOT04.010.0320">[5]MEMORIAL!#REF!</definedName>
    <definedName name="STOT04.010.0320_1" localSheetId="2">[3]MEMORIAL!#REF!</definedName>
    <definedName name="STOT04.010.0320_1">[3]MEMORIAL!#REF!</definedName>
    <definedName name="stot04.010.0330" localSheetId="2">#REF!</definedName>
    <definedName name="stot04.010.0330">#REF!</definedName>
    <definedName name="STOT04.010.0330_1" localSheetId="2">[3]MEMORIAL!#REF!</definedName>
    <definedName name="STOT04.010.0330_1">[3]MEMORIAL!#REF!</definedName>
    <definedName name="STOT04.010.0371" localSheetId="2">[5]MEMORIAL!#REF!</definedName>
    <definedName name="STOT04.010.0371">[5]MEMORIAL!#REF!</definedName>
    <definedName name="STOT04.010.0371_1" localSheetId="2">[6]MEMORIAL!#REF!</definedName>
    <definedName name="STOT04.010.0371_1">[6]MEMORIAL!#REF!</definedName>
    <definedName name="STOT04.010.0375" localSheetId="2">[5]MEMORIAL!#REF!</definedName>
    <definedName name="STOT04.010.0375">[5]MEMORIAL!#REF!</definedName>
    <definedName name="STOT04.010.0375_1" localSheetId="2">[3]MEMORIAL!#REF!</definedName>
    <definedName name="STOT04.010.0375_1">[3]MEMORIAL!#REF!</definedName>
    <definedName name="STOT04.010.0395" localSheetId="2">[5]MEMORIAL!#REF!</definedName>
    <definedName name="STOT04.010.0395">[5]MEMORIAL!#REF!</definedName>
    <definedName name="STOT04.010.0395_1" localSheetId="2">[3]MEMORIAL!#REF!</definedName>
    <definedName name="STOT04.010.0395_1">[3]MEMORIAL!#REF!</definedName>
    <definedName name="STOT04.010.0420" localSheetId="2">[3]MEMORIAL!#REF!</definedName>
    <definedName name="STOT04.010.0420">[3]MEMORIAL!#REF!</definedName>
    <definedName name="STOT04.010.0420_1" localSheetId="2">[3]MEMORIAL!#REF!</definedName>
    <definedName name="STOT04.010.0420_1">[3]MEMORIAL!#REF!</definedName>
    <definedName name="STOT04.010.0430" localSheetId="2">[3]MEMORIAL!#REF!</definedName>
    <definedName name="STOT04.010.0430">[3]MEMORIAL!#REF!</definedName>
    <definedName name="STOT04.010.0430_1" localSheetId="2">[3]MEMORIAL!#REF!</definedName>
    <definedName name="STOT04.010.0430_1">[3]MEMORIAL!#REF!</definedName>
    <definedName name="STOT05.010.0020" localSheetId="2">[5]MEMORIAL!#REF!</definedName>
    <definedName name="STOT05.010.0020">[5]MEMORIAL!#REF!</definedName>
    <definedName name="STOT05.010.0020_1" localSheetId="2">[3]MEMORIAL!#REF!</definedName>
    <definedName name="STOT05.010.0020_1">[3]MEMORIAL!#REF!</definedName>
    <definedName name="STOT05.110.0005" localSheetId="2">[3]MEMORIAL!#REF!</definedName>
    <definedName name="STOT05.110.0005">[3]MEMORIAL!#REF!</definedName>
    <definedName name="STOT05.110.0005_1" localSheetId="2">[3]MEMORIAL!#REF!</definedName>
    <definedName name="STOT05.110.0005_1">[3]MEMORIAL!#REF!</definedName>
    <definedName name="STOT05.110.0420" localSheetId="2">[3]MEMORIAL!#REF!</definedName>
    <definedName name="STOT05.110.0420">[3]MEMORIAL!#REF!</definedName>
    <definedName name="STOT05.110.0420_1" localSheetId="2">[3]MEMORIAL!#REF!</definedName>
    <definedName name="STOT05.110.0420_1">[3]MEMORIAL!#REF!</definedName>
    <definedName name="STOT05.110.1300" localSheetId="2">[3]MEMORIAL!#REF!</definedName>
    <definedName name="STOT05.110.1300">[3]MEMORIAL!#REF!</definedName>
    <definedName name="STOT05.110.1300_1" localSheetId="2">[3]MEMORIAL!#REF!</definedName>
    <definedName name="STOT05.110.1300_1">[3]MEMORIAL!#REF!</definedName>
    <definedName name="STOT05.110.1565" localSheetId="2">[3]MEMORIAL!#REF!</definedName>
    <definedName name="STOT05.110.1565">[3]MEMORIAL!#REF!</definedName>
    <definedName name="STOT05.110.1565_1" localSheetId="2">[3]MEMORIAL!#REF!</definedName>
    <definedName name="STOT05.110.1565_1">[3]MEMORIAL!#REF!</definedName>
    <definedName name="STOT05.110.1590" localSheetId="2">[3]MEMORIAL!#REF!</definedName>
    <definedName name="STOT05.110.1590">[3]MEMORIAL!#REF!</definedName>
    <definedName name="STOT05.110.1590_1" localSheetId="2">[3]MEMORIAL!#REF!</definedName>
    <definedName name="STOT05.110.1590_1">[3]MEMORIAL!#REF!</definedName>
    <definedName name="STOT05.110.1620" localSheetId="2">[3]MEMORIAL!#REF!</definedName>
    <definedName name="STOT05.110.1620">[3]MEMORIAL!#REF!</definedName>
    <definedName name="STOT05.120.0060" localSheetId="2">[3]MEMORIAL!#REF!</definedName>
    <definedName name="STOT05.120.0060">[3]MEMORIAL!#REF!</definedName>
    <definedName name="STOT05.120.0060_1" localSheetId="2">[3]MEMORIAL!#REF!</definedName>
    <definedName name="STOT05.120.0060_1">[3]MEMORIAL!#REF!</definedName>
    <definedName name="STOT06.010.0010" localSheetId="2">[3]MEMORIAL!#REF!</definedName>
    <definedName name="STOT06.010.0010">[3]MEMORIAL!#REF!</definedName>
    <definedName name="STOT06.010.0010_1" localSheetId="2">[3]MEMORIAL!#REF!</definedName>
    <definedName name="STOT06.010.0010_1">[3]MEMORIAL!#REF!</definedName>
    <definedName name="STOT08.010.0010" localSheetId="2">[3]MEMORIAL!#REF!</definedName>
    <definedName name="STOT08.010.0010">[3]MEMORIAL!#REF!</definedName>
    <definedName name="STOT08.010.0010_1" localSheetId="2">[3]MEMORIAL!#REF!</definedName>
    <definedName name="STOT08.010.0010_1">[3]MEMORIAL!#REF!</definedName>
    <definedName name="STOT08.010.0040" localSheetId="2">[3]MEMORIAL!#REF!</definedName>
    <definedName name="STOT08.010.0040">[3]MEMORIAL!#REF!</definedName>
    <definedName name="STOT08.010.0040_1" localSheetId="2">[3]MEMORIAL!#REF!</definedName>
    <definedName name="STOT08.010.0040_1">[3]MEMORIAL!#REF!</definedName>
    <definedName name="STOT08.010.0060" localSheetId="2">[5]MEMORIAL!#REF!</definedName>
    <definedName name="STOT08.010.0060">[5]MEMORIAL!#REF!</definedName>
    <definedName name="STOT08.010.0060_1" localSheetId="2">[6]MEMORIAL!#REF!</definedName>
    <definedName name="STOT08.010.0060_1">[6]MEMORIAL!#REF!</definedName>
    <definedName name="STOT08.010.0120" localSheetId="2">[5]MEMORIAL!#REF!</definedName>
    <definedName name="STOT08.010.0120">[5]MEMORIAL!#REF!</definedName>
    <definedName name="STOT08.010.0120_1" localSheetId="2">[3]MEMORIAL!#REF!</definedName>
    <definedName name="STOT08.010.0120_1">[3]MEMORIAL!#REF!</definedName>
    <definedName name="STOT08.010.0130" localSheetId="2">[3]MEMORIAL!#REF!</definedName>
    <definedName name="STOT08.010.0130">[3]MEMORIAL!#REF!</definedName>
    <definedName name="STOT08.010.0130_1" localSheetId="2">[3]MEMORIAL!#REF!</definedName>
    <definedName name="STOT08.010.0130_1">[3]MEMORIAL!#REF!</definedName>
    <definedName name="STOT08.010.0135" localSheetId="2">[5]MEMORIAL!#REF!</definedName>
    <definedName name="STOT08.010.0135">[5]MEMORIAL!#REF!</definedName>
    <definedName name="STOT08.010.0135_1" localSheetId="2">[3]MEMORIAL!#REF!</definedName>
    <definedName name="STOT08.010.0135_1">[3]MEMORIAL!#REF!</definedName>
    <definedName name="STOT08.010.0190" localSheetId="2">[3]MEMORIAL!#REF!</definedName>
    <definedName name="STOT08.010.0190">[3]MEMORIAL!#REF!</definedName>
    <definedName name="STOT08.010.0190_1" localSheetId="2">[3]MEMORIAL!#REF!</definedName>
    <definedName name="STOT08.010.0190_1">[3]MEMORIAL!#REF!</definedName>
    <definedName name="STOT08.010.0270" localSheetId="2">[5]MEMORIAL!#REF!</definedName>
    <definedName name="STOT08.010.0270">[5]MEMORIAL!#REF!</definedName>
    <definedName name="STOT08.010.0270_1" localSheetId="2">[3]MEMORIAL!#REF!</definedName>
    <definedName name="STOT08.010.0270_1">[3]MEMORIAL!#REF!</definedName>
    <definedName name="STOT080.010.0350" localSheetId="2">[3]MEMORIAL!#REF!</definedName>
    <definedName name="STOT080.010.0350">[3]MEMORIAL!#REF!</definedName>
    <definedName name="STOT080.010.0350_1" localSheetId="2">[3]MEMORIAL!#REF!</definedName>
    <definedName name="STOT080.010.0350_1">[3]MEMORIAL!#REF!</definedName>
    <definedName name="STOT09.010.0060" localSheetId="2">[5]MEMORIAL!#REF!</definedName>
    <definedName name="STOT09.010.0060">[5]MEMORIAL!#REF!</definedName>
    <definedName name="STOT09.010.0060_1" localSheetId="2">[3]MEMORIAL!#REF!</definedName>
    <definedName name="STOT09.010.0060_1">[3]MEMORIAL!#REF!</definedName>
    <definedName name="STOT09.010.0070" localSheetId="2">[3]MEMORIAL!#REF!</definedName>
    <definedName name="STOT09.010.0070">[3]MEMORIAL!#REF!</definedName>
    <definedName name="STOT09.010.0070_1" localSheetId="2">[3]MEMORIAL!#REF!</definedName>
    <definedName name="STOT09.010.0070_1">[3]MEMORIAL!#REF!</definedName>
    <definedName name="STOT09.010.0240" localSheetId="2">[5]MEMORIAL!#REF!</definedName>
    <definedName name="STOT09.010.0240">[5]MEMORIAL!#REF!</definedName>
    <definedName name="STOT09.010.0240_1" localSheetId="2">[3]MEMORIAL!#REF!</definedName>
    <definedName name="STOT09.010.0240_1">[3]MEMORIAL!#REF!</definedName>
    <definedName name="STOT09.010.0380" localSheetId="2">[3]MEMORIAL!#REF!</definedName>
    <definedName name="STOT09.010.0380">[3]MEMORIAL!#REF!</definedName>
    <definedName name="STOT09.010.0380_1" localSheetId="2">[3]MEMORIAL!#REF!</definedName>
    <definedName name="STOT09.010.0380_1">[3]MEMORIAL!#REF!</definedName>
    <definedName name="STOT09.010.0430" localSheetId="2">[5]MEMORIAL!#REF!</definedName>
    <definedName name="STOT09.010.0430">[5]MEMORIAL!#REF!</definedName>
    <definedName name="STOT09.010.0430_1" localSheetId="2">[3]MEMORIAL!#REF!</definedName>
    <definedName name="STOT09.010.0430_1">[3]MEMORIAL!#REF!</definedName>
    <definedName name="STOT09.010.0470" localSheetId="2">[5]MEMORIAL!#REF!</definedName>
    <definedName name="STOT09.010.0470">[5]MEMORIAL!#REF!</definedName>
    <definedName name="STOT09.010.0470_1" localSheetId="2">[3]MEMORIAL!#REF!</definedName>
    <definedName name="STOT09.010.0470_1">[3]MEMORIAL!#REF!</definedName>
    <definedName name="STOT09.010.0700" localSheetId="2">[5]MEMORIAL!#REF!</definedName>
    <definedName name="STOT09.010.0700">[5]MEMORIAL!#REF!</definedName>
    <definedName name="STOT09.010.0700_1" localSheetId="2">[3]MEMORIAL!#REF!</definedName>
    <definedName name="STOT09.010.0700_1">[3]MEMORIAL!#REF!</definedName>
    <definedName name="STOT10.010.0140" localSheetId="2">[5]MEMORIAL!#REF!</definedName>
    <definedName name="STOT10.010.0140">[5]MEMORIAL!#REF!</definedName>
    <definedName name="STOT10.010.0140_1" localSheetId="2">[3]MEMORIAL!#REF!</definedName>
    <definedName name="STOT10.010.0140_1">[3]MEMORIAL!#REF!</definedName>
    <definedName name="STOT10.010.0150" localSheetId="2">[3]MEMORIAL!#REF!</definedName>
    <definedName name="STOT10.010.0150">[3]MEMORIAL!#REF!</definedName>
    <definedName name="STOT10.010.0150_1" localSheetId="2">[3]MEMORIAL!#REF!</definedName>
    <definedName name="STOT10.010.0150_1">[3]MEMORIAL!#REF!</definedName>
    <definedName name="STOT10.010.0180" localSheetId="2">[5]MEMORIAL!#REF!</definedName>
    <definedName name="STOT10.010.0180">[5]MEMORIAL!#REF!</definedName>
    <definedName name="STOT10.010.0180_1" localSheetId="2">[3]MEMORIAL!#REF!</definedName>
    <definedName name="STOT10.010.0180_1">[3]MEMORIAL!#REF!</definedName>
    <definedName name="STOT10.010.0270" localSheetId="2">[5]MEMORIAL!#REF!</definedName>
    <definedName name="STOT10.010.0270">[5]MEMORIAL!#REF!</definedName>
    <definedName name="STOT10.010.0270_1" localSheetId="2">[6]MEMORIAL!#REF!</definedName>
    <definedName name="STOT10.010.0270_1">[6]MEMORIAL!#REF!</definedName>
    <definedName name="STOT10.010.0280" localSheetId="2">[5]MEMORIAL!#REF!</definedName>
    <definedName name="STOT10.010.0280">[5]MEMORIAL!#REF!</definedName>
    <definedName name="STOT10.010.0280_1" localSheetId="2">[3]MEMORIAL!#REF!</definedName>
    <definedName name="STOT10.010.0280_1">[3]MEMORIAL!#REF!</definedName>
    <definedName name="STOT10.010.0290" localSheetId="2">[3]MEMORIAL!#REF!</definedName>
    <definedName name="STOT10.010.0290">[3]MEMORIAL!#REF!</definedName>
    <definedName name="STOT10.010.0290_1" localSheetId="2">[3]MEMORIAL!#REF!</definedName>
    <definedName name="STOT10.010.0290_1">[3]MEMORIAL!#REF!</definedName>
    <definedName name="STOT10.010.0298" localSheetId="2">[3]MEMORIAL!#REF!</definedName>
    <definedName name="STOT10.010.0298">[3]MEMORIAL!#REF!</definedName>
    <definedName name="STOT10.010.0298_1" localSheetId="2">[3]MEMORIAL!#REF!</definedName>
    <definedName name="STOT10.010.0298_1">[3]MEMORIAL!#REF!</definedName>
    <definedName name="STOT10.010.0307" localSheetId="2">[5]MEMORIAL!#REF!</definedName>
    <definedName name="STOT10.010.0307">[5]MEMORIAL!#REF!</definedName>
    <definedName name="STOT10.010.0307_1" localSheetId="2">[3]MEMORIAL!#REF!</definedName>
    <definedName name="STOT10.010.0307_1">[3]MEMORIAL!#REF!</definedName>
    <definedName name="STOT10.010.0308" localSheetId="2">[5]MEMORIAL!#REF!</definedName>
    <definedName name="STOT10.010.0308">[5]MEMORIAL!#REF!</definedName>
    <definedName name="STOT10.010.0308_1" localSheetId="2">[3]MEMORIAL!#REF!</definedName>
    <definedName name="STOT10.010.0308_1">[3]MEMORIAL!#REF!</definedName>
    <definedName name="STOT10.010.0310" localSheetId="2">[5]MEMORIAL!#REF!</definedName>
    <definedName name="STOT10.010.0310">[5]MEMORIAL!#REF!</definedName>
    <definedName name="STOT10.010.0310_1" localSheetId="2">[3]MEMORIAL!#REF!</definedName>
    <definedName name="STOT10.010.0310_1">[3]MEMORIAL!#REF!</definedName>
    <definedName name="STOT10.010.0330" localSheetId="2">[5]MEMORIAL!#REF!</definedName>
    <definedName name="STOT10.010.0330">[5]MEMORIAL!#REF!</definedName>
    <definedName name="STOT10.010.0330_1" localSheetId="2">[3]MEMORIAL!#REF!</definedName>
    <definedName name="STOT10.010.0330_1">[3]MEMORIAL!#REF!</definedName>
    <definedName name="STOT10.010.0333" localSheetId="2">[5]MEMORIAL!#REF!</definedName>
    <definedName name="STOT10.010.0333">[5]MEMORIAL!#REF!</definedName>
    <definedName name="STOT10.010.0333_1" localSheetId="2">[3]MEMORIAL!#REF!</definedName>
    <definedName name="STOT10.010.0333_1">[3]MEMORIAL!#REF!</definedName>
    <definedName name="STOT10.010.0350" localSheetId="2">[3]MEMORIAL!#REF!</definedName>
    <definedName name="STOT10.010.0350">[3]MEMORIAL!#REF!</definedName>
    <definedName name="STOT10.010.0350_1" localSheetId="2">[3]MEMORIAL!#REF!</definedName>
    <definedName name="STOT10.010.0350_1">[3]MEMORIAL!#REF!</definedName>
    <definedName name="STOT10.010.0380" localSheetId="2">[5]MEMORIAL!#REF!</definedName>
    <definedName name="STOT10.010.0380">[5]MEMORIAL!#REF!</definedName>
    <definedName name="STOT10.010.0380_1" localSheetId="2">[3]MEMORIAL!#REF!</definedName>
    <definedName name="STOT10.010.0380_1">[3]MEMORIAL!#REF!</definedName>
    <definedName name="STOT10.010.0400" localSheetId="2">[5]MEMORIAL!#REF!</definedName>
    <definedName name="STOT10.010.0400">[5]MEMORIAL!#REF!</definedName>
    <definedName name="STOT10.010.0400_1" localSheetId="2">[3]MEMORIAL!#REF!</definedName>
    <definedName name="STOT10.010.0400_1">[3]MEMORIAL!#REF!</definedName>
    <definedName name="STOT10.010.0431" localSheetId="2">[5]MEMORIAL!#REF!</definedName>
    <definedName name="STOT10.010.0431">[5]MEMORIAL!#REF!</definedName>
    <definedName name="STOT10.010.0431_1" localSheetId="2">[3]MEMORIAL!#REF!</definedName>
    <definedName name="STOT10.010.0431_1">[3]MEMORIAL!#REF!</definedName>
    <definedName name="STOT10.010.1100" localSheetId="2">[3]MEMORIAL!#REF!</definedName>
    <definedName name="STOT10.010.1100">[3]MEMORIAL!#REF!</definedName>
    <definedName name="STOT10.010.1100_1" localSheetId="2">[3]MEMORIAL!#REF!</definedName>
    <definedName name="STOT10.010.1100_1">[3]MEMORIAL!#REF!</definedName>
    <definedName name="STOT10.010.1110" localSheetId="2">[3]MEMORIAL!#REF!</definedName>
    <definedName name="STOT10.010.1110">[3]MEMORIAL!#REF!</definedName>
    <definedName name="STOT10.010.1110_1" localSheetId="2">[3]MEMORIAL!#REF!</definedName>
    <definedName name="STOT10.010.1110_1">[3]MEMORIAL!#REF!</definedName>
    <definedName name="STOT12.010.0010" localSheetId="2">[3]MEMORIAL!#REF!</definedName>
    <definedName name="STOT12.010.0010">[3]MEMORIAL!#REF!</definedName>
    <definedName name="STOT12.010.0010_1" localSheetId="2">[3]MEMORIAL!#REF!</definedName>
    <definedName name="STOT12.010.0010_1">[3]MEMORIAL!#REF!</definedName>
    <definedName name="STOT12.010.0050" localSheetId="2">[3]MEMORIAL!#REF!</definedName>
    <definedName name="STOT12.010.0050">[3]MEMORIAL!#REF!</definedName>
    <definedName name="STOT12.010.0050_1" localSheetId="2">[3]MEMORIAL!#REF!</definedName>
    <definedName name="STOT12.010.0050_1">[3]MEMORIAL!#REF!</definedName>
    <definedName name="STOT12.010.0060" localSheetId="2">[5]MEMORIAL!#REF!</definedName>
    <definedName name="STOT12.010.0060">[5]MEMORIAL!#REF!</definedName>
    <definedName name="STOT12.010.0060_1" localSheetId="2">[3]MEMORIAL!#REF!</definedName>
    <definedName name="STOT12.010.0060_1">[3]MEMORIAL!#REF!</definedName>
    <definedName name="STOT12.010.0210" localSheetId="2">[5]MEMORIAL!#REF!</definedName>
    <definedName name="STOT12.010.0210">[5]MEMORIAL!#REF!</definedName>
    <definedName name="STOT12.010.0210_1" localSheetId="2">[3]MEMORIAL!#REF!</definedName>
    <definedName name="STOT12.010.0210_1">[3]MEMORIAL!#REF!</definedName>
    <definedName name="STOT12.010.0300" localSheetId="2">[3]MEMORIAL!#REF!</definedName>
    <definedName name="STOT12.010.0300">[3]MEMORIAL!#REF!</definedName>
    <definedName name="STOT12.010.0300_1" localSheetId="2">[3]MEMORIAL!#REF!</definedName>
    <definedName name="STOT12.010.0300_1">[3]MEMORIAL!#REF!</definedName>
    <definedName name="STOT12.010.0340" localSheetId="2">[3]MEMORIAL!#REF!</definedName>
    <definedName name="STOT12.010.0340">[3]MEMORIAL!#REF!</definedName>
    <definedName name="STOT12.010.0340_1" localSheetId="2">[3]MEMORIAL!#REF!</definedName>
    <definedName name="STOT12.010.0340_1">[3]MEMORIAL!#REF!</definedName>
    <definedName name="STOT12.010.0360" localSheetId="2">[5]MEMORIAL!#REF!</definedName>
    <definedName name="STOT12.010.0360">[5]MEMORIAL!#REF!</definedName>
    <definedName name="STOT12.010.0360_1" localSheetId="2">[3]MEMORIAL!#REF!</definedName>
    <definedName name="STOT12.010.0360_1">[3]MEMORIAL!#REF!</definedName>
    <definedName name="STOT12.010.0550" localSheetId="2">[5]MEMORIAL!#REF!</definedName>
    <definedName name="STOT12.010.0550">[5]MEMORIAL!#REF!</definedName>
    <definedName name="STOT12.010.0550_1" localSheetId="2">[3]MEMORIAL!#REF!</definedName>
    <definedName name="STOT12.010.0550_1">[3]MEMORIAL!#REF!</definedName>
    <definedName name="STOT13.010.0030" localSheetId="2">[5]MEMORIAL!#REF!</definedName>
    <definedName name="STOT13.010.0030">[5]MEMORIAL!#REF!</definedName>
    <definedName name="STOT13.010.0030_1" localSheetId="2">[6]MEMORIAL!#REF!</definedName>
    <definedName name="STOT13.010.0030_1">[6]MEMORIAL!#REF!</definedName>
    <definedName name="STOT13.010.0040" localSheetId="2">[3]MEMORIAL!#REF!</definedName>
    <definedName name="STOT13.010.0040">[3]MEMORIAL!#REF!</definedName>
    <definedName name="STOT13.010.0040_1" localSheetId="2">[3]MEMORIAL!#REF!</definedName>
    <definedName name="STOT13.010.0040_1">[3]MEMORIAL!#REF!</definedName>
    <definedName name="STOT13.010.0090" localSheetId="2">[5]MEMORIAL!#REF!</definedName>
    <definedName name="STOT13.010.0090">[5]MEMORIAL!#REF!</definedName>
    <definedName name="STOT13.010.0090_1" localSheetId="2">[3]MEMORIAL!#REF!</definedName>
    <definedName name="STOT13.010.0090_1">[3]MEMORIAL!#REF!</definedName>
    <definedName name="STOT13.010.0100" localSheetId="2">[3]MEMORIAL!#REF!</definedName>
    <definedName name="STOT13.010.0100">[3]MEMORIAL!#REF!</definedName>
    <definedName name="STOT13.010.0100_1" localSheetId="2">[3]MEMORIAL!#REF!</definedName>
    <definedName name="STOT13.010.0100_1">[3]MEMORIAL!#REF!</definedName>
    <definedName name="STOT13.010.0110" localSheetId="2">[5]MEMORIAL!#REF!</definedName>
    <definedName name="STOT13.010.0110">[5]MEMORIAL!#REF!</definedName>
    <definedName name="STOT13.010.0110_1" localSheetId="2">[3]MEMORIAL!#REF!</definedName>
    <definedName name="STOT13.010.0110_1">[3]MEMORIAL!#REF!</definedName>
    <definedName name="STOT13.010.0350" localSheetId="2">[3]MEMORIAL!#REF!</definedName>
    <definedName name="STOT13.010.0350">[3]MEMORIAL!#REF!</definedName>
    <definedName name="STOT13.010.0350_1" localSheetId="2">[3]MEMORIAL!#REF!</definedName>
    <definedName name="STOT13.010.0350_1">[3]MEMORIAL!#REF!</definedName>
    <definedName name="STOT13.010.0360" localSheetId="2">[3]MEMORIAL!#REF!</definedName>
    <definedName name="STOT13.010.0360">[3]MEMORIAL!#REF!</definedName>
    <definedName name="STOT13.010.0360_1" localSheetId="2">[3]MEMORIAL!#REF!</definedName>
    <definedName name="STOT13.010.0360_1">[3]MEMORIAL!#REF!</definedName>
    <definedName name="STOT13.010.0380" localSheetId="2">[3]MEMORIAL!#REF!</definedName>
    <definedName name="STOT13.010.0380">[3]MEMORIAL!#REF!</definedName>
    <definedName name="STOT13.010.0380_1" localSheetId="2">[3]MEMORIAL!#REF!</definedName>
    <definedName name="STOT13.010.0380_1">[3]MEMORIAL!#REF!</definedName>
    <definedName name="STOT13.010.0410" localSheetId="2">[3]MEMORIAL!#REF!</definedName>
    <definedName name="STOT13.010.0410">[3]MEMORIAL!#REF!</definedName>
    <definedName name="STOT13.010.0410_1" localSheetId="2">[3]MEMORIAL!#REF!</definedName>
    <definedName name="STOT13.010.0410_1">[3]MEMORIAL!#REF!</definedName>
    <definedName name="STOT13.010.0860" localSheetId="2">[3]MEMORIAL!#REF!</definedName>
    <definedName name="STOT13.010.0860">[3]MEMORIAL!#REF!</definedName>
    <definedName name="STOT13.010.0860_1" localSheetId="2">[3]MEMORIAL!#REF!</definedName>
    <definedName name="STOT13.010.0860_1">[3]MEMORIAL!#REF!</definedName>
    <definedName name="STOT13.010.0880" localSheetId="2">[3]MEMORIAL!#REF!</definedName>
    <definedName name="STOT13.010.0880">[3]MEMORIAL!#REF!</definedName>
    <definedName name="STOT13.010.0880_1" localSheetId="2">[3]MEMORIAL!#REF!</definedName>
    <definedName name="STOT13.010.0880_1">[3]MEMORIAL!#REF!</definedName>
    <definedName name="STOT13.010.1200" localSheetId="2">[5]MEMORIAL!#REF!</definedName>
    <definedName name="STOT13.010.1200">[5]MEMORIAL!#REF!</definedName>
    <definedName name="STOT13.010.1200_1" localSheetId="2">[3]MEMORIAL!#REF!</definedName>
    <definedName name="STOT13.010.1200_1">[3]MEMORIAL!#REF!</definedName>
    <definedName name="STOT15.010.0010" localSheetId="2">#REF!</definedName>
    <definedName name="STOT15.010.0010">#REF!</definedName>
    <definedName name="STOT15.010.0010_1" localSheetId="2">[6]MEMORIAL!#REF!</definedName>
    <definedName name="STOT15.010.0010_1">[6]MEMORIAL!#REF!</definedName>
    <definedName name="STOT15.010.0040" localSheetId="2">#REF!</definedName>
    <definedName name="STOT15.010.0040">#REF!</definedName>
    <definedName name="STOT15.010.0040_1" localSheetId="2">[7]MEMORIAL!#REF!</definedName>
    <definedName name="STOT15.010.0040_1">[7]MEMORIAL!#REF!</definedName>
    <definedName name="STOT15.010.0055" localSheetId="2">#REF!</definedName>
    <definedName name="STOT15.010.0055">#REF!</definedName>
    <definedName name="STOT15.010.0055_1" localSheetId="2">[6]MEMORIAL!#REF!</definedName>
    <definedName name="STOT15.010.0055_1">[6]MEMORIAL!#REF!</definedName>
    <definedName name="STOT15.010.0140" localSheetId="2">[5]MEMORIAL!#REF!</definedName>
    <definedName name="STOT15.010.0140">[5]MEMORIAL!#REF!</definedName>
    <definedName name="STOT15.010.0140_1" localSheetId="2">[6]MEMORIAL!#REF!</definedName>
    <definedName name="STOT15.010.0140_1">[6]MEMORIAL!#REF!</definedName>
    <definedName name="STOT15.010.0181" localSheetId="2">[5]MEMORIAL!#REF!</definedName>
    <definedName name="STOT15.010.0181">[5]MEMORIAL!#REF!</definedName>
    <definedName name="STOT15.010.0181_1" localSheetId="2">[6]MEMORIAL!#REF!</definedName>
    <definedName name="STOT15.010.0181_1">[6]MEMORIAL!#REF!</definedName>
    <definedName name="STOT15.010.0270" localSheetId="2">[5]MEMORIAL!#REF!</definedName>
    <definedName name="STOT15.010.0270">[5]MEMORIAL!#REF!</definedName>
    <definedName name="STOT15.010.0270_1" localSheetId="2">[3]MEMORIAL!#REF!</definedName>
    <definedName name="STOT15.010.0270_1">[3]MEMORIAL!#REF!</definedName>
    <definedName name="STOT15.010.0280" localSheetId="2">[5]MEMORIAL!#REF!</definedName>
    <definedName name="STOT15.010.0280">[5]MEMORIAL!#REF!</definedName>
    <definedName name="STOT15.010.0280_1" localSheetId="2">[3]MEMORIAL!#REF!</definedName>
    <definedName name="STOT15.010.0280_1">[3]MEMORIAL!#REF!</definedName>
    <definedName name="STOT15.010.0290" localSheetId="2">[3]MEMORIAL!#REF!</definedName>
    <definedName name="STOT15.010.0290">[3]MEMORIAL!#REF!</definedName>
    <definedName name="STOT15.010.0290_1" localSheetId="2">[3]MEMORIAL!#REF!</definedName>
    <definedName name="STOT15.010.0290_1">[3]MEMORIAL!#REF!</definedName>
    <definedName name="STOT16.010.0010" localSheetId="2">[5]MEMORIAL!#REF!</definedName>
    <definedName name="STOT16.010.0010">[5]MEMORIAL!#REF!</definedName>
    <definedName name="STOT16.010.0010_1" localSheetId="2">[3]MEMORIAL!#REF!</definedName>
    <definedName name="STOT16.010.0010_1">[3]MEMORIAL!#REF!</definedName>
    <definedName name="STOT16.010.0060" localSheetId="2">[5]MEMORIAL!#REF!</definedName>
    <definedName name="STOT16.010.0060">[5]MEMORIAL!#REF!</definedName>
    <definedName name="STOT16.010.0060_1" localSheetId="2">[3]MEMORIAL!#REF!</definedName>
    <definedName name="STOT16.010.0060_1">[3]MEMORIAL!#REF!</definedName>
    <definedName name="STOT16.010.0110" localSheetId="2">[5]MEMORIAL!#REF!</definedName>
    <definedName name="STOT16.010.0110">[5]MEMORIAL!#REF!</definedName>
    <definedName name="STOT16.010.0110_1" localSheetId="2">[3]MEMORIAL!#REF!</definedName>
    <definedName name="STOT16.010.0110_1">[3]MEMORIAL!#REF!</definedName>
    <definedName name="STOT16.010.0120" localSheetId="2">[5]MEMORIAL!#REF!</definedName>
    <definedName name="STOT16.010.0120">[5]MEMORIAL!#REF!</definedName>
    <definedName name="STOT16.010.0120_1" localSheetId="2">[3]MEMORIAL!#REF!</definedName>
    <definedName name="STOT16.010.0120_1">[3]MEMORIAL!#REF!</definedName>
    <definedName name="STOT16.010.0150" localSheetId="2">[3]MEMORIAL!#REF!</definedName>
    <definedName name="STOT16.010.0150">[3]MEMORIAL!#REF!</definedName>
    <definedName name="STOT16.010.0150_1" localSheetId="2">[3]MEMORIAL!#REF!</definedName>
    <definedName name="STOT16.010.0150_1">[3]MEMORIAL!#REF!</definedName>
    <definedName name="STOT16.010.0170" localSheetId="2">[5]MEMORIAL!#REF!</definedName>
    <definedName name="STOT16.010.0170">[5]MEMORIAL!#REF!</definedName>
    <definedName name="STOT16.010.0170_1" localSheetId="2">[3]MEMORIAL!#REF!</definedName>
    <definedName name="STOT16.010.0170_1">[3]MEMORIAL!#REF!</definedName>
    <definedName name="STOT17.010.0080" localSheetId="2">[5]MEMORIAL!#REF!</definedName>
    <definedName name="STOT17.010.0080">[5]MEMORIAL!#REF!</definedName>
    <definedName name="STOT17.010.0080_1" localSheetId="2">[3]MEMORIAL!#REF!</definedName>
    <definedName name="STOT17.010.0080_1">[3]MEMORIAL!#REF!</definedName>
    <definedName name="STOT17.010.0100" localSheetId="2">[3]MEMORIAL!#REF!</definedName>
    <definedName name="STOT17.010.0100">[3]MEMORIAL!#REF!</definedName>
    <definedName name="STOT17.010.0100_1" localSheetId="2">[3]MEMORIAL!#REF!</definedName>
    <definedName name="STOT17.010.0100_1">[3]MEMORIAL!#REF!</definedName>
    <definedName name="STOT17.010.0120" localSheetId="2">[3]MEMORIAL!#REF!</definedName>
    <definedName name="STOT17.010.0120">[3]MEMORIAL!#REF!</definedName>
    <definedName name="STOT17.010.0120_1" localSheetId="2">[3]MEMORIAL!#REF!</definedName>
    <definedName name="STOT17.010.0120_1">[3]MEMORIAL!#REF!</definedName>
    <definedName name="STOT17.010.0150" localSheetId="2">[5]MEMORIAL!#REF!</definedName>
    <definedName name="STOT17.010.0150">[5]MEMORIAL!#REF!</definedName>
    <definedName name="STOT17.010.0150_1" localSheetId="2">[3]MEMORIAL!#REF!</definedName>
    <definedName name="STOT17.010.0150_1">[3]MEMORIAL!#REF!</definedName>
    <definedName name="STOT17.010.0290" localSheetId="2">[5]MEMORIAL!#REF!</definedName>
    <definedName name="STOT17.010.0290">[5]MEMORIAL!#REF!</definedName>
    <definedName name="STOT17.010.0290_1" localSheetId="2">[3]MEMORIAL!#REF!</definedName>
    <definedName name="STOT17.010.0290_1">[3]MEMORIAL!#REF!</definedName>
    <definedName name="STOT17.010.0350" localSheetId="2">[3]MEMORIAL!#REF!</definedName>
    <definedName name="STOT17.010.0350">[3]MEMORIAL!#REF!</definedName>
    <definedName name="STOT17.010.0350_1" localSheetId="2">[3]MEMORIAL!#REF!</definedName>
    <definedName name="STOT17.010.0350_1">[3]MEMORIAL!#REF!</definedName>
    <definedName name="STOT17.010.0390" localSheetId="2">[5]MEMORIAL!#REF!</definedName>
    <definedName name="STOT17.010.0390">[5]MEMORIAL!#REF!</definedName>
    <definedName name="STOT17.010.0390_1" localSheetId="2">[6]MEMORIAL!#REF!</definedName>
    <definedName name="STOT17.010.0390_1">[6]MEMORIAL!#REF!</definedName>
    <definedName name="STOT17.010.0437" localSheetId="2">[5]MEMORIAL!#REF!</definedName>
    <definedName name="STOT17.010.0437">[5]MEMORIAL!#REF!</definedName>
    <definedName name="STOT17.010.0437_1" localSheetId="2">[6]MEMORIAL!#REF!</definedName>
    <definedName name="STOT17.010.0437_1">[6]MEMORIAL!#REF!</definedName>
    <definedName name="STOT17.010.0602" localSheetId="2">[5]MEMORIAL!#REF!</definedName>
    <definedName name="STOT17.010.0602">[5]MEMORIAL!#REF!</definedName>
    <definedName name="STOT17.010.0602_1" localSheetId="2">[6]MEMORIAL!#REF!</definedName>
    <definedName name="STOT17.010.0602_1">[6]MEMORIAL!#REF!</definedName>
    <definedName name="STOTCOMPOS01" localSheetId="2">[5]MEMORIAL!#REF!</definedName>
    <definedName name="STOTCOMPOS01">[5]MEMORIAL!#REF!</definedName>
    <definedName name="STOTCOMPOS01_1" localSheetId="2">[6]MEMORIAL!#REF!</definedName>
    <definedName name="STOTCOMPOS01_1">[6]MEMORIAL!#REF!</definedName>
    <definedName name="TERRA" localSheetId="2">#REF!</definedName>
    <definedName name="TERRA">#REF!</definedName>
    <definedName name="TERRA_1" localSheetId="2">#REF!</definedName>
    <definedName name="TERRA_1">#REF!</definedName>
    <definedName name="_xlnm.Print_Titles" localSheetId="2">Cronograma!$1:$4</definedName>
    <definedName name="_xlnm.Print_Titles" localSheetId="1">'MC - Á. Externa'!$1:$4</definedName>
    <definedName name="_xlnm.Print_Titles" localSheetId="0">PM!$1:$7</definedName>
    <definedName name="TOTALMATERIAL" localSheetId="2">#REF!</definedName>
    <definedName name="TOTALMATERIAL">#REF!</definedName>
    <definedName name="TOTALMATERIAL_1" localSheetId="2">#REF!</definedName>
    <definedName name="TOTALMATERIAL_1">#REF!</definedName>
    <definedName name="TOTALSERVIÇO" localSheetId="2">'[8]Serviços Água'!#REF!</definedName>
    <definedName name="TOTALSERVIÇO">'[8]Serviços Água'!#REF!</definedName>
    <definedName name="TOTALSERVIÇO_1" localSheetId="2">#REF!</definedName>
    <definedName name="TOTALSERVIÇO_1">#REF!</definedName>
    <definedName name="TOTFASE" localSheetId="2">'[8]Serviços Água'!#REF!</definedName>
    <definedName name="TOTFASE">'[8]Serviços Água'!#REF!</definedName>
    <definedName name="TOTFASE_1" localSheetId="2">'[9]Rede de Distribuição de Água'!#REF!</definedName>
    <definedName name="TOTFASE_1">'[9]Rede de Distribuição de Água'!#REF!</definedName>
    <definedName name="TOTFASE_5" localSheetId="2">'[10]Rede de Distribuição de Água'!#REF!</definedName>
    <definedName name="TOTFASE_5">'[10]Rede de Distribuição de Água'!#REF!</definedName>
    <definedName name="TOTFASE_6" localSheetId="2">'[10]Rede de Distribuição de Água'!#REF!</definedName>
    <definedName name="TOTFASE_6">'[10]Rede de Distribuição de Água'!#REF!</definedName>
    <definedName name="VAA" localSheetId="2">#REF!</definedName>
    <definedName name="VAA">#REF!</definedName>
    <definedName name="VAA_1" localSheetId="2">#REF!</definedName>
    <definedName name="VAA_1">#REF!</definedName>
    <definedName name="VAT" localSheetId="2">[2]MEMORIAL!#REF!</definedName>
    <definedName name="VAT">[2]MEMORIAL!#REF!</definedName>
    <definedName name="VAT_1" localSheetId="2">[3]MEMORIAL!#REF!</definedName>
    <definedName name="VAT_1">[3]MEMORIAL!#REF!</definedName>
    <definedName name="VBF" localSheetId="2">#REF!</definedName>
    <definedName name="VBF">#REF!</definedName>
    <definedName name="VBF_1" localSheetId="2">#REF!</definedName>
    <definedName name="VBF_1">#REF!</definedName>
    <definedName name="ve" localSheetId="2">#REF!</definedName>
    <definedName name="ve">#REF!</definedName>
    <definedName name="ve_1" localSheetId="2">#REF!</definedName>
    <definedName name="ve_1">#REF!</definedName>
    <definedName name="VE1_1" localSheetId="2">#REF!</definedName>
    <definedName name="VE1_1">#REF!</definedName>
    <definedName name="VEC" localSheetId="2">#REF!</definedName>
    <definedName name="VEC">#REF!</definedName>
    <definedName name="VO" localSheetId="2">#REF!</definedName>
    <definedName name="VO">#REF!</definedName>
    <definedName name="VO_1" localSheetId="2">#REF!</definedName>
    <definedName name="VO_1">#REF!</definedName>
    <definedName name="VO1_1" localSheetId="2">[1]MEMORIAL!#REF!</definedName>
    <definedName name="VO1_1">[1]MEMORIAL!#REF!</definedName>
    <definedName name="VOC" localSheetId="2">#REF!</definedName>
    <definedName name="VOC">#REF!</definedName>
    <definedName name="Vol_Estrutural" localSheetId="2">[2]MEMORIAL!#REF!</definedName>
    <definedName name="Vol_Estrutural">[2]MEMORIAL!#REF!</definedName>
    <definedName name="Vol_Estrutural_1" localSheetId="2">[6]MEMORIAL!#REF!</definedName>
    <definedName name="Vol_Estrutural_1">[6]MEMORIAL!#REF!</definedName>
    <definedName name="VOLCON" localSheetId="2">[2]MEMORIAL!#REF!</definedName>
    <definedName name="VOLCON">[2]MEMORIAL!#REF!</definedName>
    <definedName name="VOLCON_1" localSheetId="2">[2]MEMORIAL!#REF!</definedName>
    <definedName name="VOLCON_1">[2]MEMORIAL!#REF!</definedName>
    <definedName name="VOLCONC" localSheetId="2">[5]MEMORIAL!#REF!</definedName>
    <definedName name="VOLCONC">[5]MEMORIAL!#REF!</definedName>
    <definedName name="VOLCONC_1" localSheetId="2">[6]MEMORIAL!#REF!</definedName>
    <definedName name="VOLCONC_1">[6]MEMORIAL!#REF!</definedName>
    <definedName name="vr" localSheetId="2">#REF!</definedName>
    <definedName name="vr">#REF!</definedName>
    <definedName name="VR_1" localSheetId="2">#REF!</definedName>
    <definedName name="VR_1">#REF!</definedName>
    <definedName name="VRC" localSheetId="2">#REF!</definedName>
    <definedName name="VRC">#REF!</definedName>
    <definedName name="VTE" localSheetId="2">[2]MEMORIAL!#REF!</definedName>
    <definedName name="VTE">[2]MEMORIAL!#REF!</definedName>
    <definedName name="VTE_1" localSheetId="2">[3]MEMORIAL!#REF!</definedName>
    <definedName name="VTE_1">[3]MEMORIAL!#REF!</definedName>
  </definedNames>
  <calcPr calcId="152511"/>
</workbook>
</file>

<file path=xl/calcChain.xml><?xml version="1.0" encoding="utf-8"?>
<calcChain xmlns="http://schemas.openxmlformats.org/spreadsheetml/2006/main">
  <c r="C40" i="15" l="1"/>
  <c r="C34" i="15"/>
  <c r="C30" i="15"/>
  <c r="C23" i="15"/>
  <c r="C14" i="15"/>
  <c r="E28" i="14"/>
  <c r="D28" i="14"/>
  <c r="E22" i="14"/>
  <c r="D22" i="14"/>
  <c r="E18" i="14"/>
  <c r="D18" i="14"/>
  <c r="E15" i="14"/>
  <c r="E30" i="14" s="1"/>
  <c r="D15" i="14"/>
  <c r="D30" i="14" s="1"/>
  <c r="E12" i="14"/>
  <c r="D12" i="14"/>
  <c r="C41" i="15" l="1"/>
  <c r="M28" i="3"/>
  <c r="L20" i="3"/>
  <c r="K20" i="3"/>
  <c r="L16" i="3"/>
  <c r="I10" i="3"/>
  <c r="H10" i="3"/>
  <c r="D28" i="3"/>
  <c r="D31" i="3" s="1"/>
  <c r="D26" i="3"/>
  <c r="I26" i="3" s="1"/>
  <c r="D24" i="3"/>
  <c r="L24" i="3" s="1"/>
  <c r="D22" i="3"/>
  <c r="K22" i="3" s="1"/>
  <c r="D20" i="3"/>
  <c r="D18" i="3"/>
  <c r="J18" i="3" s="1"/>
  <c r="D16" i="3"/>
  <c r="M16" i="3" s="1"/>
  <c r="D14" i="3"/>
  <c r="I14" i="3" s="1"/>
  <c r="D12" i="3"/>
  <c r="H12" i="3" s="1"/>
  <c r="D10" i="3"/>
  <c r="I13" i="5"/>
  <c r="I18" i="5"/>
  <c r="I34" i="5"/>
  <c r="I25" i="5"/>
  <c r="I24" i="5"/>
  <c r="I23" i="5"/>
  <c r="I22" i="5"/>
  <c r="G30" i="11"/>
  <c r="G21" i="11"/>
  <c r="G30" i="10"/>
  <c r="G21" i="10"/>
  <c r="G34" i="9"/>
  <c r="G30" i="9"/>
  <c r="G21" i="9"/>
  <c r="I34" i="8"/>
  <c r="I22" i="7"/>
  <c r="I34" i="7"/>
  <c r="I38" i="7" s="1"/>
  <c r="I40" i="7" s="1"/>
  <c r="I39" i="7"/>
  <c r="I37" i="7"/>
  <c r="I39" i="5"/>
  <c r="I38" i="5"/>
  <c r="I40" i="5" s="1"/>
  <c r="I37" i="5"/>
  <c r="I18" i="8"/>
  <c r="I25" i="7"/>
  <c r="I24" i="7"/>
  <c r="I23" i="7"/>
  <c r="I12" i="5"/>
  <c r="I18" i="7"/>
  <c r="I13" i="7"/>
  <c r="I12" i="7"/>
  <c r="I25" i="8"/>
  <c r="I24" i="8"/>
  <c r="I23" i="8"/>
  <c r="I22" i="8"/>
  <c r="I38" i="8" s="1"/>
  <c r="G17" i="9"/>
  <c r="G33" i="9" s="1"/>
  <c r="I13" i="8"/>
  <c r="I12" i="8"/>
  <c r="I37" i="8" s="1"/>
  <c r="G37" i="13"/>
  <c r="G12" i="9"/>
  <c r="G11" i="9"/>
  <c r="G35" i="10"/>
  <c r="G34" i="10"/>
  <c r="G36" i="10" s="1"/>
  <c r="G37" i="10" s="1"/>
  <c r="G33" i="10"/>
  <c r="G35" i="11"/>
  <c r="G34" i="11"/>
  <c r="G36" i="11" s="1"/>
  <c r="G33" i="11"/>
  <c r="G38" i="12"/>
  <c r="G37" i="12"/>
  <c r="G36" i="12"/>
  <c r="G35" i="12"/>
  <c r="G34" i="12"/>
  <c r="G33" i="12"/>
  <c r="G38" i="13"/>
  <c r="G36" i="13"/>
  <c r="G35" i="13"/>
  <c r="G34" i="13"/>
  <c r="G33" i="13"/>
  <c r="G17" i="10"/>
  <c r="G12" i="10"/>
  <c r="G11" i="10"/>
  <c r="G17" i="11"/>
  <c r="G12" i="11"/>
  <c r="G11" i="11"/>
  <c r="G17" i="12"/>
  <c r="G12" i="12"/>
  <c r="G11" i="12"/>
  <c r="G30" i="13"/>
  <c r="G24" i="13"/>
  <c r="G23" i="13"/>
  <c r="G22" i="13"/>
  <c r="G21" i="13"/>
  <c r="G17" i="13"/>
  <c r="G12" i="13"/>
  <c r="G11" i="13"/>
  <c r="G73" i="1"/>
  <c r="I82" i="1"/>
  <c r="G83" i="1"/>
  <c r="H83" i="1" s="1"/>
  <c r="H67" i="1"/>
  <c r="G80" i="1"/>
  <c r="H80" i="1" s="1"/>
  <c r="G76" i="1"/>
  <c r="H76" i="1" s="1"/>
  <c r="G75" i="1"/>
  <c r="G74" i="1"/>
  <c r="H74" i="1" s="1"/>
  <c r="G72" i="1"/>
  <c r="G71" i="1"/>
  <c r="H71" i="1" s="1"/>
  <c r="G70" i="1"/>
  <c r="H70" i="1"/>
  <c r="G69" i="1"/>
  <c r="H69" i="1" s="1"/>
  <c r="G68" i="1"/>
  <c r="H75" i="1"/>
  <c r="H73" i="1"/>
  <c r="H72" i="1"/>
  <c r="H68" i="1"/>
  <c r="G67" i="1"/>
  <c r="G64" i="1"/>
  <c r="H64" i="1" s="1"/>
  <c r="G63" i="1"/>
  <c r="H63" i="1" s="1"/>
  <c r="G62" i="1"/>
  <c r="G58" i="1"/>
  <c r="H58" i="1" s="1"/>
  <c r="G57" i="1"/>
  <c r="H57" i="1"/>
  <c r="G56" i="1"/>
  <c r="H56" i="1" s="1"/>
  <c r="G55" i="1"/>
  <c r="H55" i="1" s="1"/>
  <c r="G54" i="1"/>
  <c r="H54" i="1" s="1"/>
  <c r="G53" i="1"/>
  <c r="H62" i="1"/>
  <c r="H53" i="1"/>
  <c r="H52" i="1"/>
  <c r="G52" i="1"/>
  <c r="G49" i="1"/>
  <c r="J4" i="1"/>
  <c r="H49" i="1" s="1"/>
  <c r="H31" i="3" l="1"/>
  <c r="H32" i="3" s="1"/>
  <c r="I31" i="3"/>
  <c r="L22" i="3"/>
  <c r="L31" i="3" s="1"/>
  <c r="L29" i="3" s="1"/>
  <c r="J16" i="3"/>
  <c r="I18" i="3"/>
  <c r="J22" i="3"/>
  <c r="M24" i="3"/>
  <c r="M31" i="3" s="1"/>
  <c r="M29" i="3" s="1"/>
  <c r="J14" i="3"/>
  <c r="K14" i="3"/>
  <c r="K16" i="3"/>
  <c r="K31" i="3" s="1"/>
  <c r="K29" i="3" s="1"/>
  <c r="D15" i="3"/>
  <c r="D23" i="3"/>
  <c r="D9" i="3"/>
  <c r="D17" i="3"/>
  <c r="D25" i="3"/>
  <c r="I29" i="3"/>
  <c r="D11" i="3"/>
  <c r="D19" i="3"/>
  <c r="D27" i="3"/>
  <c r="D13" i="3"/>
  <c r="D21" i="3"/>
  <c r="H30" i="3"/>
  <c r="G37" i="11"/>
  <c r="G38" i="11" s="1"/>
  <c r="G61" i="1" s="1"/>
  <c r="H61" i="1" s="1"/>
  <c r="I41" i="5"/>
  <c r="I42" i="5" s="1"/>
  <c r="G77" i="1" s="1"/>
  <c r="H77" i="1" s="1"/>
  <c r="I41" i="7"/>
  <c r="I42" i="7" s="1"/>
  <c r="G78" i="1" s="1"/>
  <c r="H78" i="1" s="1"/>
  <c r="I39" i="8"/>
  <c r="I40" i="8" s="1"/>
  <c r="G35" i="9"/>
  <c r="G36" i="9"/>
  <c r="G37" i="9" s="1"/>
  <c r="G38" i="9"/>
  <c r="G59" i="1" s="1"/>
  <c r="H59" i="1" s="1"/>
  <c r="G11" i="1"/>
  <c r="H11" i="1" s="1"/>
  <c r="G48" i="1"/>
  <c r="H48" i="1" s="1"/>
  <c r="I43" i="1" s="1"/>
  <c r="G38" i="10"/>
  <c r="G60" i="1" s="1"/>
  <c r="H60" i="1" s="1"/>
  <c r="G30" i="1"/>
  <c r="H30" i="1" s="1"/>
  <c r="G45" i="1"/>
  <c r="H45" i="1" s="1"/>
  <c r="G18" i="1"/>
  <c r="H18" i="1" s="1"/>
  <c r="G23" i="1"/>
  <c r="H23" i="1" s="1"/>
  <c r="I22" i="1" s="1"/>
  <c r="G24" i="1"/>
  <c r="H24" i="1" s="1"/>
  <c r="G29" i="1"/>
  <c r="H29" i="1" s="1"/>
  <c r="G35" i="1"/>
  <c r="H35" i="1" s="1"/>
  <c r="G44" i="1"/>
  <c r="H44" i="1" s="1"/>
  <c r="G46" i="1"/>
  <c r="H46" i="1" s="1"/>
  <c r="G14" i="1"/>
  <c r="H14" i="1" s="1"/>
  <c r="G10" i="1"/>
  <c r="H10" i="1" s="1"/>
  <c r="G17" i="1"/>
  <c r="H17" i="1" s="1"/>
  <c r="I16" i="1" s="1"/>
  <c r="G25" i="1"/>
  <c r="H25" i="1" s="1"/>
  <c r="G31" i="1"/>
  <c r="H31" i="1" s="1"/>
  <c r="G36" i="1"/>
  <c r="H36" i="1" s="1"/>
  <c r="G39" i="1"/>
  <c r="H39" i="1" s="1"/>
  <c r="G47" i="1"/>
  <c r="H47" i="1" s="1"/>
  <c r="G12" i="1"/>
  <c r="H12" i="1" s="1"/>
  <c r="G19" i="1"/>
  <c r="H19" i="1" s="1"/>
  <c r="G13" i="1"/>
  <c r="H13" i="1" s="1"/>
  <c r="G20" i="1"/>
  <c r="H20" i="1" s="1"/>
  <c r="G26" i="1"/>
  <c r="H26" i="1" s="1"/>
  <c r="G32" i="1"/>
  <c r="H32" i="1" s="1"/>
  <c r="G40" i="1"/>
  <c r="H40" i="1" s="1"/>
  <c r="G41" i="1"/>
  <c r="H41" i="1" s="1"/>
  <c r="I32" i="3" l="1"/>
  <c r="J31" i="3"/>
  <c r="J29" i="3" s="1"/>
  <c r="H29" i="3"/>
  <c r="I51" i="1"/>
  <c r="I41" i="8"/>
  <c r="I42" i="8" s="1"/>
  <c r="G79" i="1" s="1"/>
  <c r="H79" i="1" s="1"/>
  <c r="I66" i="1" s="1"/>
  <c r="I9" i="1"/>
  <c r="I34" i="1"/>
  <c r="I28" i="1"/>
  <c r="I38" i="1"/>
  <c r="J32" i="3" l="1"/>
  <c r="I30" i="3"/>
  <c r="I84" i="1"/>
  <c r="K32" i="3" l="1"/>
  <c r="J30" i="3"/>
  <c r="L32" i="3" l="1"/>
  <c r="K30" i="3"/>
  <c r="M32" i="3" l="1"/>
  <c r="M30" i="3" s="1"/>
  <c r="L30" i="3"/>
</calcChain>
</file>

<file path=xl/sharedStrings.xml><?xml version="1.0" encoding="utf-8"?>
<sst xmlns="http://schemas.openxmlformats.org/spreadsheetml/2006/main" count="1281" uniqueCount="453">
  <si>
    <t>PREFEITURA MUNICIPAL DE JOÃO NEIVA</t>
  </si>
  <si>
    <t>PLANILHA ORÇAMENTÁRIA</t>
  </si>
  <si>
    <t>LOCAL:  JOÃO NEIVA-ES</t>
  </si>
  <si>
    <t>BDI:</t>
  </si>
  <si>
    <t>ORÇAMENTISTA: STEFAN B.LEMOS</t>
  </si>
  <si>
    <t>CREA 7169/D ES</t>
  </si>
  <si>
    <t>ITEM</t>
  </si>
  <si>
    <t>CÓDIGO</t>
  </si>
  <si>
    <t>ORGÃO</t>
  </si>
  <si>
    <t>DESCRIÇÃO SERVIÇO</t>
  </si>
  <si>
    <t>UNID</t>
  </si>
  <si>
    <t>QUANT.</t>
  </si>
  <si>
    <t>VALOR (R$)</t>
  </si>
  <si>
    <t>TOTAL</t>
  </si>
  <si>
    <t>01</t>
  </si>
  <si>
    <t>REFORMA</t>
  </si>
  <si>
    <t>01.01</t>
  </si>
  <si>
    <t>RETIRADAS E DEMOLIÇÕES</t>
  </si>
  <si>
    <t>01.01.01</t>
  </si>
  <si>
    <t>010256</t>
  </si>
  <si>
    <t>Remoção de telha ondulada de fibrocimento, inclusive cumeeira</t>
  </si>
  <si>
    <t>m²</t>
  </si>
  <si>
    <t>01.01.02</t>
  </si>
  <si>
    <t>COMP</t>
  </si>
  <si>
    <t>Retirada de impermeabilização com manta asfáltica</t>
  </si>
  <si>
    <t>01.01.03</t>
  </si>
  <si>
    <t>010210</t>
  </si>
  <si>
    <t>Demolição manual de concreto simples (EMOP 05.001.001)</t>
  </si>
  <si>
    <t>m³</t>
  </si>
  <si>
    <t>01.01.04</t>
  </si>
  <si>
    <t>010325</t>
  </si>
  <si>
    <t>Demolição de estrutura de madeira para telhado</t>
  </si>
  <si>
    <t>01.02</t>
  </si>
  <si>
    <t>INSTALAÇÃO DO CANTEIRO DE OBRAS</t>
  </si>
  <si>
    <t>01.02.01</t>
  </si>
  <si>
    <t>020701</t>
  </si>
  <si>
    <t>01.02.02</t>
  </si>
  <si>
    <t>020702</t>
  </si>
  <si>
    <t>Barracão para almoxarifado área de 10.90m2, de chapa de compensado de 12mm e pontalete 8x8cm, piso cimentado e cobertura de telhas de fibrocimento de 6mm, incl. ponto de luz, conf. projeto (1 utilização)</t>
  </si>
  <si>
    <t>01.02.03</t>
  </si>
  <si>
    <t>020305</t>
  </si>
  <si>
    <t>01.02.04</t>
  </si>
  <si>
    <t>und</t>
  </si>
  <si>
    <t>01.03</t>
  </si>
  <si>
    <t>PAREDES E PAINÉIS</t>
  </si>
  <si>
    <t>01.03.01</t>
  </si>
  <si>
    <t>050601</t>
  </si>
  <si>
    <t>Alvenaria de blocos de concreto 9x19x39cm, c/ resist. mínimo a compres. 2.5 MPa, assent. c/ arg. de cimento, cal hidratada CH1 e areia no traço 1:0.5:8 esp. das juntas 10mm e esp. das paredes, s/ rev. 9cm</t>
  </si>
  <si>
    <t>01.04</t>
  </si>
  <si>
    <t>COBERTURA</t>
  </si>
  <si>
    <t>01.04.01</t>
  </si>
  <si>
    <t>01.04.02</t>
  </si>
  <si>
    <t>01.04.03</t>
  </si>
  <si>
    <t>090312</t>
  </si>
  <si>
    <t>Calha em chapa galvanizada com largura de 40 cm</t>
  </si>
  <si>
    <t>m</t>
  </si>
  <si>
    <t>01.05</t>
  </si>
  <si>
    <t>IMPERMEABILIZAÇÃO</t>
  </si>
  <si>
    <t>01.05.01</t>
  </si>
  <si>
    <t>Índice de imperm.c/ manta asfáltica atendendo NBR 9952, asfalto polimérico, esp.4mm reforç.c/ filme int.em polietileno, regul.base c/ arg.1:4 esp.mín.15mm, proteção mec. arg. 1:4 esp.20mm e juntas dilat.</t>
  </si>
  <si>
    <t>01.05.02</t>
  </si>
  <si>
    <t>Índice de imperm.c/ manta asfáltica atendendo NBR 9952, asfalto polimerizado esp.3mm, reforç.c/ filme int. polietileno, regul. base c/ arg.1:4 esp.mín.15mm, proteção mec. arg.1:4 esp.20mm e juntas dilat.</t>
  </si>
  <si>
    <t>01.06</t>
  </si>
  <si>
    <t>REVESTIMENTO DE PAREDES</t>
  </si>
  <si>
    <t>01.06.01</t>
  </si>
  <si>
    <t>Chapisco de argamassa de cimento e areia média ou grossa lavada, no traço 1:3, espessura 5 mm</t>
  </si>
  <si>
    <t>01.06.02</t>
  </si>
  <si>
    <t>Reboco tipo paulista de argamassa de cimento, cal hidratada CH1 e areia média ou grossa lavada no traço 1:0.5:6, espessura 25 mm</t>
  </si>
  <si>
    <t>01.06.03</t>
  </si>
  <si>
    <t>Pintura com tinta acrílica, marcas de referência Suvinil, Coral ou Metalatex, inclusive selador acrílico, em paredes e forros, a três demãos</t>
  </si>
  <si>
    <t>01.07</t>
  </si>
  <si>
    <t>01.07.01</t>
  </si>
  <si>
    <t>01.07.02</t>
  </si>
  <si>
    <t>200513</t>
  </si>
  <si>
    <t>Escada tipo marinheiro de tubo de ferro 1" e 3/4", com h=4.20m, para acesso a caixa d'água, inclusive pintura em esmalte sintético, conforme detalhe em projeto</t>
  </si>
  <si>
    <t>01.07.03</t>
  </si>
  <si>
    <t>01.07.04</t>
  </si>
  <si>
    <t>01.07.05</t>
  </si>
  <si>
    <t>01.08</t>
  </si>
  <si>
    <t>LIMPEZA DA OBRA</t>
  </si>
  <si>
    <t>01.08.01</t>
  </si>
  <si>
    <t>TOTAL  GERAL     =======================================================&gt;&gt;&gt;</t>
  </si>
  <si>
    <t>MEMÓRIA DE CÁLCULO - ÁREA EXTERNA</t>
  </si>
  <si>
    <t>DESCRIÇÃO</t>
  </si>
  <si>
    <t>COMP.</t>
  </si>
  <si>
    <t>LARG.</t>
  </si>
  <si>
    <t>PROF.</t>
  </si>
  <si>
    <t>ÁREA</t>
  </si>
  <si>
    <t>VOLUME</t>
  </si>
  <si>
    <t>PESO</t>
  </si>
  <si>
    <t>UND.</t>
  </si>
  <si>
    <t>OBS.</t>
  </si>
  <si>
    <t>Telhado</t>
  </si>
  <si>
    <t>Desconto - Cx d'água  existente</t>
  </si>
  <si>
    <t>Laje</t>
  </si>
  <si>
    <t>espessura</t>
  </si>
  <si>
    <t>altura</t>
  </si>
  <si>
    <t>Caixa D'água</t>
  </si>
  <si>
    <t>Igual a área de telha a ser retirada - Item 01.01.01</t>
  </si>
  <si>
    <t>Laje impermeabilizada a ser coberta</t>
  </si>
  <si>
    <t>Conforme projeto de cobertura proposta</t>
  </si>
  <si>
    <t>Local da cobertura a ser demolida</t>
  </si>
  <si>
    <t>Acima da laje impermeabilizada</t>
  </si>
  <si>
    <t>Igual a área de estrutura de madeira - Item 01.04.01</t>
  </si>
  <si>
    <t>Laje a ser coberta com telha metálica</t>
  </si>
  <si>
    <t>Laje Cx. D'água</t>
  </si>
  <si>
    <t>Laje descoberta</t>
  </si>
  <si>
    <t>Igual a área de alvenaria vezes as duas faces</t>
  </si>
  <si>
    <t>faces</t>
  </si>
  <si>
    <t>Item 01.03.01</t>
  </si>
  <si>
    <t>Igual a área de Chapisco - Item 01.06.01</t>
  </si>
  <si>
    <t>Igual a área de alvenaria</t>
  </si>
  <si>
    <t>Mureta escada marinheiro</t>
  </si>
  <si>
    <t>CRONOGRAMA FÍSICO-FINANCEIRO</t>
  </si>
  <si>
    <t>VALORES R$</t>
  </si>
  <si>
    <t>PERÍODO (MENSAL)</t>
  </si>
  <si>
    <t xml:space="preserve">Físico (%) </t>
  </si>
  <si>
    <t>Financeiro (R$)</t>
  </si>
  <si>
    <t>Total Parcial (%)</t>
  </si>
  <si>
    <t>Total Acumulado (%)</t>
  </si>
  <si>
    <t>Total Financeiro (R$)</t>
  </si>
  <si>
    <t>Total Acumulado (R$)</t>
  </si>
  <si>
    <t>OBRA: REFORMA DE TELHADO  DA EMEF PROF.ª MARIA OLÍRIA SARCINELLI CAMPAGNARO</t>
  </si>
  <si>
    <t>01.08.02</t>
  </si>
  <si>
    <t>01.08.03</t>
  </si>
  <si>
    <t>01.08.04</t>
  </si>
  <si>
    <t>01.08.05</t>
  </si>
  <si>
    <t>01.08.06</t>
  </si>
  <si>
    <t>01.08.07</t>
  </si>
  <si>
    <t>01.09</t>
  </si>
  <si>
    <t>01.09.01</t>
  </si>
  <si>
    <t>01.08.08</t>
  </si>
  <si>
    <t>01.08.09</t>
  </si>
  <si>
    <t>01.08.10</t>
  </si>
  <si>
    <t>01.08.11</t>
  </si>
  <si>
    <t>01.08.12</t>
  </si>
  <si>
    <t>01.08.13</t>
  </si>
  <si>
    <t>Condutor de cobre nú, seção de 35mm2, inclusive suportes isoladores e acessórios de fixação, conforme projeto</t>
  </si>
  <si>
    <t>Caixa de inspeção em PVC, diâmetro 300 mm, ref TEL-552, marca de referência Termotécnica ou equivalente, inclusive escavação e reaterro</t>
  </si>
  <si>
    <t>Eletroduto de PVC rígido roscável, diâm. 1" (32mm), inclusive conexões</t>
  </si>
  <si>
    <t>Condulete tipo "c" em liga aluminio p/ eletroduto roscado 1"</t>
  </si>
  <si>
    <t>Abracadeira tipo ômega 1" c/ parafuso"</t>
  </si>
  <si>
    <t>Tampa cega em latao polido para condulete em liga de aluminio 4 x 4"</t>
  </si>
  <si>
    <t>Presilha de latão ref. 744, inclusive parafuso fenda DN 4,2x32mm e bucha nylon DN 6mm e vedação dos furos com poliuretano ref. 5905, marca de ref. Termotécnica ou equivalente</t>
  </si>
  <si>
    <t>pç</t>
  </si>
  <si>
    <t>Conforme  listas de quantitativo de SPDA</t>
  </si>
  <si>
    <t>INSTALAÇÕES DE SPDA</t>
  </si>
  <si>
    <t>INSTALAÇÕES HIDRAULICAS</t>
  </si>
  <si>
    <t>01.09.02</t>
  </si>
  <si>
    <t>01.09.03</t>
  </si>
  <si>
    <t>01.09.04</t>
  </si>
  <si>
    <t>01.09.05</t>
  </si>
  <si>
    <t>01.09.06</t>
  </si>
  <si>
    <t>01.09.07</t>
  </si>
  <si>
    <t>01.09.08</t>
  </si>
  <si>
    <t>141410</t>
  </si>
  <si>
    <t>141413</t>
  </si>
  <si>
    <t>170324</t>
  </si>
  <si>
    <t>170549</t>
  </si>
  <si>
    <t>Reservatório de fibra de vidro 3000 litros, inclusive peça de apoio de 6x16 cm, exclusive flanges e torneira de bóia</t>
  </si>
  <si>
    <t>Tubo de PVC rígido soldável marrom, diâm. 25mm (3/4"), inclusive conexões</t>
  </si>
  <si>
    <t>Tubo de PVC rígido soldável marrom, diâm. 50mm (11/2"), inclusive conexões</t>
  </si>
  <si>
    <t xml:space="preserve">Registro de gaveta bruto diam. 50mm (2") </t>
  </si>
  <si>
    <t>Conforme  listas de materias</t>
  </si>
  <si>
    <t>01.10</t>
  </si>
  <si>
    <t>01.10.01</t>
  </si>
  <si>
    <t>090102</t>
  </si>
  <si>
    <t>Estrutura de madeira de lei tipo Paraju ou equivalente para telhado de telha ondulada de fribrocimento esp. 6mm, com pontaletes e caibros, inclusive tratamento com cupinicida, exclusive telhas.</t>
  </si>
  <si>
    <t>152031</t>
  </si>
  <si>
    <t>160310</t>
  </si>
  <si>
    <t>Placa de obra nas dimensões de 2.0 x 4.0 m, padrão IOPES</t>
  </si>
  <si>
    <t>Terminal aéreo em latão (captor), com conector e fixação horizontal 5/16"x250mm, ref. TEL-024, inclusive vedação dos furos com poliuretano ref. TEL 5905, marca de ref. Termotécnica ou equivalente</t>
  </si>
  <si>
    <t>160333</t>
  </si>
  <si>
    <t>Cabo de cobre nú 50 mm2, ref. TEL-5750, marca de referência Termotécnica ou equivalente, inclusive abertura e fechamento de vala para cabo dimensões 50x20cm</t>
  </si>
  <si>
    <t>Haste de terra tipo COPPERWELD - 5/8" x 2.40m</t>
  </si>
  <si>
    <t>Conector de medição em latão com 2 parafusos para cabos de 16 a 50 mm2, ref. TEL-562, Termotécnica ou equivalente</t>
  </si>
  <si>
    <t>Tampa reforçada em ferro fundido com escotilha TEL 536, inclusive assentamento, marca de referência Termotécnica ou equivalente</t>
  </si>
  <si>
    <t>Conector split bolt para cabo de 35.0 mm2</t>
  </si>
  <si>
    <t>Tubo de PVC rígido soldável branco, para esgoto, diâmetro 100mm (4"), inclusive conexões</t>
  </si>
  <si>
    <t>200402</t>
  </si>
  <si>
    <t>Limpeza geral de obras (quadras, praças e jardins)</t>
  </si>
  <si>
    <t>01.09.09</t>
  </si>
  <si>
    <t>142120</t>
  </si>
  <si>
    <t>Torneira de bóia de PVC, diâm. 1" (25mm)</t>
  </si>
  <si>
    <t>01.09.10</t>
  </si>
  <si>
    <t>01.09.11</t>
  </si>
  <si>
    <t>Adaptador de PVC com flanges livres para caixa d'água de 32mmx1"</t>
  </si>
  <si>
    <t>142125</t>
  </si>
  <si>
    <t>Adaptador de PVC soldável com flanges livres para caixa d'água, diâmetro 50mm (1 1/2")</t>
  </si>
  <si>
    <t>141525</t>
  </si>
  <si>
    <t>01.09.12</t>
  </si>
  <si>
    <t>01.09.13</t>
  </si>
  <si>
    <t>Adaptador PVC soldável curto com bolsa e rosca para registro 25mm X 3/4"</t>
  </si>
  <si>
    <t>HID-01</t>
  </si>
  <si>
    <t>Adaptador PVC soldável curto com bolsa e rosca para registro 50mm X 1 1/2"</t>
  </si>
  <si>
    <t>HID-02</t>
  </si>
  <si>
    <t>Adaptador PVC soldável curto com bolsa e rosca para registro 60mm X 2"</t>
  </si>
  <si>
    <t>HID-03</t>
  </si>
  <si>
    <t>ELE-01</t>
  </si>
  <si>
    <t>ELE-02</t>
  </si>
  <si>
    <t>ELE-03</t>
  </si>
  <si>
    <t>IMP-01</t>
  </si>
  <si>
    <t>Rufo de chapa metálica nº 26 com largura de 30 cm</t>
  </si>
  <si>
    <t>01.04.04</t>
  </si>
  <si>
    <t>090302</t>
  </si>
  <si>
    <t>Cobertura menor</t>
  </si>
  <si>
    <t>01.01.05</t>
  </si>
  <si>
    <t>030304</t>
  </si>
  <si>
    <t xml:space="preserve">Índice de preço para remoção de entulho decorrente da execução de obras (Classe A CONAMA - NBR 10.004 - Classe II-B), incluindo aluguel da caçamba, carga, transporte e descarga em área licenciada </t>
  </si>
  <si>
    <t>Telha fibrocimento</t>
  </si>
  <si>
    <t>Manta asfáltica</t>
  </si>
  <si>
    <t>Concreto</t>
  </si>
  <si>
    <t>Estrutura de madeira</t>
  </si>
  <si>
    <t>071105</t>
  </si>
  <si>
    <t>Grade de ferro em barra chata, inclusive chumbamento</t>
  </si>
  <si>
    <t>071107</t>
  </si>
  <si>
    <t>Portão de ferro de abrir em barra chata, chapa e tubo, inclusive chumbamento</t>
  </si>
  <si>
    <t>071704</t>
  </si>
  <si>
    <t>Porta de abrir tipo veneziana em alumínio anodizado, linha 25, completa, incl. puxador com tranca, caixilho, alizar e contramarco</t>
  </si>
  <si>
    <t>1° Mês</t>
  </si>
  <si>
    <t>2º Mês</t>
  </si>
  <si>
    <t>3º Mês</t>
  </si>
  <si>
    <t>4º Mês</t>
  </si>
  <si>
    <t>5ºª Mês</t>
  </si>
  <si>
    <t>6º Mês</t>
  </si>
  <si>
    <t>7º Mês</t>
  </si>
  <si>
    <t>LICITAÇÃO</t>
  </si>
  <si>
    <t>8º Mês</t>
  </si>
  <si>
    <t>9º Mês</t>
  </si>
  <si>
    <t>SERVIÇOS COMPLEMENTARES</t>
  </si>
  <si>
    <t>01.09.14</t>
  </si>
  <si>
    <t>Placa para inaguração  da obra, 30 x 50 cm, incl. Assentamento</t>
  </si>
  <si>
    <t>Barracão para escritório com sanitário área de 14.50 m2, de chapa de compens. 12mm e pontalete 8x8cm, piso cimentado e cobertura de telha de fibroc. 6mm, incl. ponto de luz e cx. de inspeção, conf. projeto (1utilização)</t>
  </si>
  <si>
    <t>01.07.06</t>
  </si>
  <si>
    <t>190417</t>
  </si>
  <si>
    <t>Pintura com tinta esmalte sintético, marcas de referência Suvinil, Coral ou Metalatex, a duas demãos, inclusive fundo anticorrosivo a uma demão, em metal</t>
  </si>
  <si>
    <t>Grade</t>
  </si>
  <si>
    <t>Portão</t>
  </si>
  <si>
    <t>coeficiente</t>
  </si>
  <si>
    <t>170321</t>
  </si>
  <si>
    <t>Registro de gaveta bruto diam. 25mm (1")</t>
  </si>
  <si>
    <t>Registro de gaveta bruto diam. 65mm (21/2")</t>
  </si>
  <si>
    <t>170325</t>
  </si>
  <si>
    <t>EQU-01</t>
  </si>
  <si>
    <t>Chapim em granito cinza andorinha, espessura 2cm, largura 19cm</t>
  </si>
  <si>
    <t>base maior</t>
  </si>
  <si>
    <t>base menor</t>
  </si>
  <si>
    <t>Desconto porta de acesso</t>
  </si>
  <si>
    <t>Vista A - lado direito</t>
  </si>
  <si>
    <t>Vista A - lado esquerdo</t>
  </si>
  <si>
    <t>Laje de cobertura existente a trocar</t>
  </si>
  <si>
    <t>Laje a impermeabilizar</t>
  </si>
  <si>
    <t>01.03.02</t>
  </si>
  <si>
    <t>01.03.03</t>
  </si>
  <si>
    <t>01.03.04</t>
  </si>
  <si>
    <t>Fornecimento, preparo e aplicação de concreto Fck=20 MPa (brita 1) - (5% de perdas já incluído no custo)</t>
  </si>
  <si>
    <t>Fornecimento, dobragem e colocação em fôrma, de armadura CA-50 A média, diâmetro de 6.3 a 10.0 mm</t>
  </si>
  <si>
    <t>kg</t>
  </si>
  <si>
    <t>040322</t>
  </si>
  <si>
    <t>040206</t>
  </si>
  <si>
    <t>Fôrma de tábua de madeira de 2.5 x 30.0 cm para fundações, levando-se em conta a utilização 5 vezes (incluido o material, corte, montagem, escoramento e desforma)</t>
  </si>
  <si>
    <t>040328</t>
  </si>
  <si>
    <t>Pilaretes em concreto</t>
  </si>
  <si>
    <t>nº barras</t>
  </si>
  <si>
    <t>n° pilares</t>
  </si>
  <si>
    <t>comp.</t>
  </si>
  <si>
    <t>kg/m</t>
  </si>
  <si>
    <t xml:space="preserve">SUBTOTAL </t>
  </si>
  <si>
    <t xml:space="preserve">UNIT. </t>
  </si>
  <si>
    <t>090219</t>
  </si>
  <si>
    <t>Cobertura em telha ondulada de alumínio, esp. 0.5mm, inclusive acessórios de fixação</t>
  </si>
  <si>
    <t/>
  </si>
  <si>
    <t>DATA BASE:  Janeiro/2021</t>
  </si>
  <si>
    <t>BDI MULTIPLICADOR</t>
  </si>
  <si>
    <t>DER-ES</t>
  </si>
  <si>
    <t>200576</t>
  </si>
  <si>
    <t>Placa para inauguração de obra em alumínio polido e=4mm, dimensões 40 x 50 cm, gravação em baixo relevo, inclusive
pintura e fixação</t>
  </si>
  <si>
    <t>141414</t>
  </si>
  <si>
    <t>Tubo de PVC rígido soldável marrom, diâm. 60mm (2"), inclusive conexões</t>
  </si>
  <si>
    <t>COMPOSIÇÃO ANALÍTICA DE PREÇO UNITÁRIO</t>
  </si>
  <si>
    <t>Data-base</t>
  </si>
  <si>
    <t>SERVIÇO:</t>
  </si>
  <si>
    <t xml:space="preserve">UND: </t>
  </si>
  <si>
    <t>MÃO-DE-OBRA</t>
  </si>
  <si>
    <t>CÓD.</t>
  </si>
  <si>
    <t>UND</t>
  </si>
  <si>
    <t>COEF</t>
  </si>
  <si>
    <t>R$ UNIT.</t>
  </si>
  <si>
    <t>R$ PARCIAL</t>
  </si>
  <si>
    <t>Encanador</t>
  </si>
  <si>
    <t>h</t>
  </si>
  <si>
    <t xml:space="preserve">Ajudante </t>
  </si>
  <si>
    <t>TOTAL A</t>
  </si>
  <si>
    <t>MATERIAIS/ SERVIÇOS</t>
  </si>
  <si>
    <t>Fita de vedação</t>
  </si>
  <si>
    <t>Adesivo para tubo de PVC rigido</t>
  </si>
  <si>
    <t>Solução limpadora para PVC rigido</t>
  </si>
  <si>
    <t>l</t>
  </si>
  <si>
    <t>TOTAL B</t>
  </si>
  <si>
    <t>RESUMO</t>
  </si>
  <si>
    <t>TOTAL  A</t>
  </si>
  <si>
    <t>TOTAL  B</t>
  </si>
  <si>
    <t>TOTAL C ( TOTAL A X LEIS SOCIAIS)</t>
  </si>
  <si>
    <t>PREÇO DE VENDA</t>
  </si>
  <si>
    <t>Eletricista</t>
  </si>
  <si>
    <t>Ajudante de Eletricista</t>
  </si>
  <si>
    <t>Pedreiro</t>
  </si>
  <si>
    <t>Servente</t>
  </si>
  <si>
    <t>Areia lavada média</t>
  </si>
  <si>
    <t>Cal hidratado</t>
  </si>
  <si>
    <t>Cimento CP III - 32</t>
  </si>
  <si>
    <t>ATUALIZAÇÃO: FELIPPE PICOLI PANCIERI: CREA-ES 050306/D</t>
  </si>
  <si>
    <t>Granito cinza andorinha polido esp. 2cm p/ bancada</t>
  </si>
  <si>
    <t>TOTAL E (BDI 31,29%)</t>
  </si>
  <si>
    <t>TOTAL D (A+B+C)</t>
  </si>
  <si>
    <t xml:space="preserve">LEIS SOCIAIS: </t>
  </si>
  <si>
    <t>SINAPI-ES</t>
  </si>
  <si>
    <t>ORÇAMENTISTA: STEFAN B.LEMOS CREA 7169/D ES</t>
  </si>
  <si>
    <t>ORÇAMENTISTA: STEFAN B.LEMOS: CREA 7169/D ES</t>
  </si>
  <si>
    <t>SECRETARIA MUNICIPAL DE OBRAS E SERVIÇOS URBANOS</t>
  </si>
  <si>
    <t>OBRA: SERVIÇO DE MANUTENÇÃO PREVENTIVA E CORRETIVA DO PARQUE DE ILUMINAÇÃO PÚBLICA</t>
  </si>
  <si>
    <t>COMPOSIÇÃO DO BDI</t>
  </si>
  <si>
    <t>Para Serviços</t>
  </si>
  <si>
    <t>Para Materiais</t>
  </si>
  <si>
    <t>GRUPO A</t>
  </si>
  <si>
    <t>Despesas Financeiras</t>
  </si>
  <si>
    <t>Total Grupo A</t>
  </si>
  <si>
    <t>GRUPO B</t>
  </si>
  <si>
    <t>Administração Central</t>
  </si>
  <si>
    <t>Total Grupo B</t>
  </si>
  <si>
    <t>GRUPO C</t>
  </si>
  <si>
    <t>Bonificação</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</si>
  <si>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</si>
  <si>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</si>
  <si>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</si>
  <si>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</si>
  <si>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</si>
  <si>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</si>
  <si>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</si>
  <si>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</si>
  <si>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</si>
  <si>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</si>
  <si>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</si>
  <si>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</si>
  <si>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</si>
  <si>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</si>
  <si>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</si>
  <si>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</si>
  <si>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r>
      <t>BDI = {</t>
    </r>
    <r>
      <rPr>
        <b/>
        <u/>
        <sz val="10"/>
        <rFont val="Verdana"/>
        <family val="2"/>
      </rPr>
      <t>(1 + A)*(1 + B+D)*(1 + C)}</t>
    </r>
    <r>
      <rPr>
        <b/>
        <sz val="10"/>
        <rFont val="Verdana"/>
        <family val="2"/>
      </rPr>
      <t xml:space="preserve">  -1, onde:</t>
    </r>
  </si>
  <si>
    <t>(1 – E)</t>
  </si>
  <si>
    <t>A = DESPESAS FINANCEIRAS</t>
  </si>
  <si>
    <t>B = ADMINISTRAÇÃO CENTRAL;</t>
  </si>
  <si>
    <t>C = BENEFÍCIO / LUCRO;</t>
  </si>
  <si>
    <t>D = RISCOS, SEGUROS E GARANTIAS;</t>
  </si>
  <si>
    <t>E = ISS + PIS + COFINS+INSS</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</si>
  <si>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</si>
  <si>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</si>
  <si>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</si>
  <si>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</si>
  <si>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</si>
  <si>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</si>
  <si>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</si>
  <si>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</si>
  <si>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</si>
  <si>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</si>
  <si>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</si>
  <si>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Verdana"/>
        <family val="2"/>
      </rPr>
      <t>é imposto de competência municipal, consoante art. 156, inciso III, da Constituição Federal. Alíquota de 5% sobre o valor total da nota fiscal.</t>
    </r>
  </si>
  <si>
    <r>
      <t xml:space="preserve"> – Contribuição para o Programa de Integração Social – PIS. </t>
    </r>
    <r>
      <rPr>
        <sz val="10"/>
        <rFont val="Verdana"/>
        <family val="2"/>
      </rPr>
      <t>A taxa do PIS, definida pelos Decretos-Lei nº 2.445 e 2.449/88, é de 0,65% sobre a receita operacional bruta.</t>
    </r>
  </si>
  <si>
    <r>
      <t xml:space="preserve"> – Contribuição para o Programa de Financiamento da Seguridade Social – COFINS, </t>
    </r>
    <r>
      <rPr>
        <sz val="10"/>
        <rFont val="Verdana"/>
        <family val="2"/>
      </rPr>
      <t>definida pela Lei 9.718/98, é de 3%, sobre a receita operacional bruta.</t>
    </r>
  </si>
  <si>
    <t xml:space="preserve"> COMPOSIÇÃO DE LEIS SOCIAIS HORISTAS </t>
  </si>
  <si>
    <r>
      <rPr>
        <b/>
        <sz val="11"/>
        <color indexed="8"/>
        <rFont val="Calibri"/>
        <family val="2"/>
      </rPr>
      <t>GRUPO</t>
    </r>
    <r>
      <rPr>
        <b/>
        <sz val="11"/>
        <color indexed="8"/>
        <rFont val="Calibri"/>
        <family val="2"/>
      </rPr>
      <t xml:space="preserve"> </t>
    </r>
    <r>
      <rPr>
        <b/>
        <sz val="11"/>
        <color indexed="8"/>
        <rFont val="Calibri"/>
        <family val="2"/>
      </rPr>
      <t>A</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Bás</t>
    </r>
    <r>
      <rPr>
        <b/>
        <sz val="11"/>
        <color indexed="8"/>
        <rFont val="Calibri"/>
        <family val="2"/>
      </rPr>
      <t>i</t>
    </r>
    <r>
      <rPr>
        <b/>
        <sz val="11"/>
        <color indexed="8"/>
        <rFont val="Calibri"/>
        <family val="2"/>
      </rPr>
      <t>c</t>
    </r>
    <r>
      <rPr>
        <b/>
        <sz val="11"/>
        <color indexed="8"/>
        <rFont val="Calibri"/>
        <family val="2"/>
      </rPr>
      <t>o</t>
    </r>
    <r>
      <rPr>
        <b/>
        <sz val="11"/>
        <color indexed="8"/>
        <rFont val="Calibri"/>
        <family val="2"/>
      </rPr>
      <t>s</t>
    </r>
  </si>
  <si>
    <r>
      <rPr>
        <b/>
        <sz val="11"/>
        <color indexed="8"/>
        <rFont val="Calibri"/>
        <family val="2"/>
      </rPr>
      <t>%</t>
    </r>
    <r>
      <rPr>
        <b/>
        <sz val="11"/>
        <color indexed="8"/>
        <rFont val="Calibri"/>
        <family val="2"/>
      </rPr>
      <t xml:space="preserve"> </t>
    </r>
  </si>
  <si>
    <t>A.1</t>
  </si>
  <si>
    <t>INSS (Art. 22 da Lei 8.212/91)</t>
  </si>
  <si>
    <t>A.2</t>
  </si>
  <si>
    <t>FGTS (Art. 27 do Decreto 99.684/90)</t>
  </si>
  <si>
    <t>A.3</t>
  </si>
  <si>
    <t>SESI/SESC (Lei 8.029/90 e Lei 8.036/90)</t>
  </si>
  <si>
    <t>1,80</t>
  </si>
  <si>
    <t>A.4</t>
  </si>
  <si>
    <t>SENAI/SENAC (Lei 8.029/90 e Decreto-Lei 6246/44)</t>
  </si>
  <si>
    <t>1,30</t>
  </si>
  <si>
    <t>A.5</t>
  </si>
  <si>
    <t>SEBRAE (já considerado no item A.3 e A.4)</t>
  </si>
  <si>
    <t>0,00</t>
  </si>
  <si>
    <t>A.6</t>
  </si>
  <si>
    <t>INCRA (Lei 2.613/55 e Decreto 1.146/70)</t>
  </si>
  <si>
    <t>0,20</t>
  </si>
  <si>
    <t>A.7</t>
  </si>
  <si>
    <t>SALÁRIO-EDUCAÇÃO (Decreto 87.043/82)</t>
  </si>
  <si>
    <t>2,50</t>
  </si>
  <si>
    <t>A.8</t>
  </si>
  <si>
    <t>SEGURO ACIDENTE DO TRABALHO (Lei 8.212/91 e Decreto 3.048/99)</t>
  </si>
  <si>
    <t>3,00</t>
  </si>
  <si>
    <t>A.9</t>
  </si>
  <si>
    <t>SECONCI/Medicina do Trabalho</t>
  </si>
  <si>
    <t>1,00</t>
  </si>
  <si>
    <t>TOTAL GRUPO A</t>
  </si>
  <si>
    <r>
      <rPr>
        <b/>
        <sz val="11"/>
        <color indexed="8"/>
        <rFont val="Calibri"/>
        <family val="2"/>
      </rPr>
      <t>GRUPO</t>
    </r>
    <r>
      <rPr>
        <b/>
        <sz val="11"/>
        <color indexed="8"/>
        <rFont val="Calibri"/>
        <family val="2"/>
      </rPr>
      <t xml:space="preserve"> </t>
    </r>
    <r>
      <rPr>
        <b/>
        <sz val="11"/>
        <color indexed="8"/>
        <rFont val="Calibri"/>
        <family val="2"/>
      </rPr>
      <t>B</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que</t>
    </r>
    <r>
      <rPr>
        <b/>
        <sz val="11"/>
        <color indexed="8"/>
        <rFont val="Calibri"/>
        <family val="2"/>
      </rPr>
      <t xml:space="preserve"> </t>
    </r>
    <r>
      <rPr>
        <b/>
        <sz val="11"/>
        <color indexed="8"/>
        <rFont val="Calibri"/>
        <family val="2"/>
      </rPr>
      <t>recebem</t>
    </r>
    <r>
      <rPr>
        <b/>
        <sz val="11"/>
        <color indexed="8"/>
        <rFont val="Calibri"/>
        <family val="2"/>
      </rPr>
      <t xml:space="preserve"> </t>
    </r>
    <r>
      <rPr>
        <b/>
        <sz val="11"/>
        <color indexed="8"/>
        <rFont val="Calibri"/>
        <family val="2"/>
      </rPr>
      <t>a</t>
    </r>
    <r>
      <rPr>
        <b/>
        <sz val="11"/>
        <color indexed="8"/>
        <rFont val="Calibri"/>
        <family val="2"/>
      </rPr>
      <t xml:space="preserve"> </t>
    </r>
    <r>
      <rPr>
        <b/>
        <sz val="11"/>
        <color indexed="8"/>
        <rFont val="Calibri"/>
        <family val="2"/>
      </rPr>
      <t>i</t>
    </r>
    <r>
      <rPr>
        <b/>
        <sz val="11"/>
        <color indexed="8"/>
        <rFont val="Calibri"/>
        <family val="2"/>
      </rPr>
      <t>nc</t>
    </r>
    <r>
      <rPr>
        <b/>
        <sz val="11"/>
        <color indexed="8"/>
        <rFont val="Calibri"/>
        <family val="2"/>
      </rPr>
      <t>i</t>
    </r>
    <r>
      <rPr>
        <b/>
        <sz val="11"/>
        <color indexed="8"/>
        <rFont val="Calibri"/>
        <family val="2"/>
      </rPr>
      <t>dên</t>
    </r>
    <r>
      <rPr>
        <b/>
        <sz val="11"/>
        <color indexed="8"/>
        <rFont val="Calibri"/>
        <family val="2"/>
      </rPr>
      <t>c</t>
    </r>
    <r>
      <rPr>
        <b/>
        <sz val="11"/>
        <color indexed="8"/>
        <rFont val="Calibri"/>
        <family val="2"/>
      </rPr>
      <t>i</t>
    </r>
    <r>
      <rPr>
        <b/>
        <sz val="11"/>
        <color indexed="8"/>
        <rFont val="Calibri"/>
        <family val="2"/>
      </rPr>
      <t>a</t>
    </r>
    <r>
      <rPr>
        <b/>
        <sz val="11"/>
        <color indexed="8"/>
        <rFont val="Calibri"/>
        <family val="2"/>
      </rPr>
      <t xml:space="preserve"> </t>
    </r>
    <r>
      <rPr>
        <b/>
        <sz val="11"/>
        <color indexed="8"/>
        <rFont val="Calibri"/>
        <family val="2"/>
      </rPr>
      <t>do</t>
    </r>
    <r>
      <rPr>
        <b/>
        <sz val="11"/>
        <color indexed="8"/>
        <rFont val="Calibri"/>
        <family val="2"/>
      </rPr>
      <t xml:space="preserve"> </t>
    </r>
    <r>
      <rPr>
        <b/>
        <sz val="11"/>
        <color indexed="8"/>
        <rFont val="Calibri"/>
        <family val="2"/>
      </rPr>
      <t>g</t>
    </r>
    <r>
      <rPr>
        <b/>
        <sz val="11"/>
        <color indexed="8"/>
        <rFont val="Calibri"/>
        <family val="2"/>
      </rPr>
      <t>r</t>
    </r>
    <r>
      <rPr>
        <b/>
        <sz val="11"/>
        <color indexed="8"/>
        <rFont val="Calibri"/>
        <family val="2"/>
      </rPr>
      <t>upo</t>
    </r>
    <r>
      <rPr>
        <b/>
        <sz val="11"/>
        <color indexed="8"/>
        <rFont val="Calibri"/>
        <family val="2"/>
      </rPr>
      <t xml:space="preserve"> </t>
    </r>
    <r>
      <rPr>
        <b/>
        <sz val="11"/>
        <color indexed="8"/>
        <rFont val="Calibri"/>
        <family val="2"/>
      </rPr>
      <t>A</t>
    </r>
  </si>
  <si>
    <t>B.1</t>
  </si>
  <si>
    <t>Descanso Semanal Remunerado (Art. 66 da CLT e Art. 7º da CF/88)</t>
  </si>
  <si>
    <t>17,52</t>
  </si>
  <si>
    <t>B.2</t>
  </si>
  <si>
    <t>Feriados (Art. 70 da CLT e Lei 605/49)</t>
  </si>
  <si>
    <t>3,91</t>
  </si>
  <si>
    <t>B.3</t>
  </si>
  <si>
    <t>Auxílio doença e acidente do trabalho (Lei 3.607/60 e Art. 131 da CLT)</t>
  </si>
  <si>
    <t>0,76</t>
  </si>
  <si>
    <t>B.4</t>
  </si>
  <si>
    <t>Licença Paternidade (Art. 7º da CF/88)</t>
  </si>
  <si>
    <t>0,11</t>
  </si>
  <si>
    <t>B.5</t>
  </si>
  <si>
    <t>Faltas Legais (Art. 473 da CLT)</t>
  </si>
  <si>
    <t>0,67</t>
  </si>
  <si>
    <t>B.6</t>
  </si>
  <si>
    <t>13º Salário (Lei nº 4090/62)</t>
  </si>
  <si>
    <t>10,11</t>
  </si>
  <si>
    <t>B.7</t>
  </si>
  <si>
    <t>Aviso Prévio Trabalhado (Art. 7º, inciso XXI da CF/88)</t>
  </si>
  <si>
    <t>0,34</t>
  </si>
  <si>
    <t>TOTAL GRUPO B</t>
  </si>
  <si>
    <r>
      <rPr>
        <b/>
        <sz val="11"/>
        <color indexed="8"/>
        <rFont val="Calibri"/>
        <family val="2"/>
      </rPr>
      <t>GRUPO</t>
    </r>
    <r>
      <rPr>
        <b/>
        <sz val="11"/>
        <color indexed="8"/>
        <rFont val="Calibri"/>
        <family val="2"/>
      </rPr>
      <t xml:space="preserve"> </t>
    </r>
    <r>
      <rPr>
        <b/>
        <sz val="11"/>
        <color indexed="8"/>
        <rFont val="Calibri"/>
        <family val="2"/>
      </rPr>
      <t>C</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que</t>
    </r>
    <r>
      <rPr>
        <b/>
        <sz val="11"/>
        <color indexed="8"/>
        <rFont val="Calibri"/>
        <family val="2"/>
      </rPr>
      <t xml:space="preserve"> </t>
    </r>
    <r>
      <rPr>
        <b/>
        <sz val="11"/>
        <color indexed="8"/>
        <rFont val="Calibri"/>
        <family val="2"/>
      </rPr>
      <t>não</t>
    </r>
    <r>
      <rPr>
        <b/>
        <sz val="11"/>
        <color indexed="8"/>
        <rFont val="Calibri"/>
        <family val="2"/>
      </rPr>
      <t xml:space="preserve"> </t>
    </r>
    <r>
      <rPr>
        <b/>
        <sz val="11"/>
        <color indexed="8"/>
        <rFont val="Calibri"/>
        <family val="2"/>
      </rPr>
      <t>r</t>
    </r>
    <r>
      <rPr>
        <b/>
        <sz val="11"/>
        <color indexed="8"/>
        <rFont val="Calibri"/>
        <family val="2"/>
      </rPr>
      <t>ecebem</t>
    </r>
    <r>
      <rPr>
        <b/>
        <sz val="11"/>
        <color indexed="8"/>
        <rFont val="Calibri"/>
        <family val="2"/>
      </rPr>
      <t xml:space="preserve"> </t>
    </r>
    <r>
      <rPr>
        <b/>
        <sz val="11"/>
        <color indexed="8"/>
        <rFont val="Calibri"/>
        <family val="2"/>
      </rPr>
      <t>a</t>
    </r>
    <r>
      <rPr>
        <b/>
        <sz val="11"/>
        <color indexed="8"/>
        <rFont val="Calibri"/>
        <family val="2"/>
      </rPr>
      <t xml:space="preserve"> </t>
    </r>
    <r>
      <rPr>
        <b/>
        <sz val="11"/>
        <color indexed="8"/>
        <rFont val="Calibri"/>
        <family val="2"/>
      </rPr>
      <t>i</t>
    </r>
    <r>
      <rPr>
        <b/>
        <sz val="11"/>
        <color indexed="8"/>
        <rFont val="Calibri"/>
        <family val="2"/>
      </rPr>
      <t>nc</t>
    </r>
    <r>
      <rPr>
        <b/>
        <sz val="11"/>
        <color indexed="8"/>
        <rFont val="Calibri"/>
        <family val="2"/>
      </rPr>
      <t>i</t>
    </r>
    <r>
      <rPr>
        <b/>
        <sz val="11"/>
        <color indexed="8"/>
        <rFont val="Calibri"/>
        <family val="2"/>
      </rPr>
      <t>dên</t>
    </r>
    <r>
      <rPr>
        <b/>
        <sz val="11"/>
        <color indexed="8"/>
        <rFont val="Calibri"/>
        <family val="2"/>
      </rPr>
      <t>c</t>
    </r>
    <r>
      <rPr>
        <b/>
        <sz val="11"/>
        <color indexed="8"/>
        <rFont val="Calibri"/>
        <family val="2"/>
      </rPr>
      <t>i</t>
    </r>
    <r>
      <rPr>
        <b/>
        <sz val="11"/>
        <color indexed="8"/>
        <rFont val="Calibri"/>
        <family val="2"/>
      </rPr>
      <t>a</t>
    </r>
    <r>
      <rPr>
        <b/>
        <sz val="11"/>
        <color indexed="8"/>
        <rFont val="Calibri"/>
        <family val="2"/>
      </rPr>
      <t xml:space="preserve"> </t>
    </r>
    <r>
      <rPr>
        <b/>
        <sz val="11"/>
        <color indexed="8"/>
        <rFont val="Calibri"/>
        <family val="2"/>
      </rPr>
      <t>do</t>
    </r>
    <r>
      <rPr>
        <b/>
        <sz val="11"/>
        <color indexed="8"/>
        <rFont val="Calibri"/>
        <family val="2"/>
      </rPr>
      <t xml:space="preserve"> </t>
    </r>
    <r>
      <rPr>
        <b/>
        <sz val="11"/>
        <color indexed="8"/>
        <rFont val="Calibri"/>
        <family val="2"/>
      </rPr>
      <t>g</t>
    </r>
    <r>
      <rPr>
        <b/>
        <sz val="11"/>
        <color indexed="8"/>
        <rFont val="Calibri"/>
        <family val="2"/>
      </rPr>
      <t>r</t>
    </r>
    <r>
      <rPr>
        <b/>
        <sz val="11"/>
        <color indexed="8"/>
        <rFont val="Calibri"/>
        <family val="2"/>
      </rPr>
      <t>upo</t>
    </r>
    <r>
      <rPr>
        <b/>
        <sz val="11"/>
        <color indexed="8"/>
        <rFont val="Calibri"/>
        <family val="2"/>
      </rPr>
      <t xml:space="preserve"> </t>
    </r>
    <r>
      <rPr>
        <b/>
        <sz val="11"/>
        <color indexed="8"/>
        <rFont val="Calibri"/>
        <family val="2"/>
      </rPr>
      <t>A</t>
    </r>
  </si>
  <si>
    <t>C.1</t>
  </si>
  <si>
    <t>Dispensa sem justa causa (LC 110/01)</t>
  </si>
  <si>
    <t>5,34</t>
  </si>
  <si>
    <t>C.2</t>
  </si>
  <si>
    <t>Férias indenizadas (Art. 129 a 148 da CLT)</t>
  </si>
  <si>
    <t>11,20</t>
  </si>
  <si>
    <t>C.3</t>
  </si>
  <si>
    <t>Aviso prévio indenizado (Art. 7º, inciso XXI da CF/88)</t>
  </si>
  <si>
    <t>11,29</t>
  </si>
  <si>
    <t>C.4</t>
  </si>
  <si>
    <t>FGTS sobre aviso prévio indenizado (Súmula 305 TST)</t>
  </si>
  <si>
    <t>0,90</t>
  </si>
  <si>
    <t>C.5</t>
  </si>
  <si>
    <t>INSS sobre aviso prévio indenizado (Decreto 6.727/09)</t>
  </si>
  <si>
    <t>TOTAL GRUPO C</t>
  </si>
  <si>
    <r>
      <rPr>
        <b/>
        <sz val="11"/>
        <color indexed="8"/>
        <rFont val="Calibri"/>
        <family val="2"/>
      </rPr>
      <t>GRUPO</t>
    </r>
    <r>
      <rPr>
        <b/>
        <sz val="11"/>
        <color indexed="8"/>
        <rFont val="Calibri"/>
        <family val="2"/>
      </rPr>
      <t xml:space="preserve"> </t>
    </r>
    <r>
      <rPr>
        <b/>
        <sz val="11"/>
        <color indexed="8"/>
        <rFont val="Calibri"/>
        <family val="2"/>
      </rPr>
      <t>D</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Re</t>
    </r>
    <r>
      <rPr>
        <b/>
        <sz val="11"/>
        <color indexed="8"/>
        <rFont val="Calibri"/>
        <family val="2"/>
      </rPr>
      <t>i</t>
    </r>
    <r>
      <rPr>
        <b/>
        <sz val="11"/>
        <color indexed="8"/>
        <rFont val="Calibri"/>
        <family val="2"/>
      </rPr>
      <t>nc</t>
    </r>
    <r>
      <rPr>
        <b/>
        <sz val="11"/>
        <color indexed="8"/>
        <rFont val="Calibri"/>
        <family val="2"/>
      </rPr>
      <t>i</t>
    </r>
    <r>
      <rPr>
        <b/>
        <sz val="11"/>
        <color indexed="8"/>
        <rFont val="Calibri"/>
        <family val="2"/>
      </rPr>
      <t>dên</t>
    </r>
    <r>
      <rPr>
        <b/>
        <sz val="11"/>
        <color indexed="8"/>
        <rFont val="Calibri"/>
        <family val="2"/>
      </rPr>
      <t>c</t>
    </r>
    <r>
      <rPr>
        <b/>
        <sz val="11"/>
        <color indexed="8"/>
        <rFont val="Calibri"/>
        <family val="2"/>
      </rPr>
      <t>i</t>
    </r>
    <r>
      <rPr>
        <b/>
        <sz val="11"/>
        <color indexed="8"/>
        <rFont val="Calibri"/>
        <family val="2"/>
      </rPr>
      <t>a</t>
    </r>
    <r>
      <rPr>
        <b/>
        <sz val="11"/>
        <color indexed="8"/>
        <rFont val="Calibri"/>
        <family val="2"/>
      </rPr>
      <t xml:space="preserve"> </t>
    </r>
    <r>
      <rPr>
        <b/>
        <sz val="11"/>
        <color indexed="8"/>
        <rFont val="Calibri"/>
        <family val="2"/>
      </rPr>
      <t>d</t>
    </r>
    <r>
      <rPr>
        <b/>
        <sz val="11"/>
        <color indexed="8"/>
        <rFont val="Calibri"/>
        <family val="2"/>
      </rPr>
      <t>o</t>
    </r>
    <r>
      <rPr>
        <b/>
        <sz val="11"/>
        <color indexed="8"/>
        <rFont val="Calibri"/>
        <family val="2"/>
      </rPr>
      <t>s</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bás</t>
    </r>
    <r>
      <rPr>
        <b/>
        <sz val="11"/>
        <color indexed="8"/>
        <rFont val="Calibri"/>
        <family val="2"/>
      </rPr>
      <t>i</t>
    </r>
    <r>
      <rPr>
        <b/>
        <sz val="11"/>
        <color indexed="8"/>
        <rFont val="Calibri"/>
        <family val="2"/>
      </rPr>
      <t>c</t>
    </r>
    <r>
      <rPr>
        <b/>
        <sz val="11"/>
        <color indexed="8"/>
        <rFont val="Calibri"/>
        <family val="2"/>
      </rPr>
      <t>o</t>
    </r>
    <r>
      <rPr>
        <b/>
        <sz val="11"/>
        <color indexed="8"/>
        <rFont val="Calibri"/>
        <family val="2"/>
      </rPr>
      <t>s</t>
    </r>
  </si>
  <si>
    <t>D.1</t>
  </si>
  <si>
    <t>Incidência do grupo A sobre o grupo B</t>
  </si>
  <si>
    <t>TOTAL GRUPO D</t>
  </si>
  <si>
    <t>TOTAL DOS GRUPOS (A+B+C+D)</t>
  </si>
  <si>
    <r>
      <rPr>
        <b/>
        <sz val="11"/>
        <color indexed="8"/>
        <rFont val="Calibri"/>
        <family val="2"/>
      </rPr>
      <t>GRUPO</t>
    </r>
    <r>
      <rPr>
        <b/>
        <sz val="11"/>
        <color indexed="8"/>
        <rFont val="Calibri"/>
        <family val="2"/>
      </rPr>
      <t xml:space="preserve"> </t>
    </r>
    <r>
      <rPr>
        <b/>
        <sz val="11"/>
        <color indexed="8"/>
        <rFont val="Calibri"/>
        <family val="2"/>
      </rPr>
      <t>E</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c</t>
    </r>
    <r>
      <rPr>
        <b/>
        <sz val="11"/>
        <color indexed="8"/>
        <rFont val="Calibri"/>
        <family val="2"/>
      </rPr>
      <t>o</t>
    </r>
    <r>
      <rPr>
        <b/>
        <sz val="11"/>
        <color indexed="8"/>
        <rFont val="Calibri"/>
        <family val="2"/>
      </rPr>
      <t>mplementa</t>
    </r>
    <r>
      <rPr>
        <b/>
        <sz val="11"/>
        <color indexed="8"/>
        <rFont val="Calibri"/>
        <family val="2"/>
      </rPr>
      <t>r</t>
    </r>
    <r>
      <rPr>
        <b/>
        <sz val="11"/>
        <color indexed="8"/>
        <rFont val="Calibri"/>
        <family val="2"/>
      </rPr>
      <t>es</t>
    </r>
  </si>
  <si>
    <t>E.1</t>
  </si>
  <si>
    <t>Refeição/alimentação (Convenção Coletiva do Trabalho 2014/2016)</t>
  </si>
  <si>
    <t>E.2</t>
  </si>
  <si>
    <t>Vale Transporte (Lei nº 7418/85 e Decreto 95.247/87)</t>
  </si>
  <si>
    <r>
      <rPr>
        <b/>
        <sz val="11"/>
        <color indexed="8"/>
        <rFont val="Calibri"/>
        <family val="2"/>
      </rPr>
      <t>E</t>
    </r>
    <r>
      <rPr>
        <b/>
        <sz val="11"/>
        <color indexed="8"/>
        <rFont val="Calibri"/>
        <family val="2"/>
      </rPr>
      <t>.</t>
    </r>
    <r>
      <rPr>
        <b/>
        <sz val="11"/>
        <color indexed="8"/>
        <rFont val="Calibri"/>
        <family val="2"/>
      </rPr>
      <t>3</t>
    </r>
  </si>
  <si>
    <t>Uniforme/equipamento de segurança (Art. 166 da CLT e NR-18 da Lei nº 6.514/77 e Convenção Coletiva do Trabalho 2014/2016)</t>
  </si>
  <si>
    <t>E.4</t>
  </si>
  <si>
    <t>Plano de Saúde (Convenção Coletiva do Trabalho 2014/2016)</t>
  </si>
  <si>
    <t>TOTAL GRUPO E</t>
  </si>
  <si>
    <t>TOTAL DOS GRUPO (A+B+C+D+E)</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</si>
</sst>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44" formatCode="_-&quot;R$&quot;\ * #,##0.00_-;\-&quot;R$&quot;\ * #,##0.00_-;_-&quot;R$&quot;\ * &quot;-&quot;??_-;_-@_-"/>
    <numFmt numFmtId="43" formatCode="_-* #,##0.00_-;\-* #,##0.00_-;_-* &quot;-&quot;??_-;_-@_-"/>
    <numFmt numFmtId="164" formatCode="0.000%"/>
    <numFmt numFmtId="165" formatCode="00000"/>
    <numFmt numFmtId="166" formatCode="0.000"/>
    <numFmt numFmtId="167" formatCode="_-* #,##0.000_-;\-* #,##0.000_-;_-* &quot;-&quot;??_-;_-@_-"/>
    <numFmt numFmtId="168" formatCode="_(* #,##0.00_);_(* \(#,##0.00\);_(* &quot;-&quot;??_);_(@_)"/>
    <numFmt numFmtId="169" formatCode="[$-416]mmmm\-yy;@"/>
    <numFmt numFmtId="170" formatCode="0.0000"/>
    <numFmt numFmtId="171" formatCode="_(&quot;R$ &quot;* #,##0.00_);_(&quot;R$ &quot;* \(#,##0.00\);_(&quot;R$ &quot;* &quot;-&quot;??_);_(@_)"/>
    <numFmt numFmtId="172" formatCode="_(* #,##0.00_);_(* \(#,##0.00\);_(* \-??_);_(@_)"/>
    <numFmt numFmtId="173" formatCode="_-&quot;€ &quot;* #,##0.00_-;&quot;-€ &quot;* #,##0.00_-;_-&quot;€ &quot;* \-??_-;_-@_-"/>
    <numFmt numFmtId="174" formatCode="_(* #,##0.000_);_(* \(#,##0.000\);_(* &quot;-&quot;???_);_(@_)"/>
    <numFmt numFmtId="175" formatCode="&quot;R$ &quot;#,##0.00"/>
    <numFmt numFmtId="176" formatCode="0.0000000"/>
    <numFmt numFmtId="177" formatCode="0.00000"/>
  </numFmts>
  <fonts count="70">
    <font>
      <sz val="11"/>
      <color theme="1"/>
      <name val="Calibri"/>
      <family val="2"/>
      <scheme val="minor"/>
    </font>
    <font>
      <b/>
      <sz val="8"/>
      <color rgb="FFFF0000"/>
      <name val="Arial"/>
      <family val="2"/>
    </font>
    <font>
      <sz val="11"/>
      <color indexed="8"/>
      <name val="Calibri"/>
      <family val="2"/>
    </font>
    <font>
      <sz val="9"/>
      <color rgb="FFFF0000"/>
      <name val="Comic Sans MS"/>
      <family val="4"/>
    </font>
    <font>
      <sz val="11"/>
      <color rgb="FFFF0000"/>
      <name val="Calibri"/>
      <family val="2"/>
    </font>
    <font>
      <b/>
      <sz val="8"/>
      <name val="Arial"/>
      <family val="2"/>
    </font>
    <font>
      <sz val="9"/>
      <name val="Comic Sans MS"/>
      <family val="4"/>
    </font>
    <font>
      <b/>
      <sz val="9"/>
      <name val="Arial"/>
      <family val="2"/>
    </font>
    <font>
      <sz val="8"/>
      <name val="Comic Sans MS"/>
      <family val="4"/>
    </font>
    <font>
      <sz val="8"/>
      <color rgb="FFFF0000"/>
      <name val="Comic Sans MS"/>
      <family val="4"/>
    </font>
    <font>
      <b/>
      <sz val="12"/>
      <name val="Comic Sans MS"/>
      <family val="4"/>
    </font>
    <font>
      <sz val="10"/>
      <name val="Times New Roman"/>
      <family val="1"/>
    </font>
    <font>
      <sz val="11"/>
      <name val="Comic Sans MS"/>
      <family val="4"/>
    </font>
    <font>
      <b/>
      <sz val="11"/>
      <name val="Comic Sans MS"/>
      <family val="4"/>
    </font>
    <font>
      <i/>
      <sz val="11"/>
      <name val="Comic Sans MS"/>
      <family val="4"/>
    </font>
    <font>
      <sz val="10"/>
      <name val="Arial"/>
      <family val="2"/>
    </font>
    <font>
      <b/>
      <sz val="14"/>
      <name val="Comic Sans MS"/>
      <family val="4"/>
    </font>
    <font>
      <sz val="14"/>
      <name val="Arial"/>
      <family val="2"/>
    </font>
    <font>
      <sz val="12"/>
      <name val="Arial"/>
      <family val="2"/>
    </font>
    <font>
      <sz val="14"/>
      <name val="Comic Sans MS"/>
      <family val="4"/>
    </font>
    <font>
      <b/>
      <sz val="14"/>
      <name val="Arial"/>
      <family val="2"/>
    </font>
    <font>
      <b/>
      <sz val="16"/>
      <name val="Arial"/>
      <family val="2"/>
    </font>
    <font>
      <sz val="16"/>
      <name val="Arial"/>
      <family val="2"/>
    </font>
    <font>
      <b/>
      <sz val="16"/>
      <color indexed="8"/>
      <name val="Arial"/>
      <family val="2"/>
    </font>
    <font>
      <sz val="11"/>
      <color indexed="9"/>
      <name val="Calibri"/>
      <family val="2"/>
    </font>
    <font>
      <sz val="8"/>
      <color indexed="8"/>
      <name val="Arial Narrow"/>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sz val="8"/>
      <name val="Arial"/>
      <family val="2"/>
    </font>
    <font>
      <b/>
      <sz val="8"/>
      <name val="Comic Sans MS"/>
      <family val="4"/>
    </font>
    <font>
      <b/>
      <sz val="11"/>
      <name val="Calibri"/>
      <family val="2"/>
      <scheme val="minor"/>
    </font>
    <font>
      <sz val="11"/>
      <name val="Calibri"/>
      <family val="2"/>
      <scheme val="minor"/>
    </font>
    <font>
      <b/>
      <sz val="11"/>
      <color theme="1"/>
      <name val="Comic Sans MS"/>
      <family val="4"/>
    </font>
    <font>
      <sz val="11"/>
      <color theme="1"/>
      <name val="Comic Sans MS"/>
      <family val="4"/>
    </font>
    <font>
      <b/>
      <sz val="12"/>
      <color theme="1"/>
      <name val="Comic Sans MS"/>
      <family val="4"/>
    </font>
    <font>
      <sz val="11"/>
      <color theme="1"/>
      <name val="Calibri"/>
      <family val="2"/>
      <scheme val="minor"/>
    </font>
    <font>
      <b/>
      <sz val="11"/>
      <color indexed="8"/>
      <name val="Calibri"/>
      <family val="2"/>
    </font>
    <font>
      <b/>
      <sz val="15"/>
      <color indexed="8"/>
      <name val="Calibri"/>
      <family val="2"/>
    </font>
    <font>
      <sz val="11"/>
      <name val="Calibri"/>
      <family val="2"/>
    </font>
    <font>
      <b/>
      <sz val="10"/>
      <color indexed="8"/>
      <name val="Calibri"/>
      <family val="2"/>
    </font>
    <font>
      <b/>
      <sz val="12"/>
      <name val="Arial"/>
      <family val="2"/>
    </font>
    <font>
      <sz val="14"/>
      <color indexed="8"/>
      <name val="Times New Roman"/>
      <family val="1"/>
    </font>
    <font>
      <u/>
      <sz val="11"/>
      <color theme="10"/>
      <name val="Calibri"/>
      <family val="2"/>
      <scheme val="minor"/>
    </font>
    <font>
      <b/>
      <u/>
      <sz val="14"/>
      <name val="Calibri"/>
      <family val="2"/>
      <scheme val="minor"/>
    </font>
    <font>
      <b/>
      <sz val="11"/>
      <name val="Times New Roman"/>
      <family val="1"/>
    </font>
    <font>
      <b/>
      <sz val="12"/>
      <name val="Times New Roman"/>
      <family val="1"/>
    </font>
    <font>
      <b/>
      <sz val="10"/>
      <name val="Times New Roman"/>
      <family val="1"/>
    </font>
    <font>
      <sz val="12"/>
      <name val="Times New Roman"/>
      <family val="1"/>
    </font>
    <font>
      <b/>
      <sz val="10"/>
      <name val="Verdana"/>
      <family val="2"/>
    </font>
    <font>
      <b/>
      <sz val="8"/>
      <name val="Verdana"/>
      <family val="2"/>
    </font>
    <font>
      <b/>
      <u/>
      <sz val="10"/>
      <name val="Verdana"/>
      <family val="2"/>
    </font>
    <font>
      <sz val="10"/>
      <color indexed="8"/>
      <name val="Arial"/>
      <family val="2"/>
    </font>
    <font>
      <sz val="10"/>
      <name val="Verdana"/>
      <family val="2"/>
    </font>
    <font>
      <b/>
      <sz val="11"/>
      <name val="Arial"/>
      <family val="2"/>
    </font>
    <font>
      <b/>
      <sz val="10"/>
      <name val="Bookman Old Style"/>
      <family val="1"/>
    </font>
    <font>
      <b/>
      <sz val="11"/>
      <color rgb="FF000000"/>
      <name val="Calibri"/>
      <family val="2"/>
    </font>
    <font>
      <sz val="11"/>
      <color rgb="FF000000"/>
      <name val="Calibri"/>
      <family val="2"/>
    </font>
    <font>
      <b/>
      <sz val="11"/>
      <color rgb="FF000000"/>
      <name val="Calibri-Bold"/>
    </font>
  </fonts>
  <fills count="30">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indexed="4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64">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bottom/>
      <diagonal/>
    </border>
    <border>
      <left style="hair">
        <color indexed="64"/>
      </left>
      <right style="thin">
        <color indexed="64"/>
      </right>
      <top/>
      <bottom/>
      <diagonal/>
    </border>
    <border>
      <left/>
      <right style="hair">
        <color indexed="64"/>
      </right>
      <top/>
      <bottom/>
      <diagonal/>
    </border>
    <border>
      <left style="thin">
        <color indexed="64"/>
      </left>
      <right style="hair">
        <color indexed="64"/>
      </right>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76">
    <xf numFmtId="0" fontId="0"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11" fillId="0" borderId="0"/>
    <xf numFmtId="0" fontId="15" fillId="0" borderId="0"/>
    <xf numFmtId="168" fontId="15" fillId="0" borderId="0" applyFont="0" applyFill="0" applyBorder="0" applyAlignment="0" applyProtection="0"/>
    <xf numFmtId="170" fontId="2" fillId="0" borderId="0" applyFont="0" applyFill="0" applyBorder="0" applyAlignment="0" applyProtection="0"/>
    <xf numFmtId="0" fontId="15" fillId="0" borderId="0"/>
    <xf numFmtId="171" fontId="15" fillId="0" borderId="0" applyFont="0" applyFill="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4" fillId="18" borderId="0" applyNumberFormat="0" applyBorder="0" applyAlignment="0" applyProtection="0"/>
    <xf numFmtId="0" fontId="24" fillId="15" borderId="0" applyNumberFormat="0" applyBorder="0" applyAlignment="0" applyProtection="0"/>
    <xf numFmtId="0" fontId="24" fillId="16"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24"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5" borderId="0" applyNumberFormat="0" applyBorder="0" applyAlignment="0" applyProtection="0"/>
    <xf numFmtId="0" fontId="25" fillId="0" borderId="5" applyNumberFormat="0" applyFont="0" applyAlignment="0">
      <alignment horizontal="left" vertical="top" indent="1"/>
    </xf>
    <xf numFmtId="0" fontId="26" fillId="9" borderId="0" applyNumberFormat="0" applyBorder="0" applyAlignment="0" applyProtection="0"/>
    <xf numFmtId="0" fontId="27" fillId="26" borderId="46" applyNumberFormat="0" applyAlignment="0" applyProtection="0"/>
    <xf numFmtId="0" fontId="28" fillId="27" borderId="47" applyNumberFormat="0" applyAlignment="0" applyProtection="0"/>
    <xf numFmtId="172" fontId="15" fillId="0" borderId="0" applyFill="0" applyBorder="0" applyAlignment="0" applyProtection="0"/>
    <xf numFmtId="173" fontId="15" fillId="0" borderId="0" applyFill="0" applyBorder="0" applyAlignment="0" applyProtection="0"/>
    <xf numFmtId="0" fontId="29" fillId="0" borderId="0" applyNumberFormat="0" applyFill="0" applyBorder="0" applyAlignment="0" applyProtection="0"/>
    <xf numFmtId="0" fontId="30" fillId="10" borderId="0" applyNumberFormat="0" applyBorder="0" applyAlignment="0" applyProtection="0"/>
    <xf numFmtId="0" fontId="31" fillId="0" borderId="48" applyNumberFormat="0" applyFill="0" applyAlignment="0" applyProtection="0"/>
    <xf numFmtId="0" fontId="32" fillId="0" borderId="49" applyNumberFormat="0" applyFill="0" applyAlignment="0" applyProtection="0"/>
    <xf numFmtId="0" fontId="33" fillId="0" borderId="50" applyNumberFormat="0" applyFill="0" applyAlignment="0" applyProtection="0"/>
    <xf numFmtId="0" fontId="33" fillId="0" borderId="0" applyNumberFormat="0" applyFill="0" applyBorder="0" applyAlignment="0" applyProtection="0"/>
    <xf numFmtId="0" fontId="34" fillId="13" borderId="46" applyNumberFormat="0" applyAlignment="0" applyProtection="0"/>
    <xf numFmtId="0" fontId="35" fillId="0" borderId="51" applyNumberFormat="0" applyFill="0" applyAlignment="0" applyProtection="0"/>
    <xf numFmtId="171" fontId="2" fillId="0" borderId="0" applyFont="0" applyFill="0" applyBorder="0" applyAlignment="0" applyProtection="0"/>
    <xf numFmtId="0" fontId="36" fillId="28" borderId="0" applyNumberFormat="0" applyBorder="0" applyAlignment="0" applyProtection="0"/>
    <xf numFmtId="0" fontId="15" fillId="0" borderId="0"/>
    <xf numFmtId="0" fontId="15" fillId="0" borderId="0"/>
    <xf numFmtId="0" fontId="2" fillId="0" borderId="0"/>
    <xf numFmtId="0" fontId="15" fillId="0" borderId="0"/>
    <xf numFmtId="0" fontId="2" fillId="0" borderId="0"/>
    <xf numFmtId="0" fontId="15" fillId="0" borderId="0"/>
    <xf numFmtId="0" fontId="15" fillId="29" borderId="52" applyNumberFormat="0" applyFont="0" applyAlignment="0" applyProtection="0"/>
    <xf numFmtId="0" fontId="37" fillId="26" borderId="53" applyNumberFormat="0" applyAlignment="0" applyProtection="0"/>
    <xf numFmtId="9" fontId="15" fillId="0" borderId="0" applyFill="0" applyBorder="0" applyAlignment="0" applyProtection="0"/>
    <xf numFmtId="9" fontId="2" fillId="0" borderId="0" applyFont="0" applyFill="0" applyBorder="0" applyAlignment="0" applyProtection="0"/>
    <xf numFmtId="9" fontId="15" fillId="0" borderId="0" applyFont="0" applyFill="0" applyBorder="0" applyAlignment="0" applyProtection="0"/>
    <xf numFmtId="174" fontId="2" fillId="0" borderId="0" applyFont="0" applyFill="0" applyBorder="0" applyAlignment="0" applyProtection="0"/>
    <xf numFmtId="168"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1" fillId="0" borderId="48" applyNumberFormat="0" applyFill="0" applyAlignment="0" applyProtection="0"/>
    <xf numFmtId="168" fontId="15" fillId="0" borderId="0" applyFont="0" applyFill="0" applyBorder="0" applyAlignment="0" applyProtection="0"/>
    <xf numFmtId="0" fontId="39" fillId="0" borderId="0" applyNumberFormat="0" applyFill="0" applyBorder="0" applyAlignment="0" applyProtection="0"/>
    <xf numFmtId="43" fontId="47" fillId="0" borderId="0" applyFont="0" applyFill="0" applyBorder="0" applyAlignment="0" applyProtection="0"/>
    <xf numFmtId="2" fontId="15" fillId="0" borderId="0">
      <alignment vertical="center"/>
    </xf>
    <xf numFmtId="0" fontId="15" fillId="0" borderId="0"/>
    <xf numFmtId="0" fontId="54" fillId="0" borderId="0" applyNumberFormat="0" applyFill="0" applyBorder="0" applyAlignment="0" applyProtection="0"/>
    <xf numFmtId="0" fontId="15" fillId="0" borderId="0"/>
    <xf numFmtId="9" fontId="47" fillId="0" borderId="0" applyFont="0" applyFill="0" applyBorder="0" applyAlignment="0" applyProtection="0"/>
  </cellStyleXfs>
  <cellXfs count="582">
    <xf numFmtId="0" fontId="0" fillId="0" borderId="0" xfId="0"/>
    <xf numFmtId="0" fontId="3" fillId="2" borderId="0" xfId="0" applyFont="1" applyFill="1" applyBorder="1" applyAlignment="1">
      <alignment vertical="center"/>
    </xf>
    <xf numFmtId="164" fontId="3" fillId="2" borderId="0" xfId="0" applyNumberFormat="1" applyFont="1" applyFill="1" applyBorder="1" applyAlignment="1">
      <alignment vertical="center"/>
    </xf>
    <xf numFmtId="0" fontId="5" fillId="2" borderId="0" xfId="0" applyFont="1" applyFill="1" applyBorder="1" applyAlignment="1">
      <alignment horizontal="right" vertical="top"/>
    </xf>
    <xf numFmtId="10" fontId="5" fillId="2" borderId="10" xfId="0" applyNumberFormat="1" applyFont="1" applyFill="1" applyBorder="1" applyAlignment="1">
      <alignment horizontal="left" vertical="top"/>
    </xf>
    <xf numFmtId="0" fontId="5" fillId="2" borderId="12" xfId="0" applyFont="1" applyFill="1" applyBorder="1" applyAlignment="1">
      <alignment vertical="top"/>
    </xf>
    <xf numFmtId="0" fontId="5" fillId="2" borderId="13" xfId="0" applyFont="1" applyFill="1" applyBorder="1" applyAlignment="1">
      <alignment vertical="top"/>
    </xf>
    <xf numFmtId="0" fontId="6" fillId="2" borderId="0" xfId="0" applyFont="1" applyFill="1" applyBorder="1" applyAlignment="1">
      <alignment vertical="center"/>
    </xf>
    <xf numFmtId="164" fontId="6" fillId="2" borderId="0" xfId="0" applyNumberFormat="1" applyFont="1" applyFill="1" applyBorder="1" applyAlignment="1">
      <alignment vertical="center"/>
    </xf>
    <xf numFmtId="164" fontId="6" fillId="2" borderId="0" xfId="0" applyNumberFormat="1" applyFont="1" applyFill="1" applyBorder="1" applyAlignment="1">
      <alignment horizontal="center" vertical="center"/>
    </xf>
    <xf numFmtId="4" fontId="6" fillId="2" borderId="0" xfId="0" applyNumberFormat="1" applyFont="1" applyFill="1" applyBorder="1" applyAlignment="1">
      <alignment horizontal="center" vertical="center"/>
    </xf>
    <xf numFmtId="4" fontId="7" fillId="3" borderId="17" xfId="3" applyNumberFormat="1" applyFont="1" applyFill="1" applyBorder="1" applyAlignment="1">
      <alignment horizontal="center" vertical="center" wrapText="1"/>
    </xf>
    <xf numFmtId="164" fontId="6" fillId="0" borderId="0" xfId="0" applyNumberFormat="1" applyFont="1" applyFill="1" applyBorder="1" applyAlignment="1">
      <alignment horizontal="center" vertical="center" wrapText="1"/>
    </xf>
    <xf numFmtId="4" fontId="6" fillId="2" borderId="0" xfId="0" applyNumberFormat="1" applyFont="1" applyFill="1" applyBorder="1" applyAlignment="1">
      <alignment horizontal="center" vertical="center" wrapText="1"/>
    </xf>
    <xf numFmtId="0" fontId="8" fillId="0" borderId="0" xfId="0" applyFont="1" applyFill="1" applyAlignment="1">
      <alignment vertical="center"/>
    </xf>
    <xf numFmtId="0" fontId="8" fillId="2" borderId="0" xfId="0" applyFont="1" applyFill="1" applyAlignment="1">
      <alignment vertical="center"/>
    </xf>
    <xf numFmtId="0" fontId="9" fillId="2" borderId="0" xfId="0" applyFont="1" applyFill="1" applyAlignment="1">
      <alignment vertical="center"/>
    </xf>
    <xf numFmtId="49" fontId="9" fillId="0" borderId="0" xfId="0" applyNumberFormat="1" applyFont="1" applyFill="1" applyAlignment="1">
      <alignment horizontal="center" vertical="top" wrapText="1"/>
    </xf>
    <xf numFmtId="49" fontId="9" fillId="0" borderId="0" xfId="0" applyNumberFormat="1" applyFont="1" applyFill="1" applyAlignment="1">
      <alignment horizontal="center" vertical="center" wrapText="1"/>
    </xf>
    <xf numFmtId="0" fontId="9" fillId="0" borderId="6" xfId="0" applyFont="1" applyFill="1" applyBorder="1" applyAlignment="1">
      <alignment vertical="top" wrapText="1"/>
    </xf>
    <xf numFmtId="0" fontId="9" fillId="0" borderId="0" xfId="0" applyFont="1" applyFill="1" applyAlignment="1"/>
    <xf numFmtId="4" fontId="9" fillId="0" borderId="0" xfId="0" applyNumberFormat="1" applyFont="1" applyFill="1" applyAlignment="1"/>
    <xf numFmtId="0" fontId="9" fillId="0" borderId="0" xfId="0" applyFont="1" applyFill="1" applyAlignment="1">
      <alignment vertical="top" wrapText="1"/>
    </xf>
    <xf numFmtId="0" fontId="9" fillId="0" borderId="0" xfId="0" applyFont="1" applyFill="1" applyAlignment="1">
      <alignment vertical="top"/>
    </xf>
    <xf numFmtId="164" fontId="9" fillId="2" borderId="0" xfId="0" applyNumberFormat="1" applyFont="1" applyFill="1" applyAlignment="1">
      <alignment vertical="center"/>
    </xf>
    <xf numFmtId="0" fontId="8" fillId="0" borderId="7" xfId="0" applyFont="1" applyFill="1" applyBorder="1" applyAlignment="1">
      <alignment vertical="center"/>
    </xf>
    <xf numFmtId="0" fontId="8" fillId="0" borderId="0" xfId="0" applyFont="1" applyFill="1" applyBorder="1" applyAlignment="1">
      <alignment vertical="center"/>
    </xf>
    <xf numFmtId="0" fontId="8" fillId="2" borderId="0" xfId="0" applyFont="1" applyFill="1" applyBorder="1" applyAlignment="1">
      <alignment vertical="center"/>
    </xf>
    <xf numFmtId="0" fontId="8" fillId="0" borderId="0" xfId="0" applyFont="1" applyBorder="1" applyAlignment="1">
      <alignment vertical="center"/>
    </xf>
    <xf numFmtId="0" fontId="8" fillId="0" borderId="10" xfId="0" applyFont="1" applyFill="1" applyBorder="1" applyAlignment="1">
      <alignment vertical="center"/>
    </xf>
    <xf numFmtId="0" fontId="8" fillId="0" borderId="0" xfId="0" applyFont="1" applyAlignment="1">
      <alignment vertical="center"/>
    </xf>
    <xf numFmtId="0" fontId="10" fillId="0" borderId="14" xfId="4" applyFont="1" applyFill="1" applyBorder="1" applyAlignment="1">
      <alignment horizontal="center" vertical="center"/>
    </xf>
    <xf numFmtId="0" fontId="12" fillId="0" borderId="0" xfId="0" applyFont="1" applyFill="1" applyAlignment="1">
      <alignment vertical="center"/>
    </xf>
    <xf numFmtId="0" fontId="12" fillId="0" borderId="0" xfId="0" applyFont="1" applyAlignment="1">
      <alignment vertical="center"/>
    </xf>
    <xf numFmtId="0" fontId="12" fillId="0" borderId="31" xfId="0" applyFont="1" applyFill="1" applyBorder="1" applyAlignment="1">
      <alignment vertical="center"/>
    </xf>
    <xf numFmtId="0" fontId="12" fillId="0" borderId="35" xfId="0" applyFont="1" applyFill="1" applyBorder="1" applyAlignment="1">
      <alignment vertical="center"/>
    </xf>
    <xf numFmtId="0" fontId="12" fillId="0" borderId="36" xfId="0" applyFont="1" applyFill="1" applyBorder="1" applyAlignment="1">
      <alignment vertical="center"/>
    </xf>
    <xf numFmtId="0" fontId="12" fillId="0" borderId="0" xfId="0" applyFont="1" applyFill="1" applyBorder="1" applyAlignment="1">
      <alignment vertical="center"/>
    </xf>
    <xf numFmtId="0" fontId="12" fillId="0" borderId="0" xfId="0" applyFont="1" applyBorder="1" applyAlignment="1">
      <alignment vertical="center"/>
    </xf>
    <xf numFmtId="0" fontId="12" fillId="0" borderId="38" xfId="0" applyFont="1" applyFill="1" applyBorder="1" applyAlignment="1">
      <alignment vertical="center"/>
    </xf>
    <xf numFmtId="165" fontId="16" fillId="2" borderId="5" xfId="5" applyNumberFormat="1" applyFont="1" applyFill="1" applyBorder="1" applyAlignment="1">
      <alignment horizontal="left"/>
    </xf>
    <xf numFmtId="165" fontId="17" fillId="2" borderId="7" xfId="5" applyNumberFormat="1" applyFont="1" applyFill="1" applyBorder="1"/>
    <xf numFmtId="4" fontId="16" fillId="2" borderId="5" xfId="5" applyNumberFormat="1" applyFont="1" applyFill="1" applyBorder="1" applyAlignment="1">
      <alignment horizontal="right" vertical="center"/>
    </xf>
    <xf numFmtId="0" fontId="16" fillId="2" borderId="6" xfId="5" applyFont="1" applyFill="1" applyBorder="1" applyAlignment="1">
      <alignment horizontal="right"/>
    </xf>
    <xf numFmtId="4" fontId="16" fillId="2" borderId="6" xfId="5" applyNumberFormat="1" applyFont="1" applyFill="1" applyBorder="1" applyAlignment="1">
      <alignment horizontal="right" vertical="center"/>
    </xf>
    <xf numFmtId="0" fontId="18" fillId="2" borderId="0" xfId="5" applyFont="1" applyFill="1"/>
    <xf numFmtId="165" fontId="16" fillId="2" borderId="9" xfId="5" applyNumberFormat="1" applyFont="1" applyFill="1" applyBorder="1" applyAlignment="1">
      <alignment horizontal="left"/>
    </xf>
    <xf numFmtId="165" fontId="17" fillId="2" borderId="10" xfId="5" applyNumberFormat="1" applyFont="1" applyFill="1" applyBorder="1"/>
    <xf numFmtId="0" fontId="16" fillId="2" borderId="9" xfId="5" applyFont="1" applyFill="1" applyBorder="1" applyAlignment="1"/>
    <xf numFmtId="0" fontId="16" fillId="2" borderId="0" xfId="5" applyFont="1" applyFill="1" applyBorder="1" applyAlignment="1">
      <alignment horizontal="right"/>
    </xf>
    <xf numFmtId="4" fontId="16" fillId="2" borderId="0" xfId="6" applyNumberFormat="1" applyFont="1" applyFill="1" applyBorder="1" applyAlignment="1">
      <alignment horizontal="right" vertical="center"/>
    </xf>
    <xf numFmtId="4" fontId="19" fillId="2" borderId="0" xfId="5" applyNumberFormat="1" applyFont="1" applyFill="1" applyBorder="1" applyAlignment="1">
      <alignment horizontal="right" vertical="center"/>
    </xf>
    <xf numFmtId="4" fontId="16" fillId="2" borderId="9" xfId="5" applyNumberFormat="1" applyFont="1" applyFill="1" applyBorder="1" applyAlignment="1">
      <alignment wrapText="1"/>
    </xf>
    <xf numFmtId="4" fontId="16" fillId="2" borderId="0" xfId="5" applyNumberFormat="1" applyFont="1" applyFill="1" applyBorder="1" applyAlignment="1">
      <alignment horizontal="right"/>
    </xf>
    <xf numFmtId="169" fontId="19" fillId="2" borderId="0" xfId="5" applyNumberFormat="1" applyFont="1" applyFill="1" applyBorder="1" applyAlignment="1">
      <alignment horizontal="right" vertical="center"/>
    </xf>
    <xf numFmtId="165" fontId="16" fillId="2" borderId="11" xfId="5" applyNumberFormat="1" applyFont="1" applyFill="1" applyBorder="1" applyAlignment="1">
      <alignment horizontal="left"/>
    </xf>
    <xf numFmtId="0" fontId="20" fillId="0" borderId="13" xfId="0" applyFont="1" applyFill="1" applyBorder="1" applyAlignment="1">
      <alignment vertical="top"/>
    </xf>
    <xf numFmtId="0" fontId="20" fillId="2" borderId="11" xfId="0" applyFont="1" applyFill="1" applyBorder="1" applyAlignment="1">
      <alignment vertical="top"/>
    </xf>
    <xf numFmtId="0" fontId="18" fillId="2" borderId="12" xfId="5" applyFont="1" applyFill="1" applyBorder="1"/>
    <xf numFmtId="0" fontId="16" fillId="2" borderId="12" xfId="5" applyFont="1" applyFill="1" applyBorder="1" applyAlignment="1">
      <alignment horizontal="right"/>
    </xf>
    <xf numFmtId="0" fontId="18" fillId="2" borderId="0" xfId="5" applyFont="1" applyFill="1" applyBorder="1"/>
    <xf numFmtId="0" fontId="18" fillId="0" borderId="0" xfId="5" applyFont="1" applyAlignment="1">
      <alignment vertical="center"/>
    </xf>
    <xf numFmtId="0" fontId="18" fillId="0" borderId="12" xfId="5" applyFont="1" applyBorder="1"/>
    <xf numFmtId="0" fontId="18" fillId="0" borderId="0" xfId="5" applyFont="1" applyBorder="1"/>
    <xf numFmtId="165" fontId="21" fillId="7" borderId="39" xfId="5" applyNumberFormat="1" applyFont="1" applyFill="1" applyBorder="1" applyAlignment="1">
      <alignment horizontal="center"/>
    </xf>
    <xf numFmtId="165" fontId="21" fillId="7" borderId="5" xfId="5" applyNumberFormat="1" applyFont="1" applyFill="1" applyBorder="1" applyAlignment="1">
      <alignment horizontal="center"/>
    </xf>
    <xf numFmtId="0" fontId="21" fillId="7" borderId="7" xfId="5" applyFont="1" applyFill="1" applyBorder="1" applyAlignment="1">
      <alignment horizontal="center"/>
    </xf>
    <xf numFmtId="168" fontId="21" fillId="7" borderId="14" xfId="6" applyFont="1" applyFill="1" applyBorder="1" applyAlignment="1">
      <alignment horizontal="right"/>
    </xf>
    <xf numFmtId="10" fontId="21" fillId="7" borderId="17" xfId="5" applyNumberFormat="1" applyFont="1" applyFill="1" applyBorder="1" applyAlignment="1">
      <alignment horizontal="right"/>
    </xf>
    <xf numFmtId="0" fontId="17" fillId="0" borderId="0" xfId="5" applyFont="1"/>
    <xf numFmtId="0" fontId="18" fillId="0" borderId="0" xfId="5" applyFont="1"/>
    <xf numFmtId="165" fontId="21" fillId="7" borderId="8" xfId="5" applyNumberFormat="1" applyFont="1" applyFill="1" applyBorder="1" applyAlignment="1">
      <alignment horizontal="center"/>
    </xf>
    <xf numFmtId="165" fontId="21" fillId="7" borderId="9" xfId="5" applyNumberFormat="1" applyFont="1" applyFill="1" applyBorder="1" applyAlignment="1">
      <alignment horizontal="center"/>
    </xf>
    <xf numFmtId="0" fontId="21" fillId="7" borderId="10" xfId="5" applyFont="1" applyFill="1" applyBorder="1" applyAlignment="1">
      <alignment horizontal="center"/>
    </xf>
    <xf numFmtId="168" fontId="21" fillId="7" borderId="16" xfId="6" applyFont="1" applyFill="1" applyBorder="1" applyAlignment="1">
      <alignment horizontal="right"/>
    </xf>
    <xf numFmtId="168" fontId="21" fillId="7" borderId="17" xfId="6" applyFont="1" applyFill="1" applyBorder="1" applyAlignment="1">
      <alignment horizontal="right"/>
    </xf>
    <xf numFmtId="165" fontId="21" fillId="7" borderId="42" xfId="5" applyNumberFormat="1" applyFont="1" applyFill="1" applyBorder="1" applyAlignment="1">
      <alignment horizontal="center"/>
    </xf>
    <xf numFmtId="165" fontId="21" fillId="7" borderId="43" xfId="5" applyNumberFormat="1" applyFont="1" applyFill="1" applyBorder="1" applyAlignment="1">
      <alignment horizontal="center"/>
    </xf>
    <xf numFmtId="0" fontId="21" fillId="7" borderId="44" xfId="5" applyFont="1" applyFill="1" applyBorder="1" applyAlignment="1">
      <alignment horizontal="center"/>
    </xf>
    <xf numFmtId="168" fontId="21" fillId="7" borderId="45" xfId="6" applyFont="1" applyFill="1" applyBorder="1" applyAlignment="1">
      <alignment horizontal="right"/>
    </xf>
    <xf numFmtId="165" fontId="18" fillId="0" borderId="0" xfId="5" applyNumberFormat="1" applyFont="1"/>
    <xf numFmtId="168" fontId="18" fillId="0" borderId="0" xfId="6" applyFont="1" applyAlignment="1">
      <alignment horizontal="right"/>
    </xf>
    <xf numFmtId="0" fontId="18" fillId="0" borderId="0" xfId="5" applyFont="1" applyAlignment="1">
      <alignment horizontal="right"/>
    </xf>
    <xf numFmtId="12" fontId="18" fillId="0" borderId="0" xfId="6" applyNumberFormat="1" applyFont="1" applyAlignment="1">
      <alignment horizontal="right"/>
    </xf>
    <xf numFmtId="0" fontId="12" fillId="5" borderId="31" xfId="0" applyFont="1" applyFill="1" applyBorder="1" applyAlignment="1">
      <alignment vertical="center"/>
    </xf>
    <xf numFmtId="0" fontId="12" fillId="5" borderId="0" xfId="0" applyFont="1" applyFill="1" applyAlignment="1">
      <alignment vertical="center"/>
    </xf>
    <xf numFmtId="0" fontId="12" fillId="5" borderId="35" xfId="0" applyFont="1" applyFill="1" applyBorder="1" applyAlignment="1">
      <alignment vertical="center"/>
    </xf>
    <xf numFmtId="165" fontId="13" fillId="6" borderId="30" xfId="0" applyNumberFormat="1" applyFont="1" applyFill="1" applyBorder="1" applyAlignment="1">
      <alignment horizontal="center" vertical="center" wrapText="1"/>
    </xf>
    <xf numFmtId="0" fontId="13" fillId="6" borderId="30" xfId="0" applyFont="1" applyFill="1" applyBorder="1" applyAlignment="1">
      <alignment vertical="center" wrapText="1"/>
    </xf>
    <xf numFmtId="43" fontId="12" fillId="6" borderId="30" xfId="1" applyFont="1" applyFill="1" applyBorder="1" applyAlignment="1">
      <alignment horizontal="right" vertical="center"/>
    </xf>
    <xf numFmtId="0" fontId="12" fillId="6" borderId="30" xfId="0" applyFont="1" applyFill="1" applyBorder="1" applyAlignment="1">
      <alignment vertical="center"/>
    </xf>
    <xf numFmtId="165" fontId="13" fillId="6" borderId="32" xfId="0" applyNumberFormat="1" applyFont="1" applyFill="1" applyBorder="1" applyAlignment="1">
      <alignment horizontal="center" vertical="center" wrapText="1"/>
    </xf>
    <xf numFmtId="43" fontId="12" fillId="6" borderId="0" xfId="1" applyFont="1" applyFill="1" applyBorder="1" applyAlignment="1">
      <alignment horizontal="right" vertical="center"/>
    </xf>
    <xf numFmtId="0" fontId="12" fillId="6" borderId="30" xfId="0" applyFont="1" applyFill="1" applyBorder="1" applyAlignment="1">
      <alignment vertical="center" wrapText="1"/>
    </xf>
    <xf numFmtId="166" fontId="12" fillId="6" borderId="30" xfId="1" applyNumberFormat="1" applyFont="1" applyFill="1" applyBorder="1" applyAlignment="1">
      <alignment horizontal="right" vertical="center"/>
    </xf>
    <xf numFmtId="2" fontId="12" fillId="6" borderId="0" xfId="1" applyNumberFormat="1" applyFont="1" applyFill="1" applyBorder="1" applyAlignment="1">
      <alignment horizontal="right" vertical="center"/>
    </xf>
    <xf numFmtId="165" fontId="13" fillId="6" borderId="33" xfId="0" applyNumberFormat="1" applyFont="1" applyFill="1" applyBorder="1" applyAlignment="1">
      <alignment horizontal="center" vertical="center"/>
    </xf>
    <xf numFmtId="0" fontId="10" fillId="6" borderId="34" xfId="4" applyFont="1" applyFill="1" applyBorder="1" applyAlignment="1">
      <alignment vertical="center" wrapText="1"/>
    </xf>
    <xf numFmtId="2" fontId="12" fillId="6" borderId="34" xfId="1" applyNumberFormat="1" applyFont="1" applyFill="1" applyBorder="1" applyAlignment="1">
      <alignment horizontal="right" vertical="center"/>
    </xf>
    <xf numFmtId="2" fontId="10" fillId="6" borderId="34" xfId="1" applyNumberFormat="1" applyFont="1" applyFill="1" applyBorder="1" applyAlignment="1">
      <alignment horizontal="right" vertical="center"/>
    </xf>
    <xf numFmtId="4" fontId="10" fillId="6" borderId="34" xfId="4" applyNumberFormat="1" applyFont="1" applyFill="1" applyBorder="1" applyAlignment="1">
      <alignment vertical="center"/>
    </xf>
    <xf numFmtId="165" fontId="13" fillId="6" borderId="32" xfId="0" applyNumberFormat="1" applyFont="1" applyFill="1" applyBorder="1" applyAlignment="1">
      <alignment horizontal="center" vertical="center"/>
    </xf>
    <xf numFmtId="0" fontId="10" fillId="6" borderId="30" xfId="4" applyFont="1" applyFill="1" applyBorder="1" applyAlignment="1">
      <alignment vertical="center" wrapText="1"/>
    </xf>
    <xf numFmtId="2" fontId="12" fillId="6" borderId="30" xfId="1" applyNumberFormat="1" applyFont="1" applyFill="1" applyBorder="1" applyAlignment="1">
      <alignment horizontal="right" vertical="center"/>
    </xf>
    <xf numFmtId="2" fontId="10" fillId="6" borderId="30" xfId="1" applyNumberFormat="1" applyFont="1" applyFill="1" applyBorder="1" applyAlignment="1">
      <alignment horizontal="right" vertical="center"/>
    </xf>
    <xf numFmtId="4" fontId="10" fillId="6" borderId="30" xfId="4" applyNumberFormat="1" applyFont="1" applyFill="1" applyBorder="1" applyAlignment="1">
      <alignment vertical="center"/>
    </xf>
    <xf numFmtId="0" fontId="5" fillId="2" borderId="0" xfId="0" applyFont="1" applyFill="1" applyBorder="1" applyAlignment="1">
      <alignment horizontal="right" vertical="top" wrapText="1"/>
    </xf>
    <xf numFmtId="10" fontId="5" fillId="2" borderId="10" xfId="0" applyNumberFormat="1" applyFont="1" applyFill="1" applyBorder="1" applyAlignment="1">
      <alignment horizontal="left" vertical="top" wrapText="1"/>
    </xf>
    <xf numFmtId="43" fontId="10" fillId="6" borderId="30" xfId="1" applyFont="1" applyFill="1" applyBorder="1" applyAlignment="1">
      <alignment horizontal="right" vertical="center"/>
    </xf>
    <xf numFmtId="0" fontId="10" fillId="6" borderId="30" xfId="4" applyFont="1" applyFill="1" applyBorder="1" applyAlignment="1">
      <alignment vertical="center"/>
    </xf>
    <xf numFmtId="0" fontId="12" fillId="6" borderId="31" xfId="0" applyFont="1" applyFill="1" applyBorder="1" applyAlignment="1">
      <alignment vertical="center"/>
    </xf>
    <xf numFmtId="0" fontId="12" fillId="6" borderId="0" xfId="0" applyFont="1" applyFill="1" applyAlignment="1">
      <alignment vertical="center"/>
    </xf>
    <xf numFmtId="165" fontId="13" fillId="6" borderId="30" xfId="0" applyNumberFormat="1" applyFont="1" applyFill="1" applyBorder="1" applyAlignment="1">
      <alignment vertical="center" wrapText="1"/>
    </xf>
    <xf numFmtId="43" fontId="12" fillId="6" borderId="34" xfId="1" applyFont="1" applyFill="1" applyBorder="1" applyAlignment="1">
      <alignment horizontal="right" vertical="center"/>
    </xf>
    <xf numFmtId="166" fontId="12" fillId="6" borderId="34" xfId="1" applyNumberFormat="1" applyFont="1" applyFill="1" applyBorder="1" applyAlignment="1">
      <alignment horizontal="right" vertical="center"/>
    </xf>
    <xf numFmtId="43" fontId="10" fillId="6" borderId="34" xfId="1" applyFont="1" applyFill="1" applyBorder="1" applyAlignment="1">
      <alignment horizontal="right" vertical="center"/>
    </xf>
    <xf numFmtId="0" fontId="10" fillId="6" borderId="34" xfId="4" applyFont="1" applyFill="1" applyBorder="1" applyAlignment="1">
      <alignment vertical="center"/>
    </xf>
    <xf numFmtId="0" fontId="12" fillId="6" borderId="35" xfId="0" applyFont="1" applyFill="1" applyBorder="1" applyAlignment="1">
      <alignment vertical="center"/>
    </xf>
    <xf numFmtId="43" fontId="12" fillId="6" borderId="0" xfId="1" applyFont="1" applyFill="1" applyAlignment="1">
      <alignment vertical="center"/>
    </xf>
    <xf numFmtId="167" fontId="12" fillId="6" borderId="30" xfId="1" applyNumberFormat="1" applyFont="1" applyFill="1" applyBorder="1" applyAlignment="1">
      <alignment horizontal="right" vertical="center"/>
    </xf>
    <xf numFmtId="165" fontId="12" fillId="6" borderId="32" xfId="0" applyNumberFormat="1" applyFont="1" applyFill="1" applyBorder="1" applyAlignment="1">
      <alignment horizontal="center" vertical="center" wrapText="1"/>
    </xf>
    <xf numFmtId="165" fontId="12" fillId="6" borderId="30" xfId="0" applyNumberFormat="1" applyFont="1" applyFill="1" applyBorder="1" applyAlignment="1">
      <alignment vertical="center" wrapText="1"/>
    </xf>
    <xf numFmtId="168" fontId="21" fillId="7" borderId="17" xfId="6" applyFont="1" applyFill="1" applyBorder="1" applyAlignment="1">
      <alignment horizontal="center"/>
    </xf>
    <xf numFmtId="0" fontId="21" fillId="7" borderId="0" xfId="5" applyFont="1" applyFill="1" applyBorder="1" applyAlignment="1">
      <alignment horizontal="center" vertical="center"/>
    </xf>
    <xf numFmtId="0" fontId="10" fillId="6" borderId="5" xfId="0" applyFont="1" applyFill="1" applyBorder="1" applyAlignment="1">
      <alignment horizontal="left" vertical="center" wrapText="1"/>
    </xf>
    <xf numFmtId="0" fontId="10" fillId="6" borderId="14" xfId="0" applyFont="1" applyFill="1" applyBorder="1" applyAlignment="1">
      <alignment horizontal="left" vertical="center" wrapText="1"/>
    </xf>
    <xf numFmtId="0" fontId="10" fillId="6" borderId="5" xfId="0" applyFont="1" applyFill="1" applyBorder="1" applyAlignment="1">
      <alignment horizontal="right" vertical="center" wrapText="1"/>
    </xf>
    <xf numFmtId="0" fontId="10" fillId="6" borderId="6" xfId="0" applyFont="1" applyFill="1" applyBorder="1" applyAlignment="1">
      <alignment horizontal="left" vertical="center" wrapText="1"/>
    </xf>
    <xf numFmtId="0" fontId="10" fillId="6" borderId="7" xfId="0" applyFont="1" applyFill="1" applyBorder="1" applyAlignment="1">
      <alignment horizontal="left" vertical="center" wrapText="1"/>
    </xf>
    <xf numFmtId="0" fontId="10" fillId="6" borderId="9" xfId="0" applyFont="1" applyFill="1" applyBorder="1" applyAlignment="1">
      <alignment horizontal="left" vertical="center" wrapText="1"/>
    </xf>
    <xf numFmtId="0" fontId="10" fillId="6" borderId="15" xfId="0" applyFont="1" applyFill="1" applyBorder="1" applyAlignment="1">
      <alignment horizontal="left" vertical="center" wrapText="1"/>
    </xf>
    <xf numFmtId="0" fontId="10" fillId="6" borderId="9" xfId="0" applyFont="1" applyFill="1" applyBorder="1" applyAlignment="1">
      <alignment horizontal="right" vertical="center" wrapText="1"/>
    </xf>
    <xf numFmtId="0" fontId="10" fillId="6" borderId="0" xfId="0" applyFont="1" applyFill="1" applyBorder="1" applyAlignment="1">
      <alignment horizontal="left" vertical="center" wrapText="1"/>
    </xf>
    <xf numFmtId="0" fontId="10" fillId="6" borderId="10" xfId="0" applyFont="1" applyFill="1" applyBorder="1" applyAlignment="1">
      <alignment horizontal="left" vertical="center" wrapText="1"/>
    </xf>
    <xf numFmtId="0" fontId="5" fillId="6" borderId="9" xfId="0" applyFont="1" applyFill="1" applyBorder="1" applyAlignment="1">
      <alignment vertical="top" wrapText="1"/>
    </xf>
    <xf numFmtId="165" fontId="10" fillId="6" borderId="17" xfId="4" applyNumberFormat="1" applyFont="1" applyFill="1" applyBorder="1" applyAlignment="1">
      <alignment horizontal="center" vertical="center"/>
    </xf>
    <xf numFmtId="0" fontId="10" fillId="6" borderId="17" xfId="4" applyFont="1" applyFill="1" applyBorder="1" applyAlignment="1">
      <alignment horizontal="center" vertical="center" wrapText="1"/>
    </xf>
    <xf numFmtId="43" fontId="10" fillId="6" borderId="17" xfId="1" applyFont="1" applyFill="1" applyBorder="1" applyAlignment="1">
      <alignment horizontal="center" vertical="center"/>
    </xf>
    <xf numFmtId="166" fontId="10" fillId="6" borderId="17" xfId="1" applyNumberFormat="1" applyFont="1" applyFill="1" applyBorder="1" applyAlignment="1">
      <alignment horizontal="center" vertical="center"/>
    </xf>
    <xf numFmtId="0" fontId="10" fillId="6" borderId="17" xfId="4" applyFont="1" applyFill="1" applyBorder="1" applyAlignment="1">
      <alignment horizontal="center" vertical="center"/>
    </xf>
    <xf numFmtId="0" fontId="14" fillId="6" borderId="30" xfId="0" applyFont="1" applyFill="1" applyBorder="1" applyAlignment="1">
      <alignment vertical="center" wrapText="1"/>
    </xf>
    <xf numFmtId="49" fontId="13" fillId="6" borderId="30" xfId="0" applyNumberFormat="1" applyFont="1" applyFill="1" applyBorder="1" applyAlignment="1">
      <alignment vertical="center" wrapText="1"/>
    </xf>
    <xf numFmtId="0" fontId="12" fillId="6" borderId="37" xfId="0" applyFont="1" applyFill="1" applyBorder="1" applyAlignment="1">
      <alignment vertical="center" wrapText="1"/>
    </xf>
    <xf numFmtId="43" fontId="12" fillId="6" borderId="37" xfId="1" applyFont="1" applyFill="1" applyBorder="1" applyAlignment="1">
      <alignment horizontal="right" vertical="center"/>
    </xf>
    <xf numFmtId="166" fontId="12" fillId="6" borderId="37" xfId="1" applyNumberFormat="1" applyFont="1" applyFill="1" applyBorder="1" applyAlignment="1">
      <alignment horizontal="right" vertical="center"/>
    </xf>
    <xf numFmtId="0" fontId="12" fillId="6" borderId="37" xfId="0" applyFont="1" applyFill="1" applyBorder="1" applyAlignment="1">
      <alignment vertical="center"/>
    </xf>
    <xf numFmtId="49" fontId="14" fillId="6" borderId="30" xfId="0" applyNumberFormat="1" applyFont="1" applyFill="1" applyBorder="1" applyAlignment="1">
      <alignment vertical="center" wrapText="1"/>
    </xf>
    <xf numFmtId="43" fontId="12" fillId="6" borderId="30" xfId="1" applyFont="1" applyFill="1" applyBorder="1" applyAlignment="1">
      <alignment horizontal="right" vertical="center" wrapText="1"/>
    </xf>
    <xf numFmtId="9" fontId="12" fillId="6" borderId="30" xfId="2" applyFont="1" applyFill="1" applyBorder="1" applyAlignment="1">
      <alignment horizontal="right" vertical="center"/>
    </xf>
    <xf numFmtId="165" fontId="13" fillId="6" borderId="0" xfId="0" applyNumberFormat="1" applyFont="1" applyFill="1" applyAlignment="1">
      <alignment horizontal="center" vertical="center"/>
    </xf>
    <xf numFmtId="0" fontId="12" fillId="6" borderId="0" xfId="0" applyFont="1" applyFill="1" applyAlignment="1">
      <alignment vertical="center" wrapText="1"/>
    </xf>
    <xf numFmtId="43" fontId="12" fillId="6" borderId="0" xfId="1" applyFont="1" applyFill="1" applyAlignment="1">
      <alignment horizontal="right" vertical="center"/>
    </xf>
    <xf numFmtId="166" fontId="12" fillId="6" borderId="0" xfId="1" applyNumberFormat="1" applyFont="1" applyFill="1" applyAlignment="1">
      <alignment horizontal="right" vertical="center"/>
    </xf>
    <xf numFmtId="165" fontId="21" fillId="6" borderId="39" xfId="5" applyNumberFormat="1" applyFont="1" applyFill="1" applyBorder="1" applyAlignment="1">
      <alignment horizontal="center"/>
    </xf>
    <xf numFmtId="165" fontId="21" fillId="6" borderId="14" xfId="5" applyNumberFormat="1" applyFont="1" applyFill="1" applyBorder="1" applyAlignment="1">
      <alignment horizontal="left" wrapText="1"/>
    </xf>
    <xf numFmtId="0" fontId="22" fillId="6" borderId="14" xfId="5" applyFont="1" applyFill="1" applyBorder="1" applyAlignment="1">
      <alignment horizontal="left"/>
    </xf>
    <xf numFmtId="168" fontId="21" fillId="6" borderId="17" xfId="6" applyFont="1" applyFill="1" applyBorder="1" applyAlignment="1">
      <alignment horizontal="right"/>
    </xf>
    <xf numFmtId="10" fontId="21" fillId="6" borderId="17" xfId="6" applyNumberFormat="1" applyFont="1" applyFill="1" applyBorder="1" applyAlignment="1">
      <alignment horizontal="right"/>
    </xf>
    <xf numFmtId="165" fontId="21" fillId="6" borderId="41" xfId="5" applyNumberFormat="1" applyFont="1" applyFill="1" applyBorder="1" applyAlignment="1">
      <alignment horizontal="center"/>
    </xf>
    <xf numFmtId="165" fontId="21" fillId="6" borderId="16" xfId="5" applyNumberFormat="1" applyFont="1" applyFill="1" applyBorder="1" applyAlignment="1">
      <alignment horizontal="left" wrapText="1"/>
    </xf>
    <xf numFmtId="0" fontId="22" fillId="6" borderId="16" xfId="5" applyFont="1" applyFill="1" applyBorder="1" applyAlignment="1">
      <alignment horizontal="left"/>
    </xf>
    <xf numFmtId="10" fontId="23" fillId="6" borderId="17" xfId="6" applyNumberFormat="1" applyFont="1" applyFill="1" applyBorder="1" applyAlignment="1">
      <alignment horizontal="right"/>
    </xf>
    <xf numFmtId="10" fontId="21" fillId="6" borderId="17" xfId="6" applyNumberFormat="1" applyFont="1" applyFill="1" applyBorder="1" applyAlignment="1">
      <alignment horizontal="right" wrapText="1"/>
    </xf>
    <xf numFmtId="49" fontId="40" fillId="0" borderId="18" xfId="0" applyNumberFormat="1" applyFont="1" applyFill="1" applyBorder="1" applyAlignment="1">
      <alignment horizontal="center"/>
    </xf>
    <xf numFmtId="49" fontId="40" fillId="0" borderId="19" xfId="0" applyNumberFormat="1" applyFont="1" applyFill="1" applyBorder="1" applyAlignment="1">
      <alignment horizontal="center" wrapText="1"/>
    </xf>
    <xf numFmtId="0" fontId="40" fillId="0" borderId="19" xfId="0" applyFont="1" applyFill="1" applyBorder="1" applyAlignment="1">
      <alignment horizontal="left" wrapText="1"/>
    </xf>
    <xf numFmtId="0" fontId="40" fillId="0" borderId="19" xfId="0" applyFont="1" applyFill="1" applyBorder="1" applyAlignment="1">
      <alignment horizontal="center"/>
    </xf>
    <xf numFmtId="4" fontId="40" fillId="0" borderId="19" xfId="0" applyNumberFormat="1" applyFont="1" applyFill="1" applyBorder="1" applyAlignment="1">
      <alignment horizontal="right" wrapText="1"/>
    </xf>
    <xf numFmtId="4" fontId="40" fillId="0" borderId="24" xfId="0" applyNumberFormat="1" applyFont="1" applyFill="1" applyBorder="1" applyAlignment="1">
      <alignment horizontal="right" wrapText="1"/>
    </xf>
    <xf numFmtId="164" fontId="8" fillId="0" borderId="0" xfId="0" applyNumberFormat="1" applyFont="1" applyFill="1" applyAlignment="1">
      <alignment vertical="center"/>
    </xf>
    <xf numFmtId="0" fontId="6" fillId="0" borderId="0" xfId="0" applyFont="1" applyFill="1" applyAlignment="1">
      <alignment vertical="center"/>
    </xf>
    <xf numFmtId="49" fontId="40" fillId="6" borderId="18" xfId="0" applyNumberFormat="1" applyFont="1" applyFill="1" applyBorder="1" applyAlignment="1">
      <alignment horizontal="center"/>
    </xf>
    <xf numFmtId="49" fontId="40" fillId="6" borderId="19" xfId="0" applyNumberFormat="1" applyFont="1" applyFill="1" applyBorder="1" applyAlignment="1">
      <alignment horizontal="center" wrapText="1"/>
    </xf>
    <xf numFmtId="0" fontId="40" fillId="6" borderId="19" xfId="0" applyFont="1" applyFill="1" applyBorder="1" applyAlignment="1">
      <alignment horizontal="left" wrapText="1"/>
    </xf>
    <xf numFmtId="0" fontId="40" fillId="6" borderId="19" xfId="0" applyFont="1" applyFill="1" applyBorder="1" applyAlignment="1">
      <alignment horizontal="center"/>
    </xf>
    <xf numFmtId="4" fontId="40" fillId="6" borderId="19" xfId="0" applyNumberFormat="1" applyFont="1" applyFill="1" applyBorder="1" applyAlignment="1">
      <alignment horizontal="right" wrapText="1"/>
    </xf>
    <xf numFmtId="4" fontId="40" fillId="6" borderId="23" xfId="0" applyNumberFormat="1" applyFont="1" applyFill="1" applyBorder="1" applyAlignment="1">
      <alignment horizontal="right" wrapText="1"/>
    </xf>
    <xf numFmtId="4" fontId="40" fillId="6" borderId="24" xfId="0" applyNumberFormat="1" applyFont="1" applyFill="1" applyBorder="1" applyAlignment="1">
      <alignment horizontal="right" wrapText="1"/>
    </xf>
    <xf numFmtId="0" fontId="8" fillId="6" borderId="0" xfId="0" applyFont="1" applyFill="1" applyAlignment="1">
      <alignment vertical="center"/>
    </xf>
    <xf numFmtId="164" fontId="8" fillId="6" borderId="0" xfId="0" applyNumberFormat="1" applyFont="1" applyFill="1" applyAlignment="1">
      <alignment vertical="center"/>
    </xf>
    <xf numFmtId="49" fontId="5" fillId="4" borderId="18" xfId="0" applyNumberFormat="1" applyFont="1" applyFill="1" applyBorder="1" applyAlignment="1">
      <alignment horizontal="center"/>
    </xf>
    <xf numFmtId="49" fontId="40" fillId="4" borderId="19" xfId="0" applyNumberFormat="1" applyFont="1" applyFill="1" applyBorder="1" applyAlignment="1">
      <alignment horizontal="center" wrapText="1"/>
    </xf>
    <xf numFmtId="49" fontId="5" fillId="4" borderId="19" xfId="0" applyNumberFormat="1" applyFont="1" applyFill="1" applyBorder="1" applyAlignment="1">
      <alignment horizontal="left" wrapText="1"/>
    </xf>
    <xf numFmtId="0" fontId="40" fillId="4" borderId="19" xfId="0" applyFont="1" applyFill="1" applyBorder="1" applyAlignment="1">
      <alignment horizontal="center"/>
    </xf>
    <xf numFmtId="4" fontId="40" fillId="4" borderId="19" xfId="0" applyNumberFormat="1" applyFont="1" applyFill="1" applyBorder="1" applyAlignment="1">
      <alignment horizontal="right" wrapText="1"/>
    </xf>
    <xf numFmtId="4" fontId="40" fillId="4" borderId="20" xfId="0" applyNumberFormat="1" applyFont="1" applyFill="1" applyBorder="1" applyAlignment="1">
      <alignment horizontal="right" wrapText="1"/>
    </xf>
    <xf numFmtId="4" fontId="5" fillId="4" borderId="21" xfId="0" applyNumberFormat="1" applyFont="1" applyFill="1" applyBorder="1" applyAlignment="1">
      <alignment horizontal="right" wrapText="1"/>
    </xf>
    <xf numFmtId="4" fontId="5" fillId="4" borderId="22" xfId="0" applyNumberFormat="1" applyFont="1" applyFill="1" applyBorder="1" applyAlignment="1">
      <alignment horizontal="right" wrapText="1"/>
    </xf>
    <xf numFmtId="0" fontId="8" fillId="4" borderId="0" xfId="0" applyFont="1" applyFill="1" applyAlignment="1">
      <alignment vertical="center"/>
    </xf>
    <xf numFmtId="4" fontId="40" fillId="0" borderId="23" xfId="0" applyNumberFormat="1" applyFont="1" applyFill="1" applyBorder="1" applyAlignment="1">
      <alignment horizontal="right" wrapText="1"/>
    </xf>
    <xf numFmtId="49" fontId="40" fillId="0" borderId="19" xfId="0" applyNumberFormat="1" applyFont="1" applyFill="1" applyBorder="1" applyAlignment="1">
      <alignment horizontal="left" wrapText="1"/>
    </xf>
    <xf numFmtId="49" fontId="40" fillId="2" borderId="19" xfId="0" applyNumberFormat="1" applyFont="1" applyFill="1" applyBorder="1" applyAlignment="1">
      <alignment horizontal="center" wrapText="1"/>
    </xf>
    <xf numFmtId="0" fontId="41" fillId="0" borderId="0" xfId="0" applyFont="1" applyFill="1" applyAlignment="1">
      <alignment vertical="center"/>
    </xf>
    <xf numFmtId="0" fontId="8" fillId="4" borderId="0" xfId="0" applyFont="1" applyFill="1" applyBorder="1" applyAlignment="1">
      <alignment vertical="center"/>
    </xf>
    <xf numFmtId="49" fontId="5" fillId="4" borderId="19" xfId="0" applyNumberFormat="1" applyFont="1" applyFill="1" applyBorder="1" applyAlignment="1">
      <alignment horizontal="center" wrapText="1"/>
    </xf>
    <xf numFmtId="0" fontId="5" fillId="4" borderId="19" xfId="0" applyFont="1" applyFill="1" applyBorder="1" applyAlignment="1">
      <alignment horizontal="left" wrapText="1"/>
    </xf>
    <xf numFmtId="4" fontId="40" fillId="0" borderId="0" xfId="0" applyNumberFormat="1" applyFont="1" applyFill="1" applyBorder="1" applyAlignment="1">
      <alignment horizontal="right" wrapText="1"/>
    </xf>
    <xf numFmtId="0" fontId="8" fillId="4" borderId="19" xfId="0" applyFont="1" applyFill="1" applyBorder="1" applyAlignment="1">
      <alignment vertical="center"/>
    </xf>
    <xf numFmtId="49" fontId="40" fillId="0" borderId="25" xfId="0" applyNumberFormat="1" applyFont="1" applyFill="1" applyBorder="1" applyAlignment="1">
      <alignment horizontal="center" wrapText="1"/>
    </xf>
    <xf numFmtId="4" fontId="40" fillId="2" borderId="19" xfId="0" applyNumberFormat="1" applyFont="1" applyFill="1" applyBorder="1" applyAlignment="1">
      <alignment horizontal="right" wrapText="1"/>
    </xf>
    <xf numFmtId="4" fontId="40" fillId="2" borderId="24" xfId="0" applyNumberFormat="1" applyFont="1" applyFill="1" applyBorder="1" applyAlignment="1">
      <alignment horizontal="right" wrapText="1"/>
    </xf>
    <xf numFmtId="0" fontId="41" fillId="2" borderId="0" xfId="0" applyFont="1" applyFill="1" applyAlignment="1">
      <alignment vertical="center"/>
    </xf>
    <xf numFmtId="4" fontId="5" fillId="4" borderId="23" xfId="0" applyNumberFormat="1" applyFont="1" applyFill="1" applyBorder="1" applyAlignment="1">
      <alignment horizontal="right" wrapText="1"/>
    </xf>
    <xf numFmtId="0" fontId="41" fillId="6" borderId="0" xfId="0" applyFont="1" applyFill="1" applyAlignment="1">
      <alignment vertical="center"/>
    </xf>
    <xf numFmtId="0" fontId="40" fillId="0" borderId="18" xfId="0" applyFont="1" applyFill="1" applyBorder="1" applyAlignment="1">
      <alignment horizontal="center"/>
    </xf>
    <xf numFmtId="49" fontId="40" fillId="0" borderId="19" xfId="0" applyNumberFormat="1" applyFont="1" applyFill="1" applyBorder="1" applyAlignment="1">
      <alignment horizontal="center" vertical="center" wrapText="1"/>
    </xf>
    <xf numFmtId="0" fontId="40" fillId="0" borderId="19" xfId="0" applyFont="1" applyFill="1" applyBorder="1" applyAlignment="1">
      <alignment horizontal="left" vertical="center" wrapText="1"/>
    </xf>
    <xf numFmtId="4" fontId="5" fillId="0" borderId="24" xfId="0" applyNumberFormat="1" applyFont="1" applyFill="1" applyBorder="1" applyAlignment="1">
      <alignment horizontal="right" wrapText="1"/>
    </xf>
    <xf numFmtId="0" fontId="40" fillId="6" borderId="18" xfId="0" applyFont="1" applyFill="1" applyBorder="1" applyAlignment="1">
      <alignment horizontal="center"/>
    </xf>
    <xf numFmtId="49" fontId="40" fillId="6" borderId="19" xfId="0" applyNumberFormat="1" applyFont="1" applyFill="1" applyBorder="1" applyAlignment="1">
      <alignment horizontal="center" vertical="center" wrapText="1"/>
    </xf>
    <xf numFmtId="0" fontId="40" fillId="6" borderId="19" xfId="0" applyFont="1" applyFill="1" applyBorder="1" applyAlignment="1">
      <alignment horizontal="left" vertical="center" wrapText="1"/>
    </xf>
    <xf numFmtId="4" fontId="5" fillId="6" borderId="24" xfId="0" applyNumberFormat="1" applyFont="1" applyFill="1" applyBorder="1" applyAlignment="1">
      <alignment horizontal="right" wrapText="1"/>
    </xf>
    <xf numFmtId="164" fontId="8" fillId="2" borderId="0" xfId="0" applyNumberFormat="1" applyFont="1" applyFill="1" applyAlignment="1">
      <alignment vertical="center"/>
    </xf>
    <xf numFmtId="0" fontId="40" fillId="0" borderId="19" xfId="0" applyFont="1" applyFill="1" applyBorder="1" applyAlignment="1">
      <alignment horizontal="justify" vertical="top" wrapText="1"/>
    </xf>
    <xf numFmtId="1" fontId="42" fillId="6" borderId="32" xfId="0" applyNumberFormat="1" applyFont="1" applyFill="1" applyBorder="1" applyAlignment="1">
      <alignment horizontal="center" vertical="center"/>
    </xf>
    <xf numFmtId="0" fontId="42" fillId="6" borderId="30" xfId="4" applyFont="1" applyFill="1" applyBorder="1" applyAlignment="1">
      <alignment vertical="center" wrapText="1"/>
    </xf>
    <xf numFmtId="43" fontId="43" fillId="6" borderId="30" xfId="63" applyFont="1" applyFill="1" applyBorder="1" applyAlignment="1">
      <alignment horizontal="right" vertical="center"/>
    </xf>
    <xf numFmtId="166" fontId="43" fillId="6" borderId="30" xfId="63" applyNumberFormat="1" applyFont="1" applyFill="1" applyBorder="1" applyAlignment="1">
      <alignment horizontal="right" vertical="center"/>
    </xf>
    <xf numFmtId="43" fontId="43" fillId="6" borderId="30" xfId="63" applyNumberFormat="1" applyFont="1" applyFill="1" applyBorder="1" applyAlignment="1">
      <alignment horizontal="right" vertical="center"/>
    </xf>
    <xf numFmtId="43" fontId="42" fillId="6" borderId="30" xfId="63" applyFont="1" applyFill="1" applyBorder="1" applyAlignment="1">
      <alignment horizontal="right" vertical="center"/>
    </xf>
    <xf numFmtId="165" fontId="42" fillId="6" borderId="30" xfId="4" applyNumberFormat="1" applyFont="1" applyFill="1" applyBorder="1" applyAlignment="1">
      <alignment vertical="center"/>
    </xf>
    <xf numFmtId="165" fontId="42" fillId="6" borderId="30" xfId="0" applyNumberFormat="1" applyFont="1" applyFill="1" applyBorder="1" applyAlignment="1">
      <alignment horizontal="center" vertical="center" wrapText="1"/>
    </xf>
    <xf numFmtId="0" fontId="42" fillId="6" borderId="30" xfId="0" applyFont="1" applyFill="1" applyBorder="1" applyAlignment="1">
      <alignment vertical="center" wrapText="1"/>
    </xf>
    <xf numFmtId="165" fontId="43" fillId="6" borderId="30" xfId="0" applyNumberFormat="1" applyFont="1" applyFill="1" applyBorder="1" applyAlignment="1">
      <alignment vertical="center"/>
    </xf>
    <xf numFmtId="1" fontId="42" fillId="6" borderId="33" xfId="0" applyNumberFormat="1" applyFont="1" applyFill="1" applyBorder="1" applyAlignment="1">
      <alignment horizontal="center" vertical="center"/>
    </xf>
    <xf numFmtId="0" fontId="43" fillId="6" borderId="30" xfId="0" applyFont="1" applyFill="1" applyBorder="1" applyAlignment="1">
      <alignment vertical="center" wrapText="1"/>
    </xf>
    <xf numFmtId="165" fontId="42" fillId="6" borderId="33" xfId="0" applyNumberFormat="1" applyFont="1" applyFill="1" applyBorder="1" applyAlignment="1">
      <alignment horizontal="center" vertical="center"/>
    </xf>
    <xf numFmtId="0" fontId="42" fillId="6" borderId="34" xfId="4" applyFont="1" applyFill="1" applyBorder="1" applyAlignment="1">
      <alignment vertical="center" wrapText="1"/>
    </xf>
    <xf numFmtId="43" fontId="43" fillId="6" borderId="34" xfId="63" applyFont="1" applyFill="1" applyBorder="1" applyAlignment="1">
      <alignment horizontal="right" vertical="center"/>
    </xf>
    <xf numFmtId="166" fontId="43" fillId="6" borderId="34" xfId="63" applyNumberFormat="1" applyFont="1" applyFill="1" applyBorder="1" applyAlignment="1">
      <alignment horizontal="right" vertical="center"/>
    </xf>
    <xf numFmtId="43" fontId="43" fillId="6" borderId="34" xfId="63" applyNumberFormat="1" applyFont="1" applyFill="1" applyBorder="1" applyAlignment="1">
      <alignment horizontal="right" vertical="center"/>
    </xf>
    <xf numFmtId="43" fontId="42" fillId="6" borderId="34" xfId="63" applyFont="1" applyFill="1" applyBorder="1" applyAlignment="1">
      <alignment horizontal="right" vertical="center"/>
    </xf>
    <xf numFmtId="165" fontId="42" fillId="6" borderId="34" xfId="4" applyNumberFormat="1" applyFont="1" applyFill="1" applyBorder="1" applyAlignment="1">
      <alignment vertical="center"/>
    </xf>
    <xf numFmtId="0" fontId="12" fillId="6" borderId="38" xfId="0" applyFont="1" applyFill="1" applyBorder="1" applyAlignment="1">
      <alignment vertical="center"/>
    </xf>
    <xf numFmtId="165" fontId="44" fillId="6" borderId="30" xfId="0" applyNumberFormat="1" applyFont="1" applyFill="1" applyBorder="1" applyAlignment="1">
      <alignment horizontal="center" vertical="center" wrapText="1"/>
    </xf>
    <xf numFmtId="0" fontId="44" fillId="6" borderId="30" xfId="0" applyFont="1" applyFill="1" applyBorder="1" applyAlignment="1">
      <alignment vertical="center" wrapText="1"/>
    </xf>
    <xf numFmtId="43" fontId="45" fillId="6" borderId="30" xfId="1" applyFont="1" applyFill="1" applyBorder="1" applyAlignment="1">
      <alignment horizontal="right" vertical="center"/>
    </xf>
    <xf numFmtId="0" fontId="45" fillId="6" borderId="30" xfId="0" applyFont="1" applyFill="1" applyBorder="1" applyAlignment="1">
      <alignment vertical="center"/>
    </xf>
    <xf numFmtId="0" fontId="45" fillId="0" borderId="31" xfId="0" applyFont="1" applyFill="1" applyBorder="1" applyAlignment="1">
      <alignment vertical="center"/>
    </xf>
    <xf numFmtId="0" fontId="45" fillId="0" borderId="0" xfId="0" applyFont="1" applyFill="1" applyAlignment="1">
      <alignment vertical="center"/>
    </xf>
    <xf numFmtId="0" fontId="45" fillId="0" borderId="0" xfId="0" applyFont="1" applyAlignment="1">
      <alignment vertical="center"/>
    </xf>
    <xf numFmtId="165" fontId="44" fillId="6" borderId="32" xfId="0" applyNumberFormat="1" applyFont="1" applyFill="1" applyBorder="1" applyAlignment="1">
      <alignment horizontal="center" vertical="center" wrapText="1"/>
    </xf>
    <xf numFmtId="0" fontId="45" fillId="6" borderId="30" xfId="0" applyFont="1" applyFill="1" applyBorder="1" applyAlignment="1">
      <alignment vertical="center" wrapText="1"/>
    </xf>
    <xf numFmtId="166" fontId="45" fillId="6" borderId="30" xfId="1" applyNumberFormat="1" applyFont="1" applyFill="1" applyBorder="1" applyAlignment="1">
      <alignment horizontal="right" vertical="center"/>
    </xf>
    <xf numFmtId="2" fontId="45" fillId="6" borderId="0" xfId="1" applyNumberFormat="1" applyFont="1" applyFill="1" applyBorder="1" applyAlignment="1">
      <alignment horizontal="right" vertical="center"/>
    </xf>
    <xf numFmtId="165" fontId="44" fillId="6" borderId="33" xfId="0" applyNumberFormat="1" applyFont="1" applyFill="1" applyBorder="1" applyAlignment="1">
      <alignment horizontal="center" vertical="center"/>
    </xf>
    <xf numFmtId="0" fontId="46" fillId="6" borderId="34" xfId="4" applyFont="1" applyFill="1" applyBorder="1" applyAlignment="1">
      <alignment vertical="center" wrapText="1"/>
    </xf>
    <xf numFmtId="2" fontId="45" fillId="6" borderId="34" xfId="1" applyNumberFormat="1" applyFont="1" applyFill="1" applyBorder="1" applyAlignment="1">
      <alignment horizontal="right" vertical="center"/>
    </xf>
    <xf numFmtId="2" fontId="46" fillId="6" borderId="34" xfId="1" applyNumberFormat="1" applyFont="1" applyFill="1" applyBorder="1" applyAlignment="1">
      <alignment horizontal="right" vertical="center"/>
    </xf>
    <xf numFmtId="4" fontId="46" fillId="6" borderId="34" xfId="4" applyNumberFormat="1" applyFont="1" applyFill="1" applyBorder="1" applyAlignment="1">
      <alignment vertical="center"/>
    </xf>
    <xf numFmtId="0" fontId="45" fillId="0" borderId="35" xfId="0" applyFont="1" applyFill="1" applyBorder="1" applyAlignment="1">
      <alignment vertical="center"/>
    </xf>
    <xf numFmtId="0" fontId="21" fillId="7" borderId="6" xfId="5" applyFont="1" applyFill="1" applyBorder="1" applyAlignment="1">
      <alignment horizontal="center" vertical="center"/>
    </xf>
    <xf numFmtId="49" fontId="5" fillId="2" borderId="0" xfId="0" applyNumberFormat="1" applyFont="1" applyFill="1" applyBorder="1" applyAlignment="1">
      <alignment horizontal="left" vertical="center" wrapText="1"/>
    </xf>
    <xf numFmtId="49" fontId="5" fillId="2" borderId="10" xfId="0" applyNumberFormat="1" applyFont="1" applyFill="1" applyBorder="1" applyAlignment="1">
      <alignment horizontal="left" vertical="center" wrapText="1"/>
    </xf>
    <xf numFmtId="0" fontId="5" fillId="6" borderId="12" xfId="0" applyFont="1" applyFill="1" applyBorder="1" applyAlignment="1">
      <alignment horizontal="left" vertical="top"/>
    </xf>
    <xf numFmtId="0" fontId="4" fillId="0" borderId="10" xfId="0" applyFont="1" applyBorder="1"/>
    <xf numFmtId="0" fontId="5" fillId="6" borderId="9" xfId="0" applyFont="1" applyFill="1" applyBorder="1" applyAlignment="1">
      <alignment horizontal="left" vertical="top"/>
    </xf>
    <xf numFmtId="0" fontId="5" fillId="6" borderId="0" xfId="0" applyFont="1" applyFill="1" applyBorder="1" applyAlignment="1">
      <alignment horizontal="left" vertical="top"/>
    </xf>
    <xf numFmtId="10" fontId="6" fillId="2" borderId="0" xfId="0" applyNumberFormat="1" applyFont="1" applyFill="1" applyBorder="1" applyAlignment="1">
      <alignment vertical="center"/>
    </xf>
    <xf numFmtId="44" fontId="40" fillId="0" borderId="19" xfId="0" applyNumberFormat="1" applyFont="1" applyFill="1" applyBorder="1" applyAlignment="1">
      <alignment horizontal="right" wrapText="1"/>
    </xf>
    <xf numFmtId="44" fontId="40" fillId="0" borderId="23" xfId="0" applyNumberFormat="1" applyFont="1" applyFill="1" applyBorder="1" applyAlignment="1">
      <alignment horizontal="right" wrapText="1"/>
    </xf>
    <xf numFmtId="44" fontId="5" fillId="4" borderId="22" xfId="0" applyNumberFormat="1" applyFont="1" applyFill="1" applyBorder="1" applyAlignment="1">
      <alignment horizontal="right" wrapText="1"/>
    </xf>
    <xf numFmtId="44" fontId="40" fillId="6" borderId="19" xfId="0" applyNumberFormat="1" applyFont="1" applyFill="1" applyBorder="1" applyAlignment="1">
      <alignment horizontal="right" wrapText="1"/>
    </xf>
    <xf numFmtId="44" fontId="40" fillId="2" borderId="19" xfId="0" applyNumberFormat="1" applyFont="1" applyFill="1" applyBorder="1" applyAlignment="1">
      <alignment horizontal="right" wrapText="1"/>
    </xf>
    <xf numFmtId="0" fontId="6" fillId="2" borderId="0" xfId="0" applyNumberFormat="1" applyFont="1" applyFill="1" applyBorder="1" applyAlignment="1">
      <alignment vertical="center"/>
    </xf>
    <xf numFmtId="44" fontId="7" fillId="3" borderId="17" xfId="0" applyNumberFormat="1" applyFont="1" applyFill="1" applyBorder="1" applyAlignment="1">
      <alignment vertical="center"/>
    </xf>
    <xf numFmtId="0" fontId="2" fillId="0" borderId="0" xfId="0" applyFont="1"/>
    <xf numFmtId="9" fontId="2" fillId="0" borderId="0" xfId="0" applyNumberFormat="1" applyFont="1"/>
    <xf numFmtId="0" fontId="48" fillId="6" borderId="14" xfId="0" applyFont="1" applyFill="1" applyBorder="1" applyAlignment="1">
      <alignment horizontal="center" vertical="center" wrapText="1"/>
    </xf>
    <xf numFmtId="0" fontId="48" fillId="6" borderId="6" xfId="0" applyFont="1" applyFill="1" applyBorder="1" applyAlignment="1">
      <alignment horizontal="center" vertical="center" wrapText="1"/>
    </xf>
    <xf numFmtId="0" fontId="49" fillId="6" borderId="6" xfId="0" applyFont="1" applyFill="1" applyBorder="1" applyAlignment="1">
      <alignment horizontal="center" vertical="center" wrapText="1"/>
    </xf>
    <xf numFmtId="2" fontId="49" fillId="6" borderId="6" xfId="0" applyNumberFormat="1" applyFont="1" applyFill="1" applyBorder="1" applyAlignment="1">
      <alignment horizontal="center" vertical="center" wrapText="1"/>
    </xf>
    <xf numFmtId="175" fontId="49" fillId="6" borderId="6" xfId="0" applyNumberFormat="1" applyFont="1" applyFill="1" applyBorder="1" applyAlignment="1">
      <alignment vertical="center" wrapText="1"/>
    </xf>
    <xf numFmtId="0" fontId="48" fillId="6" borderId="7" xfId="0" applyFont="1" applyFill="1" applyBorder="1" applyAlignment="1">
      <alignment vertical="center" wrapText="1"/>
    </xf>
    <xf numFmtId="168" fontId="2" fillId="0" borderId="0" xfId="0" applyNumberFormat="1" applyFont="1"/>
    <xf numFmtId="0" fontId="43" fillId="6" borderId="0" xfId="0" applyFont="1" applyFill="1"/>
    <xf numFmtId="2" fontId="43" fillId="6" borderId="0" xfId="0" applyNumberFormat="1" applyFont="1" applyFill="1" applyAlignment="1">
      <alignment horizontal="center"/>
    </xf>
    <xf numFmtId="2" fontId="43" fillId="6" borderId="0" xfId="0" applyNumberFormat="1" applyFont="1" applyFill="1" applyAlignment="1">
      <alignment horizontal="justify" vertical="justify" wrapText="1"/>
    </xf>
    <xf numFmtId="43" fontId="43" fillId="6" borderId="0" xfId="70" applyFont="1" applyFill="1" applyBorder="1" applyAlignment="1">
      <alignment horizontal="right"/>
    </xf>
    <xf numFmtId="0" fontId="43" fillId="6" borderId="0" xfId="0" applyFont="1" applyFill="1" applyAlignment="1">
      <alignment horizontal="left" vertical="top"/>
    </xf>
    <xf numFmtId="0" fontId="43" fillId="6" borderId="10" xfId="0" applyFont="1" applyFill="1" applyBorder="1" applyAlignment="1">
      <alignment horizontal="left" vertical="top"/>
    </xf>
    <xf numFmtId="0" fontId="2" fillId="6" borderId="17" xfId="0" applyFont="1" applyFill="1" applyBorder="1" applyAlignment="1">
      <alignment horizontal="center"/>
    </xf>
    <xf numFmtId="2" fontId="2" fillId="6" borderId="17" xfId="0" applyNumberFormat="1" applyFont="1" applyFill="1" applyBorder="1" applyAlignment="1">
      <alignment horizontal="center"/>
    </xf>
    <xf numFmtId="175" fontId="2" fillId="6" borderId="17" xfId="0" applyNumberFormat="1" applyFont="1" applyFill="1" applyBorder="1"/>
    <xf numFmtId="0" fontId="2" fillId="6" borderId="17" xfId="0" applyFont="1" applyFill="1" applyBorder="1"/>
    <xf numFmtId="49" fontId="0" fillId="6" borderId="5" xfId="0" applyNumberFormat="1" applyFill="1" applyBorder="1" applyAlignment="1">
      <alignment horizontal="center" vertical="top" wrapText="1"/>
    </xf>
    <xf numFmtId="2" fontId="0" fillId="6" borderId="5" xfId="0" applyNumberFormat="1" applyFill="1" applyBorder="1" applyAlignment="1">
      <alignment horizontal="center" vertical="top" wrapText="1"/>
    </xf>
    <xf numFmtId="4" fontId="0" fillId="6" borderId="5" xfId="0" applyNumberFormat="1" applyFill="1" applyBorder="1" applyAlignment="1">
      <alignment horizontal="right" vertical="top" wrapText="1"/>
    </xf>
    <xf numFmtId="175" fontId="0" fillId="6" borderId="14" xfId="0" applyNumberFormat="1" applyFill="1" applyBorder="1" applyAlignment="1">
      <alignment horizontal="right" vertical="top" wrapText="1"/>
    </xf>
    <xf numFmtId="0" fontId="2" fillId="6" borderId="0" xfId="0" applyFont="1" applyFill="1" applyAlignment="1">
      <alignment horizontal="center"/>
    </xf>
    <xf numFmtId="0" fontId="2" fillId="6" borderId="0" xfId="0" applyFont="1" applyFill="1"/>
    <xf numFmtId="2" fontId="2" fillId="6" borderId="0" xfId="0" applyNumberFormat="1" applyFont="1" applyFill="1" applyAlignment="1">
      <alignment horizontal="center"/>
    </xf>
    <xf numFmtId="175" fontId="2" fillId="6" borderId="0" xfId="0" applyNumberFormat="1" applyFont="1" applyFill="1"/>
    <xf numFmtId="0" fontId="2" fillId="6" borderId="29" xfId="0" applyFont="1" applyFill="1" applyBorder="1"/>
    <xf numFmtId="0" fontId="2" fillId="2" borderId="0" xfId="0" applyFont="1" applyFill="1"/>
    <xf numFmtId="0" fontId="2" fillId="6" borderId="28" xfId="0" applyFont="1" applyFill="1" applyBorder="1" applyAlignment="1">
      <alignment horizontal="center"/>
    </xf>
    <xf numFmtId="175" fontId="2" fillId="6" borderId="28" xfId="0" applyNumberFormat="1" applyFont="1" applyFill="1" applyBorder="1"/>
    <xf numFmtId="0" fontId="0" fillId="6" borderId="0" xfId="0" applyFill="1"/>
    <xf numFmtId="1" fontId="2" fillId="6" borderId="17" xfId="0" applyNumberFormat="1" applyFont="1" applyFill="1" applyBorder="1" applyAlignment="1">
      <alignment horizontal="center" vertical="center" wrapText="1"/>
    </xf>
    <xf numFmtId="1" fontId="2" fillId="6" borderId="5" xfId="0" applyNumberFormat="1" applyFont="1" applyFill="1" applyBorder="1" applyAlignment="1">
      <alignment horizontal="center" vertical="top" wrapText="1"/>
    </xf>
    <xf numFmtId="2" fontId="2" fillId="6" borderId="17" xfId="0" applyNumberFormat="1" applyFont="1" applyFill="1" applyBorder="1" applyAlignment="1">
      <alignment horizontal="center" vertical="top" wrapText="1"/>
    </xf>
    <xf numFmtId="4" fontId="2" fillId="6" borderId="17" xfId="0" applyNumberFormat="1" applyFont="1" applyFill="1" applyBorder="1" applyAlignment="1">
      <alignment vertical="top" wrapText="1"/>
    </xf>
    <xf numFmtId="49" fontId="2" fillId="6" borderId="5" xfId="0" applyNumberFormat="1" applyFont="1" applyFill="1" applyBorder="1" applyAlignment="1">
      <alignment horizontal="center" vertical="top" wrapText="1"/>
    </xf>
    <xf numFmtId="2" fontId="0" fillId="6" borderId="17" xfId="0" applyNumberFormat="1" applyFill="1" applyBorder="1" applyAlignment="1">
      <alignment horizontal="center" vertical="top" wrapText="1"/>
    </xf>
    <xf numFmtId="175" fontId="2" fillId="6" borderId="14" xfId="0" applyNumberFormat="1" applyFont="1" applyFill="1" applyBorder="1" applyAlignment="1">
      <alignment vertical="top" wrapText="1"/>
    </xf>
    <xf numFmtId="1" fontId="50" fillId="6" borderId="17" xfId="0" applyNumberFormat="1" applyFont="1" applyFill="1" applyBorder="1" applyAlignment="1">
      <alignment horizontal="center" vertical="top" wrapText="1"/>
    </xf>
    <xf numFmtId="175" fontId="50" fillId="6" borderId="17" xfId="0" applyNumberFormat="1" applyFont="1" applyFill="1" applyBorder="1" applyAlignment="1">
      <alignment horizontal="center" vertical="top" wrapText="1"/>
    </xf>
    <xf numFmtId="2" fontId="50" fillId="6" borderId="17" xfId="0" applyNumberFormat="1" applyFont="1" applyFill="1" applyBorder="1" applyAlignment="1">
      <alignment horizontal="center" vertical="top" wrapText="1"/>
    </xf>
    <xf numFmtId="4" fontId="50" fillId="6" borderId="17" xfId="0" applyNumberFormat="1" applyFont="1" applyFill="1" applyBorder="1" applyAlignment="1">
      <alignment vertical="top" wrapText="1"/>
    </xf>
    <xf numFmtId="175" fontId="50" fillId="6" borderId="14" xfId="0" applyNumberFormat="1" applyFont="1" applyFill="1" applyBorder="1" applyAlignment="1">
      <alignment vertical="top" wrapText="1"/>
    </xf>
    <xf numFmtId="0" fontId="50" fillId="0" borderId="0" xfId="0" applyFont="1"/>
    <xf numFmtId="176" fontId="40" fillId="2" borderId="0" xfId="0" applyNumberFormat="1" applyFont="1" applyFill="1" applyAlignment="1">
      <alignment vertical="center"/>
    </xf>
    <xf numFmtId="4" fontId="0" fillId="6" borderId="17" xfId="0" applyNumberFormat="1" applyFill="1" applyBorder="1" applyAlignment="1">
      <alignment vertical="top" wrapText="1"/>
    </xf>
    <xf numFmtId="0" fontId="50" fillId="2" borderId="0" xfId="0" applyFont="1" applyFill="1"/>
    <xf numFmtId="175" fontId="2" fillId="6" borderId="17" xfId="0" applyNumberFormat="1" applyFont="1" applyFill="1" applyBorder="1" applyAlignment="1">
      <alignment vertical="top" wrapText="1"/>
    </xf>
    <xf numFmtId="171" fontId="51" fillId="6" borderId="17" xfId="48" applyFont="1" applyFill="1" applyBorder="1" applyAlignment="1"/>
    <xf numFmtId="0" fontId="48" fillId="6" borderId="6" xfId="0" applyFont="1" applyFill="1" applyBorder="1" applyAlignment="1">
      <alignment vertical="center" wrapText="1"/>
    </xf>
    <xf numFmtId="0" fontId="2" fillId="6" borderId="6" xfId="0" applyFont="1" applyFill="1" applyBorder="1"/>
    <xf numFmtId="0" fontId="49" fillId="6" borderId="6" xfId="0" applyFont="1" applyFill="1" applyBorder="1" applyAlignment="1">
      <alignment vertical="center" wrapText="1"/>
    </xf>
    <xf numFmtId="0" fontId="48" fillId="6" borderId="0" xfId="0" applyFont="1" applyFill="1" applyAlignment="1">
      <alignment vertical="center" wrapText="1"/>
    </xf>
    <xf numFmtId="0" fontId="49" fillId="6" borderId="0" xfId="0" applyFont="1" applyFill="1" applyAlignment="1">
      <alignment vertical="center" wrapText="1"/>
    </xf>
    <xf numFmtId="17" fontId="48" fillId="6" borderId="17" xfId="0" applyNumberFormat="1" applyFont="1" applyFill="1" applyBorder="1" applyAlignment="1">
      <alignment horizontal="center" vertical="center" wrapText="1"/>
    </xf>
    <xf numFmtId="14" fontId="2" fillId="0" borderId="0" xfId="0" applyNumberFormat="1" applyFont="1"/>
    <xf numFmtId="0" fontId="48" fillId="6" borderId="12" xfId="0" applyFont="1" applyFill="1" applyBorder="1" applyAlignment="1">
      <alignment vertical="center" wrapText="1"/>
    </xf>
    <xf numFmtId="0" fontId="2" fillId="6" borderId="12" xfId="0" applyFont="1" applyFill="1" applyBorder="1"/>
    <xf numFmtId="0" fontId="49" fillId="6" borderId="12" xfId="0" applyFont="1" applyFill="1" applyBorder="1" applyAlignment="1">
      <alignment vertical="center" wrapText="1"/>
    </xf>
    <xf numFmtId="166" fontId="2" fillId="6" borderId="17" xfId="0" applyNumberFormat="1" applyFont="1" applyFill="1" applyBorder="1" applyAlignment="1">
      <alignment horizontal="center"/>
    </xf>
    <xf numFmtId="49" fontId="0" fillId="6" borderId="27" xfId="0" applyNumberFormat="1" applyFill="1" applyBorder="1" applyAlignment="1">
      <alignment horizontal="left" vertical="top" wrapText="1"/>
    </xf>
    <xf numFmtId="166" fontId="0" fillId="6" borderId="5" xfId="0" applyNumberFormat="1" applyFill="1" applyBorder="1" applyAlignment="1">
      <alignment horizontal="center" vertical="top" wrapText="1"/>
    </xf>
    <xf numFmtId="166" fontId="2" fillId="6" borderId="0" xfId="0" applyNumberFormat="1" applyFont="1" applyFill="1" applyAlignment="1">
      <alignment horizontal="center"/>
    </xf>
    <xf numFmtId="175" fontId="2" fillId="6" borderId="27" xfId="0" applyNumberFormat="1" applyFont="1" applyFill="1" applyBorder="1" applyAlignment="1">
      <alignment horizontal="left" vertical="top" wrapText="1"/>
    </xf>
    <xf numFmtId="166" fontId="0" fillId="6" borderId="17" xfId="0" applyNumberFormat="1" applyFill="1" applyBorder="1" applyAlignment="1">
      <alignment horizontal="center" vertical="top" wrapText="1"/>
    </xf>
    <xf numFmtId="166" fontId="0" fillId="0" borderId="0" xfId="0" applyNumberFormat="1"/>
    <xf numFmtId="166" fontId="50" fillId="6" borderId="17" xfId="0" applyNumberFormat="1" applyFont="1" applyFill="1" applyBorder="1" applyAlignment="1">
      <alignment horizontal="center" vertical="top" wrapText="1"/>
    </xf>
    <xf numFmtId="175" fontId="50" fillId="6" borderId="27" xfId="0" applyNumberFormat="1" applyFont="1" applyFill="1" applyBorder="1" applyAlignment="1">
      <alignment horizontal="left" vertical="top" wrapText="1"/>
    </xf>
    <xf numFmtId="175" fontId="0" fillId="6" borderId="14" xfId="0" quotePrefix="1" applyNumberFormat="1" applyFill="1" applyBorder="1" applyAlignment="1">
      <alignment horizontal="right" vertical="top" wrapText="1"/>
    </xf>
    <xf numFmtId="177" fontId="43" fillId="6" borderId="5" xfId="0" applyNumberFormat="1" applyFont="1" applyFill="1" applyBorder="1" applyAlignment="1">
      <alignment horizontal="right" vertical="top" wrapText="1"/>
    </xf>
    <xf numFmtId="177" fontId="0" fillId="6" borderId="5" xfId="0" applyNumberFormat="1" applyFill="1" applyBorder="1" applyAlignment="1">
      <alignment horizontal="right" vertical="top" wrapText="1"/>
    </xf>
    <xf numFmtId="177" fontId="50" fillId="6" borderId="17" xfId="0" applyNumberFormat="1" applyFont="1" applyFill="1" applyBorder="1" applyAlignment="1">
      <alignment horizontal="center" vertical="top" wrapText="1"/>
    </xf>
    <xf numFmtId="44" fontId="0" fillId="6" borderId="5" xfId="0" applyNumberFormat="1" applyFill="1" applyBorder="1" applyAlignment="1">
      <alignment horizontal="right" vertical="top" wrapText="1"/>
    </xf>
    <xf numFmtId="44" fontId="2" fillId="6" borderId="17" xfId="0" applyNumberFormat="1" applyFont="1" applyFill="1" applyBorder="1"/>
    <xf numFmtId="44" fontId="0" fillId="6" borderId="14" xfId="0" applyNumberFormat="1" applyFill="1" applyBorder="1" applyAlignment="1">
      <alignment horizontal="right" vertical="top" wrapText="1"/>
    </xf>
    <xf numFmtId="44" fontId="2" fillId="6" borderId="17" xfId="0" applyNumberFormat="1" applyFont="1" applyFill="1" applyBorder="1" applyAlignment="1">
      <alignment vertical="top" wrapText="1"/>
    </xf>
    <xf numFmtId="44" fontId="50" fillId="6" borderId="17" xfId="0" applyNumberFormat="1" applyFont="1" applyFill="1" applyBorder="1" applyAlignment="1">
      <alignment vertical="top" wrapText="1"/>
    </xf>
    <xf numFmtId="44" fontId="0" fillId="6" borderId="14" xfId="0" quotePrefix="1" applyNumberFormat="1" applyFill="1" applyBorder="1" applyAlignment="1">
      <alignment horizontal="right" vertical="top" wrapText="1"/>
    </xf>
    <xf numFmtId="44" fontId="2" fillId="6" borderId="14" xfId="0" applyNumberFormat="1" applyFont="1" applyFill="1" applyBorder="1"/>
    <xf numFmtId="44" fontId="2" fillId="6" borderId="15" xfId="0" applyNumberFormat="1" applyFont="1" applyFill="1" applyBorder="1"/>
    <xf numFmtId="44" fontId="51" fillId="6" borderId="17" xfId="48" applyNumberFormat="1" applyFont="1" applyFill="1" applyBorder="1" applyAlignment="1"/>
    <xf numFmtId="49" fontId="5" fillId="0" borderId="9" xfId="0" applyNumberFormat="1" applyFont="1" applyFill="1" applyBorder="1" applyAlignment="1">
      <alignment horizontal="left" vertical="center" wrapText="1"/>
    </xf>
    <xf numFmtId="0" fontId="40" fillId="0" borderId="19" xfId="0" applyNumberFormat="1" applyFont="1" applyFill="1" applyBorder="1" applyAlignment="1">
      <alignment horizontal="center" wrapText="1"/>
    </xf>
    <xf numFmtId="0" fontId="40" fillId="0" borderId="26" xfId="0" applyNumberFormat="1" applyFont="1" applyFill="1" applyBorder="1" applyAlignment="1">
      <alignment horizontal="center" wrapText="1"/>
    </xf>
    <xf numFmtId="0" fontId="9" fillId="0" borderId="0" xfId="0" applyFont="1" applyFill="1" applyAlignment="1">
      <alignment vertical="center"/>
    </xf>
    <xf numFmtId="1" fontId="48" fillId="0" borderId="0" xfId="0" applyNumberFormat="1" applyFont="1" applyFill="1" applyAlignment="1">
      <alignment horizontal="center" vertical="center" wrapText="1"/>
    </xf>
    <xf numFmtId="1" fontId="2" fillId="0" borderId="0" xfId="0" applyNumberFormat="1" applyFont="1" applyFill="1" applyAlignment="1">
      <alignment vertical="top"/>
    </xf>
    <xf numFmtId="1" fontId="2" fillId="0" borderId="0" xfId="0" applyNumberFormat="1" applyFont="1" applyFill="1"/>
    <xf numFmtId="2" fontId="43" fillId="0" borderId="9" xfId="0" applyNumberFormat="1" applyFont="1" applyFill="1" applyBorder="1" applyAlignment="1">
      <alignment horizontal="left"/>
    </xf>
    <xf numFmtId="1" fontId="2" fillId="0" borderId="17" xfId="0" applyNumberFormat="1" applyFont="1" applyFill="1" applyBorder="1" applyAlignment="1">
      <alignment horizontal="center"/>
    </xf>
    <xf numFmtId="1" fontId="0" fillId="0" borderId="5" xfId="0" applyNumberFormat="1" applyFill="1" applyBorder="1" applyAlignment="1">
      <alignment horizontal="center" vertical="top" wrapText="1"/>
    </xf>
    <xf numFmtId="1" fontId="2" fillId="0" borderId="0" xfId="0" applyNumberFormat="1" applyFont="1" applyFill="1" applyAlignment="1">
      <alignment horizontal="center"/>
    </xf>
    <xf numFmtId="1" fontId="2" fillId="0" borderId="17" xfId="0" applyNumberFormat="1" applyFont="1" applyFill="1" applyBorder="1" applyAlignment="1">
      <alignment horizontal="center" vertical="center" wrapText="1"/>
    </xf>
    <xf numFmtId="1" fontId="50" fillId="0" borderId="17" xfId="0" applyNumberFormat="1" applyFont="1" applyFill="1" applyBorder="1" applyAlignment="1">
      <alignment horizontal="center" vertical="center" wrapText="1"/>
    </xf>
    <xf numFmtId="1" fontId="50" fillId="0" borderId="17" xfId="0" applyNumberFormat="1" applyFont="1" applyFill="1" applyBorder="1" applyAlignment="1">
      <alignment horizontal="center" vertical="top" wrapText="1"/>
    </xf>
    <xf numFmtId="1" fontId="50" fillId="0" borderId="27" xfId="0" applyNumberFormat="1" applyFont="1" applyFill="1" applyBorder="1" applyAlignment="1">
      <alignment horizontal="center" vertical="center" wrapText="1"/>
    </xf>
    <xf numFmtId="0" fontId="0" fillId="0" borderId="5" xfId="0" applyNumberFormat="1" applyFill="1" applyBorder="1" applyAlignment="1">
      <alignment horizontal="center" vertical="top" wrapText="1"/>
    </xf>
    <xf numFmtId="0" fontId="0" fillId="0" borderId="0" xfId="0" applyFill="1" applyAlignment="1">
      <alignment horizontal="center" vertical="center"/>
    </xf>
    <xf numFmtId="49" fontId="0" fillId="0" borderId="5" xfId="0" applyNumberFormat="1" applyFill="1" applyBorder="1" applyAlignment="1">
      <alignment horizontal="center" vertical="top" wrapText="1"/>
    </xf>
    <xf numFmtId="0" fontId="0" fillId="0" borderId="0" xfId="0" applyFill="1"/>
    <xf numFmtId="0" fontId="43" fillId="0" borderId="0" xfId="0" applyFont="1" applyFill="1" applyAlignment="1">
      <alignment horizontal="center" wrapText="1"/>
    </xf>
    <xf numFmtId="44" fontId="21" fillId="7" borderId="17" xfId="6" applyNumberFormat="1" applyFont="1" applyFill="1" applyBorder="1" applyAlignment="1">
      <alignment horizontal="right"/>
    </xf>
    <xf numFmtId="44" fontId="21" fillId="6" borderId="17" xfId="6" applyNumberFormat="1" applyFont="1" applyFill="1" applyBorder="1" applyAlignment="1">
      <alignment horizontal="right"/>
    </xf>
    <xf numFmtId="44" fontId="21" fillId="7" borderId="17" xfId="7" applyNumberFormat="1" applyFont="1" applyFill="1" applyBorder="1" applyAlignment="1">
      <alignment horizontal="right"/>
    </xf>
    <xf numFmtId="44" fontId="21" fillId="7" borderId="45" xfId="6" applyNumberFormat="1" applyFont="1" applyFill="1" applyBorder="1" applyAlignment="1">
      <alignment horizontal="right"/>
    </xf>
    <xf numFmtId="0" fontId="5" fillId="2" borderId="0" xfId="0" applyFont="1" applyFill="1" applyBorder="1" applyAlignment="1">
      <alignment vertical="top"/>
    </xf>
    <xf numFmtId="0" fontId="20" fillId="0" borderId="28" xfId="0" applyFont="1" applyFill="1" applyBorder="1" applyAlignment="1">
      <alignment vertical="top"/>
    </xf>
    <xf numFmtId="0" fontId="20" fillId="2" borderId="28" xfId="0" applyFont="1" applyFill="1" applyBorder="1" applyAlignment="1">
      <alignment vertical="top"/>
    </xf>
    <xf numFmtId="0" fontId="5" fillId="2" borderId="28" xfId="0" applyFont="1" applyFill="1" applyBorder="1" applyAlignment="1">
      <alignment vertical="top"/>
    </xf>
    <xf numFmtId="0" fontId="20" fillId="6" borderId="9" xfId="0" applyFont="1" applyFill="1" applyBorder="1" applyAlignment="1">
      <alignment horizontal="left" vertical="top"/>
    </xf>
    <xf numFmtId="0" fontId="16" fillId="2" borderId="28" xfId="5" applyFont="1" applyFill="1" applyBorder="1" applyAlignment="1">
      <alignment horizontal="right"/>
    </xf>
    <xf numFmtId="49" fontId="1" fillId="0" borderId="1" xfId="0" applyNumberFormat="1" applyFont="1" applyFill="1" applyBorder="1" applyAlignment="1">
      <alignment horizontal="center" vertical="center" wrapText="1"/>
    </xf>
    <xf numFmtId="0" fontId="4" fillId="0" borderId="8" xfId="0" applyFont="1" applyBorder="1"/>
    <xf numFmtId="49" fontId="52" fillId="2" borderId="2" xfId="0" applyNumberFormat="1" applyFont="1" applyFill="1" applyBorder="1" applyAlignment="1">
      <alignment horizontal="center" vertical="center" wrapText="1"/>
    </xf>
    <xf numFmtId="49" fontId="52" fillId="2" borderId="3" xfId="0" applyNumberFormat="1" applyFont="1" applyFill="1" applyBorder="1" applyAlignment="1">
      <alignment horizontal="center" vertical="center" wrapText="1"/>
    </xf>
    <xf numFmtId="49" fontId="52" fillId="2" borderId="4" xfId="0" applyNumberFormat="1" applyFont="1" applyFill="1" applyBorder="1" applyAlignment="1">
      <alignment horizontal="center" vertical="center" wrapText="1"/>
    </xf>
    <xf numFmtId="49" fontId="52" fillId="2" borderId="9" xfId="0" applyNumberFormat="1" applyFont="1" applyFill="1" applyBorder="1" applyAlignment="1">
      <alignment horizontal="center" vertical="center" wrapText="1"/>
    </xf>
    <xf numFmtId="49" fontId="52" fillId="2" borderId="0" xfId="0" applyNumberFormat="1" applyFont="1" applyFill="1" applyBorder="1" applyAlignment="1">
      <alignment horizontal="center" vertical="center" wrapText="1"/>
    </xf>
    <xf numFmtId="49" fontId="52" fillId="2" borderId="10" xfId="0" applyNumberFormat="1" applyFont="1" applyFill="1" applyBorder="1" applyAlignment="1">
      <alignment horizontal="center" vertical="center" wrapText="1"/>
    </xf>
    <xf numFmtId="0" fontId="5" fillId="2" borderId="9" xfId="0" applyFont="1" applyFill="1" applyBorder="1" applyAlignment="1">
      <alignment horizontal="left" vertical="top" wrapText="1"/>
    </xf>
    <xf numFmtId="0" fontId="5" fillId="2" borderId="0" xfId="0" applyFont="1" applyFill="1" applyBorder="1" applyAlignment="1">
      <alignment horizontal="left" vertical="top" wrapText="1"/>
    </xf>
    <xf numFmtId="49" fontId="1" fillId="2" borderId="9" xfId="0" applyNumberFormat="1" applyFont="1" applyFill="1" applyBorder="1" applyAlignment="1">
      <alignment horizontal="left" vertical="center" wrapText="1"/>
    </xf>
    <xf numFmtId="49" fontId="1" fillId="2" borderId="0" xfId="0" applyNumberFormat="1" applyFont="1" applyFill="1" applyBorder="1" applyAlignment="1">
      <alignment horizontal="left" vertical="center" wrapText="1"/>
    </xf>
    <xf numFmtId="49" fontId="1" fillId="2" borderId="10" xfId="0" applyNumberFormat="1" applyFont="1" applyFill="1" applyBorder="1" applyAlignment="1">
      <alignment horizontal="left" vertical="center" wrapText="1"/>
    </xf>
    <xf numFmtId="49" fontId="5" fillId="2" borderId="9" xfId="0" applyNumberFormat="1" applyFont="1" applyFill="1" applyBorder="1" applyAlignment="1">
      <alignment horizontal="left" vertical="center" wrapText="1"/>
    </xf>
    <xf numFmtId="49" fontId="5" fillId="2" borderId="0" xfId="0" applyNumberFormat="1" applyFont="1" applyFill="1" applyBorder="1" applyAlignment="1">
      <alignment horizontal="left" vertical="center" wrapText="1"/>
    </xf>
    <xf numFmtId="49" fontId="5" fillId="2" borderId="10" xfId="0" applyNumberFormat="1" applyFont="1" applyFill="1" applyBorder="1" applyAlignment="1">
      <alignment horizontal="left" vertical="center" wrapText="1"/>
    </xf>
    <xf numFmtId="0" fontId="5" fillId="6" borderId="11" xfId="0" applyFont="1" applyFill="1" applyBorder="1" applyAlignment="1">
      <alignment horizontal="left" vertical="top"/>
    </xf>
    <xf numFmtId="0" fontId="5" fillId="6" borderId="12" xfId="0" applyFont="1" applyFill="1" applyBorder="1" applyAlignment="1">
      <alignment horizontal="left" vertical="top"/>
    </xf>
    <xf numFmtId="0" fontId="5" fillId="2" borderId="5"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4" fontId="5" fillId="3" borderId="14" xfId="0" applyNumberFormat="1" applyFont="1" applyFill="1" applyBorder="1" applyAlignment="1">
      <alignment horizontal="center" vertical="center"/>
    </xf>
    <xf numFmtId="4" fontId="5" fillId="3" borderId="16" xfId="0" applyNumberFormat="1" applyFont="1" applyFill="1" applyBorder="1" applyAlignment="1">
      <alignment horizontal="center" vertical="center"/>
    </xf>
    <xf numFmtId="4" fontId="5" fillId="3" borderId="15" xfId="1" applyNumberFormat="1" applyFont="1" applyFill="1" applyBorder="1" applyAlignment="1">
      <alignment horizontal="center" vertical="center" wrapText="1"/>
    </xf>
    <xf numFmtId="4" fontId="5" fillId="3" borderId="16" xfId="1" applyNumberFormat="1" applyFont="1" applyFill="1" applyBorder="1" applyAlignment="1">
      <alignment horizontal="center" vertical="center" wrapText="1"/>
    </xf>
    <xf numFmtId="4" fontId="5" fillId="3" borderId="15" xfId="1" applyNumberFormat="1" applyFont="1" applyFill="1" applyBorder="1" applyAlignment="1">
      <alignment horizontal="center" vertical="center"/>
    </xf>
    <xf numFmtId="4" fontId="5" fillId="3" borderId="16" xfId="1" applyNumberFormat="1" applyFont="1" applyFill="1" applyBorder="1" applyAlignment="1">
      <alignment horizontal="center" vertical="center"/>
    </xf>
    <xf numFmtId="4" fontId="7" fillId="3" borderId="27" xfId="3" applyNumberFormat="1" applyFont="1" applyFill="1" applyBorder="1" applyAlignment="1">
      <alignment horizontal="center" vertical="center" wrapText="1"/>
    </xf>
    <xf numFmtId="4" fontId="7" fillId="3" borderId="28" xfId="3" applyNumberFormat="1" applyFont="1" applyFill="1" applyBorder="1" applyAlignment="1">
      <alignment horizontal="center" vertical="center" wrapText="1"/>
    </xf>
    <xf numFmtId="4" fontId="7" fillId="3" borderId="29" xfId="3" applyNumberFormat="1" applyFont="1" applyFill="1" applyBorder="1" applyAlignment="1">
      <alignment horizontal="center" vertical="center" wrapText="1"/>
    </xf>
    <xf numFmtId="165" fontId="16" fillId="2" borderId="9" xfId="5" applyNumberFormat="1" applyFont="1" applyFill="1" applyBorder="1" applyAlignment="1">
      <alignment horizontal="left" wrapText="1"/>
    </xf>
    <xf numFmtId="165" fontId="16" fillId="2" borderId="10" xfId="5" applyNumberFormat="1" applyFont="1" applyFill="1" applyBorder="1" applyAlignment="1">
      <alignment horizontal="left" wrapText="1"/>
    </xf>
    <xf numFmtId="165" fontId="21" fillId="7" borderId="39" xfId="5" applyNumberFormat="1" applyFont="1" applyFill="1" applyBorder="1" applyAlignment="1">
      <alignment horizontal="center" vertical="center"/>
    </xf>
    <xf numFmtId="165" fontId="21" fillId="7" borderId="40" xfId="5" applyNumberFormat="1" applyFont="1" applyFill="1" applyBorder="1" applyAlignment="1">
      <alignment horizontal="center" vertical="center"/>
    </xf>
    <xf numFmtId="0" fontId="21" fillId="7" borderId="9" xfId="5" applyFont="1" applyFill="1" applyBorder="1" applyAlignment="1">
      <alignment horizontal="center" vertical="center"/>
    </xf>
    <xf numFmtId="0" fontId="21" fillId="7" borderId="10" xfId="5" applyFont="1" applyFill="1" applyBorder="1" applyAlignment="1">
      <alignment horizontal="center" vertical="center"/>
    </xf>
    <xf numFmtId="0" fontId="21" fillId="7" borderId="11" xfId="5" applyFont="1" applyFill="1" applyBorder="1" applyAlignment="1">
      <alignment horizontal="center" vertical="center"/>
    </xf>
    <xf numFmtId="0" fontId="21" fillId="7" borderId="13" xfId="5" applyFont="1" applyFill="1" applyBorder="1" applyAlignment="1">
      <alignment horizontal="center" vertical="center"/>
    </xf>
    <xf numFmtId="168" fontId="21" fillId="7" borderId="9" xfId="6" applyFont="1" applyFill="1" applyBorder="1" applyAlignment="1">
      <alignment horizontal="right" vertical="center"/>
    </xf>
    <xf numFmtId="168" fontId="21" fillId="7" borderId="16" xfId="6" applyFont="1" applyFill="1" applyBorder="1" applyAlignment="1">
      <alignment horizontal="right" vertical="center"/>
    </xf>
    <xf numFmtId="0" fontId="21" fillId="7" borderId="5" xfId="5" applyFont="1" applyFill="1" applyBorder="1" applyAlignment="1">
      <alignment horizontal="center" vertical="center"/>
    </xf>
    <xf numFmtId="0" fontId="21" fillId="7" borderId="6" xfId="5" applyFont="1" applyFill="1" applyBorder="1" applyAlignment="1">
      <alignment horizontal="center" vertical="center"/>
    </xf>
    <xf numFmtId="168" fontId="21" fillId="6" borderId="5" xfId="6" applyFont="1" applyFill="1" applyBorder="1" applyAlignment="1">
      <alignment horizontal="center" vertical="center"/>
    </xf>
    <xf numFmtId="168" fontId="21" fillId="6" borderId="6" xfId="6" applyFont="1" applyFill="1" applyBorder="1" applyAlignment="1">
      <alignment horizontal="center" vertical="center"/>
    </xf>
    <xf numFmtId="168" fontId="21" fillId="6" borderId="7" xfId="6" applyFont="1" applyFill="1" applyBorder="1" applyAlignment="1">
      <alignment horizontal="center" vertical="center"/>
    </xf>
    <xf numFmtId="168" fontId="21" fillId="6" borderId="11" xfId="6" applyFont="1" applyFill="1" applyBorder="1" applyAlignment="1">
      <alignment horizontal="center" vertical="center"/>
    </xf>
    <xf numFmtId="168" fontId="21" fillId="6" borderId="12" xfId="6" applyFont="1" applyFill="1" applyBorder="1" applyAlignment="1">
      <alignment horizontal="center" vertical="center"/>
    </xf>
    <xf numFmtId="168" fontId="21" fillId="6" borderId="13" xfId="6" applyFont="1" applyFill="1" applyBorder="1" applyAlignment="1">
      <alignment horizontal="center" vertical="center"/>
    </xf>
    <xf numFmtId="0" fontId="48" fillId="6" borderId="27" xfId="0" applyFont="1" applyFill="1" applyBorder="1" applyAlignment="1">
      <alignment horizontal="right"/>
    </xf>
    <xf numFmtId="0" fontId="48" fillId="6" borderId="28" xfId="0" applyFont="1" applyFill="1" applyBorder="1" applyAlignment="1">
      <alignment horizontal="right"/>
    </xf>
    <xf numFmtId="0" fontId="48" fillId="6" borderId="27" xfId="0" applyFont="1" applyFill="1" applyBorder="1" applyAlignment="1">
      <alignment horizontal="center"/>
    </xf>
    <xf numFmtId="0" fontId="48" fillId="6" borderId="28" xfId="0" applyFont="1" applyFill="1" applyBorder="1" applyAlignment="1">
      <alignment horizontal="center"/>
    </xf>
    <xf numFmtId="0" fontId="48" fillId="6" borderId="29" xfId="0" applyFont="1" applyFill="1" applyBorder="1" applyAlignment="1">
      <alignment horizontal="center"/>
    </xf>
    <xf numFmtId="0" fontId="2" fillId="6" borderId="5" xfId="0" applyFont="1" applyFill="1" applyBorder="1" applyAlignment="1">
      <alignment horizontal="right"/>
    </xf>
    <xf numFmtId="0" fontId="2" fillId="6" borderId="6" xfId="0" applyFont="1" applyFill="1" applyBorder="1" applyAlignment="1">
      <alignment horizontal="right"/>
    </xf>
    <xf numFmtId="0" fontId="2" fillId="6" borderId="7" xfId="0" applyFont="1" applyFill="1" applyBorder="1" applyAlignment="1">
      <alignment horizontal="right"/>
    </xf>
    <xf numFmtId="0" fontId="2" fillId="6" borderId="9" xfId="0" applyFont="1" applyFill="1" applyBorder="1" applyAlignment="1">
      <alignment horizontal="right"/>
    </xf>
    <xf numFmtId="0" fontId="2" fillId="6" borderId="0" xfId="0" applyFont="1" applyFill="1" applyAlignment="1">
      <alignment horizontal="right"/>
    </xf>
    <xf numFmtId="0" fontId="2" fillId="6" borderId="10" xfId="0" applyFont="1" applyFill="1" applyBorder="1" applyAlignment="1">
      <alignment horizontal="right"/>
    </xf>
    <xf numFmtId="1" fontId="2" fillId="6" borderId="28" xfId="0" applyNumberFormat="1" applyFont="1" applyFill="1" applyBorder="1" applyAlignment="1">
      <alignment horizontal="center"/>
    </xf>
    <xf numFmtId="175" fontId="2" fillId="6" borderId="27" xfId="0" applyNumberFormat="1" applyFont="1" applyFill="1" applyBorder="1" applyAlignment="1">
      <alignment horizontal="left" vertical="top" wrapText="1"/>
    </xf>
    <xf numFmtId="175" fontId="2" fillId="6" borderId="28" xfId="0" applyNumberFormat="1" applyFont="1" applyFill="1" applyBorder="1" applyAlignment="1">
      <alignment horizontal="left" vertical="top" wrapText="1"/>
    </xf>
    <xf numFmtId="175" fontId="2" fillId="6" borderId="29" xfId="0" applyNumberFormat="1" applyFont="1" applyFill="1" applyBorder="1" applyAlignment="1">
      <alignment horizontal="left" vertical="top" wrapText="1"/>
    </xf>
    <xf numFmtId="175" fontId="50" fillId="6" borderId="27" xfId="0" applyNumberFormat="1" applyFont="1" applyFill="1" applyBorder="1" applyAlignment="1">
      <alignment horizontal="left" vertical="top" wrapText="1"/>
    </xf>
    <xf numFmtId="175" fontId="50" fillId="6" borderId="28" xfId="0" applyNumberFormat="1" applyFont="1" applyFill="1" applyBorder="1" applyAlignment="1">
      <alignment horizontal="left" vertical="top" wrapText="1"/>
    </xf>
    <xf numFmtId="175" fontId="50" fillId="6" borderId="29" xfId="0" applyNumberFormat="1" applyFont="1" applyFill="1" applyBorder="1" applyAlignment="1">
      <alignment horizontal="left" vertical="top" wrapText="1"/>
    </xf>
    <xf numFmtId="0" fontId="2" fillId="6" borderId="27" xfId="0" applyFont="1" applyFill="1" applyBorder="1" applyAlignment="1">
      <alignment horizontal="right"/>
    </xf>
    <xf numFmtId="0" fontId="2" fillId="6" borderId="28" xfId="0" applyFont="1" applyFill="1" applyBorder="1" applyAlignment="1">
      <alignment horizontal="right"/>
    </xf>
    <xf numFmtId="0" fontId="2" fillId="6" borderId="29" xfId="0" applyFont="1" applyFill="1" applyBorder="1" applyAlignment="1">
      <alignment horizontal="right"/>
    </xf>
    <xf numFmtId="0" fontId="2" fillId="6" borderId="17" xfId="0" applyFont="1" applyFill="1" applyBorder="1" applyAlignment="1">
      <alignment horizontal="center"/>
    </xf>
    <xf numFmtId="49" fontId="0" fillId="6" borderId="27" xfId="0" applyNumberFormat="1" applyFill="1" applyBorder="1" applyAlignment="1">
      <alignment horizontal="left" vertical="top" wrapText="1"/>
    </xf>
    <xf numFmtId="49" fontId="0" fillId="6" borderId="28" xfId="0" applyNumberFormat="1" applyFill="1" applyBorder="1" applyAlignment="1">
      <alignment horizontal="left" vertical="top" wrapText="1"/>
    </xf>
    <xf numFmtId="49" fontId="0" fillId="6" borderId="29" xfId="0" applyNumberFormat="1" applyFill="1" applyBorder="1" applyAlignment="1">
      <alignment horizontal="left" vertical="top" wrapText="1"/>
    </xf>
    <xf numFmtId="0" fontId="48" fillId="6" borderId="5" xfId="0" applyFont="1" applyFill="1" applyBorder="1" applyAlignment="1">
      <alignment horizontal="center" vertical="center" wrapText="1"/>
    </xf>
    <xf numFmtId="0" fontId="48" fillId="6" borderId="6" xfId="0" applyFont="1" applyFill="1" applyBorder="1" applyAlignment="1">
      <alignment horizontal="center" vertical="center" wrapText="1"/>
    </xf>
    <xf numFmtId="0" fontId="48" fillId="6" borderId="7" xfId="0" applyFont="1" applyFill="1" applyBorder="1" applyAlignment="1">
      <alignment horizontal="center" vertical="center" wrapText="1"/>
    </xf>
    <xf numFmtId="0" fontId="48" fillId="6" borderId="9" xfId="0" applyFont="1" applyFill="1" applyBorder="1" applyAlignment="1">
      <alignment horizontal="center" vertical="center" wrapText="1"/>
    </xf>
    <xf numFmtId="0" fontId="48" fillId="6" borderId="0" xfId="0" applyFont="1" applyFill="1" applyAlignment="1">
      <alignment horizontal="center" vertical="center" wrapText="1"/>
    </xf>
    <xf numFmtId="0" fontId="48" fillId="6" borderId="10" xfId="0" applyFont="1" applyFill="1" applyBorder="1" applyAlignment="1">
      <alignment horizontal="center" vertical="center" wrapText="1"/>
    </xf>
    <xf numFmtId="0" fontId="48" fillId="6" borderId="11" xfId="0" applyFont="1" applyFill="1" applyBorder="1" applyAlignment="1">
      <alignment horizontal="center" vertical="center" wrapText="1"/>
    </xf>
    <xf numFmtId="0" fontId="48" fillId="6" borderId="12" xfId="0" applyFont="1" applyFill="1" applyBorder="1" applyAlignment="1">
      <alignment horizontal="center" vertical="center" wrapText="1"/>
    </xf>
    <xf numFmtId="0" fontId="48" fillId="6" borderId="13" xfId="0" applyFont="1" applyFill="1" applyBorder="1" applyAlignment="1">
      <alignment horizontal="center" vertical="center" wrapText="1"/>
    </xf>
    <xf numFmtId="0" fontId="49" fillId="6" borderId="17" xfId="0" applyFont="1" applyFill="1" applyBorder="1" applyAlignment="1">
      <alignment horizontal="center" vertical="center" wrapText="1"/>
    </xf>
    <xf numFmtId="0" fontId="48" fillId="6" borderId="17" xfId="0" applyFont="1" applyFill="1" applyBorder="1" applyAlignment="1">
      <alignment horizontal="center" vertical="center" wrapText="1"/>
    </xf>
    <xf numFmtId="0" fontId="2" fillId="6" borderId="0" xfId="0" applyFont="1" applyFill="1" applyAlignment="1">
      <alignment horizontal="left" vertical="top" wrapText="1"/>
    </xf>
    <xf numFmtId="0" fontId="2" fillId="6" borderId="10" xfId="0" applyFont="1" applyFill="1" applyBorder="1" applyAlignment="1">
      <alignment horizontal="left" vertical="top" wrapText="1"/>
    </xf>
    <xf numFmtId="0" fontId="2" fillId="6" borderId="0" xfId="0" applyFont="1" applyFill="1" applyAlignment="1">
      <alignment horizontal="left" vertical="top"/>
    </xf>
    <xf numFmtId="0" fontId="2" fillId="6" borderId="10" xfId="0" applyFont="1" applyFill="1" applyBorder="1" applyAlignment="1">
      <alignment horizontal="left" vertical="top"/>
    </xf>
    <xf numFmtId="0" fontId="49" fillId="6" borderId="5" xfId="0" applyFont="1" applyFill="1" applyBorder="1" applyAlignment="1">
      <alignment horizontal="center" vertical="center" wrapText="1"/>
    </xf>
    <xf numFmtId="0" fontId="49" fillId="6" borderId="6" xfId="0" applyFont="1" applyFill="1" applyBorder="1" applyAlignment="1">
      <alignment horizontal="center" vertical="center" wrapText="1"/>
    </xf>
    <xf numFmtId="0" fontId="49" fillId="6" borderId="9" xfId="0" applyFont="1" applyFill="1" applyBorder="1" applyAlignment="1">
      <alignment horizontal="center" vertical="center" wrapText="1"/>
    </xf>
    <xf numFmtId="0" fontId="49" fillId="6" borderId="0" xfId="0" applyFont="1" applyFill="1" applyAlignment="1">
      <alignment horizontal="center" vertical="center" wrapText="1"/>
    </xf>
    <xf numFmtId="0" fontId="49" fillId="6" borderId="11" xfId="0" applyFont="1" applyFill="1" applyBorder="1" applyAlignment="1">
      <alignment horizontal="center" vertical="center" wrapText="1"/>
    </xf>
    <xf numFmtId="0" fontId="49" fillId="6" borderId="12" xfId="0" applyFont="1" applyFill="1" applyBorder="1" applyAlignment="1">
      <alignment horizontal="center" vertical="center" wrapText="1"/>
    </xf>
    <xf numFmtId="0" fontId="48" fillId="6" borderId="14" xfId="0" applyFont="1" applyFill="1" applyBorder="1" applyAlignment="1">
      <alignment horizontal="center" vertical="center" wrapText="1"/>
    </xf>
    <xf numFmtId="0" fontId="48" fillId="6" borderId="16" xfId="0" applyFont="1" applyFill="1" applyBorder="1" applyAlignment="1">
      <alignment horizontal="center" vertical="center" wrapText="1"/>
    </xf>
    <xf numFmtId="2" fontId="20" fillId="2" borderId="54" xfId="71" applyFont="1" applyFill="1" applyBorder="1" applyAlignment="1">
      <alignment horizontal="center" vertical="center" wrapText="1"/>
    </xf>
    <xf numFmtId="2" fontId="20" fillId="2" borderId="3" xfId="71" applyFont="1" applyFill="1" applyBorder="1" applyAlignment="1">
      <alignment horizontal="center" vertical="center" wrapText="1"/>
    </xf>
    <xf numFmtId="2" fontId="20" fillId="2" borderId="55" xfId="71" applyFont="1" applyFill="1" applyBorder="1" applyAlignment="1">
      <alignment horizontal="center" vertical="center" wrapText="1"/>
    </xf>
    <xf numFmtId="0" fontId="0" fillId="0" borderId="3" xfId="0" applyBorder="1"/>
    <xf numFmtId="2" fontId="18" fillId="2" borderId="56" xfId="71" applyFont="1" applyFill="1" applyBorder="1" applyAlignment="1">
      <alignment horizontal="center" wrapText="1"/>
    </xf>
    <xf numFmtId="2" fontId="18" fillId="2" borderId="0" xfId="71" applyFont="1" applyFill="1" applyBorder="1" applyAlignment="1">
      <alignment horizontal="center" wrapText="1"/>
    </xf>
    <xf numFmtId="2" fontId="18" fillId="2" borderId="57" xfId="71" applyFont="1" applyFill="1" applyBorder="1" applyAlignment="1">
      <alignment horizontal="center" wrapText="1"/>
    </xf>
    <xf numFmtId="0" fontId="0" fillId="0" borderId="0" xfId="0" applyBorder="1"/>
    <xf numFmtId="2" fontId="20" fillId="2" borderId="58" xfId="71" applyFont="1" applyFill="1" applyBorder="1" applyAlignment="1">
      <alignment horizontal="center" wrapText="1"/>
    </xf>
    <xf numFmtId="2" fontId="20" fillId="2" borderId="59" xfId="71" applyFont="1" applyFill="1" applyBorder="1" applyAlignment="1">
      <alignment horizontal="center" wrapText="1"/>
    </xf>
    <xf numFmtId="2" fontId="20" fillId="2" borderId="60" xfId="71" applyFont="1" applyFill="1" applyBorder="1" applyAlignment="1">
      <alignment horizontal="center" wrapText="1"/>
    </xf>
    <xf numFmtId="0" fontId="0" fillId="0" borderId="59" xfId="0" applyBorder="1"/>
    <xf numFmtId="2" fontId="18" fillId="2" borderId="56" xfId="71" applyFont="1" applyFill="1" applyBorder="1" applyAlignment="1">
      <alignment wrapText="1"/>
    </xf>
    <xf numFmtId="2" fontId="18" fillId="2" borderId="0" xfId="71" applyFont="1" applyFill="1" applyBorder="1" applyAlignment="1">
      <alignment wrapText="1"/>
    </xf>
    <xf numFmtId="2" fontId="18" fillId="2" borderId="57" xfId="71" applyFont="1" applyFill="1" applyBorder="1" applyAlignment="1">
      <alignment wrapText="1"/>
    </xf>
    <xf numFmtId="0" fontId="53" fillId="2" borderId="56" xfId="72" applyFont="1" applyFill="1" applyBorder="1" applyAlignment="1"/>
    <xf numFmtId="0" fontId="53" fillId="2" borderId="0" xfId="72" applyFont="1" applyFill="1" applyBorder="1" applyAlignment="1"/>
    <xf numFmtId="0" fontId="53" fillId="2" borderId="57" xfId="72" applyFont="1" applyFill="1" applyBorder="1" applyAlignment="1"/>
    <xf numFmtId="0" fontId="55" fillId="2" borderId="56" xfId="73" applyFont="1" applyFill="1" applyBorder="1" applyAlignment="1">
      <alignment horizontal="center"/>
    </xf>
    <xf numFmtId="0" fontId="55" fillId="2" borderId="0" xfId="73" applyFont="1" applyFill="1" applyBorder="1" applyAlignment="1">
      <alignment horizontal="center"/>
    </xf>
    <xf numFmtId="0" fontId="55" fillId="2" borderId="57" xfId="73" applyFont="1" applyFill="1" applyBorder="1" applyAlignment="1">
      <alignment horizontal="center"/>
    </xf>
    <xf numFmtId="0" fontId="11" fillId="2" borderId="56" xfId="72" applyFont="1" applyFill="1" applyBorder="1"/>
    <xf numFmtId="0" fontId="11" fillId="2" borderId="0" xfId="72" applyFont="1" applyFill="1" applyBorder="1"/>
    <xf numFmtId="0" fontId="11" fillId="2" borderId="57" xfId="72" applyFont="1" applyFill="1" applyBorder="1"/>
    <xf numFmtId="0" fontId="56" fillId="2" borderId="17" xfId="72" applyFont="1" applyFill="1" applyBorder="1" applyAlignment="1">
      <alignment horizontal="center" vertical="center" wrapText="1"/>
    </xf>
    <xf numFmtId="0" fontId="57" fillId="2" borderId="17" xfId="72" applyFont="1" applyFill="1" applyBorder="1"/>
    <xf numFmtId="0" fontId="11" fillId="2" borderId="17" xfId="72" applyFont="1" applyFill="1" applyBorder="1"/>
    <xf numFmtId="0" fontId="58" fillId="2" borderId="17" xfId="72" applyFont="1" applyFill="1" applyBorder="1" applyAlignment="1">
      <alignment horizontal="center" vertical="center" wrapText="1"/>
    </xf>
    <xf numFmtId="0" fontId="59" fillId="2" borderId="17" xfId="72" applyFont="1" applyFill="1" applyBorder="1"/>
    <xf numFmtId="10" fontId="59" fillId="2" borderId="17" xfId="72" applyNumberFormat="1" applyFont="1" applyFill="1" applyBorder="1"/>
    <xf numFmtId="10" fontId="59" fillId="0" borderId="17" xfId="72" applyNumberFormat="1" applyFont="1" applyFill="1" applyBorder="1" applyAlignment="1">
      <alignment horizontal="center"/>
    </xf>
    <xf numFmtId="10" fontId="11" fillId="2" borderId="0" xfId="72" applyNumberFormat="1" applyFont="1" applyFill="1" applyBorder="1"/>
    <xf numFmtId="0" fontId="57" fillId="2" borderId="27" xfId="72" applyFont="1" applyFill="1" applyBorder="1" applyAlignment="1">
      <alignment horizontal="right"/>
    </xf>
    <xf numFmtId="0" fontId="57" fillId="2" borderId="29" xfId="72" applyFont="1" applyFill="1" applyBorder="1" applyAlignment="1">
      <alignment horizontal="right"/>
    </xf>
    <xf numFmtId="10" fontId="57" fillId="0" borderId="17" xfId="72" applyNumberFormat="1" applyFont="1" applyFill="1" applyBorder="1" applyAlignment="1">
      <alignment horizontal="center"/>
    </xf>
    <xf numFmtId="10" fontId="59" fillId="2" borderId="17" xfId="72" applyNumberFormat="1" applyFont="1" applyFill="1" applyBorder="1" applyAlignment="1">
      <alignment horizontal="center"/>
    </xf>
    <xf numFmtId="10" fontId="57" fillId="2" borderId="17" xfId="72" applyNumberFormat="1" applyFont="1" applyFill="1" applyBorder="1" applyAlignment="1">
      <alignment horizontal="center"/>
    </xf>
    <xf numFmtId="0" fontId="59" fillId="2" borderId="27" xfId="72" applyFont="1" applyFill="1" applyBorder="1" applyAlignment="1">
      <alignment horizontal="left"/>
    </xf>
    <xf numFmtId="0" fontId="59" fillId="2" borderId="29" xfId="72" applyFont="1" applyFill="1" applyBorder="1" applyAlignment="1">
      <alignment horizontal="left"/>
    </xf>
    <xf numFmtId="0" fontId="57" fillId="2" borderId="0" xfId="72" applyFont="1" applyFill="1" applyBorder="1" applyAlignment="1">
      <alignment horizontal="right"/>
    </xf>
    <xf numFmtId="10" fontId="57" fillId="2" borderId="0" xfId="72" applyNumberFormat="1" applyFont="1" applyFill="1" applyBorder="1" applyAlignment="1">
      <alignment horizontal="center"/>
    </xf>
    <xf numFmtId="0" fontId="57" fillId="2" borderId="27" xfId="72" applyFont="1" applyFill="1" applyBorder="1" applyAlignment="1">
      <alignment horizontal="center"/>
    </xf>
    <xf numFmtId="0" fontId="57" fillId="2" borderId="29" xfId="72" applyFont="1" applyFill="1" applyBorder="1" applyAlignment="1">
      <alignment horizontal="center"/>
    </xf>
    <xf numFmtId="10" fontId="57" fillId="0" borderId="0" xfId="72" applyNumberFormat="1" applyFont="1" applyFill="1" applyBorder="1" applyAlignment="1">
      <alignment horizontal="center"/>
    </xf>
    <xf numFmtId="49" fontId="60" fillId="2" borderId="56" xfId="71" applyNumberFormat="1" applyFont="1" applyFill="1" applyBorder="1" applyAlignment="1">
      <alignment horizontal="left" vertical="top"/>
    </xf>
    <xf numFmtId="49" fontId="60" fillId="2" borderId="0" xfId="71" applyNumberFormat="1" applyFont="1" applyFill="1" applyBorder="1" applyAlignment="1">
      <alignment horizontal="left" vertical="top" wrapText="1"/>
    </xf>
    <xf numFmtId="2" fontId="61" fillId="2" borderId="0" xfId="71" applyFont="1" applyFill="1" applyBorder="1" applyAlignment="1">
      <alignment horizontal="justify" vertical="top" wrapText="1"/>
    </xf>
    <xf numFmtId="4" fontId="61" fillId="2" borderId="0" xfId="71" applyNumberFormat="1" applyFont="1" applyFill="1" applyBorder="1" applyAlignment="1">
      <alignment vertical="top" wrapText="1"/>
    </xf>
    <xf numFmtId="2" fontId="61" fillId="2" borderId="57" xfId="71" applyFont="1" applyFill="1" applyBorder="1" applyAlignment="1">
      <alignment vertical="top" wrapText="1"/>
    </xf>
    <xf numFmtId="49" fontId="60" fillId="2" borderId="56" xfId="71" applyNumberFormat="1" applyFont="1" applyFill="1" applyBorder="1" applyAlignment="1">
      <alignment horizontal="left" vertical="top" wrapText="1"/>
    </xf>
    <xf numFmtId="49" fontId="60" fillId="2" borderId="56" xfId="71" applyNumberFormat="1" applyFont="1" applyFill="1" applyBorder="1" applyAlignment="1">
      <alignment horizontal="right" vertical="top" wrapText="1"/>
    </xf>
    <xf numFmtId="49" fontId="60" fillId="2" borderId="0" xfId="71" applyNumberFormat="1" applyFont="1" applyFill="1" applyBorder="1" applyAlignment="1">
      <alignment horizontal="left" vertical="top"/>
    </xf>
    <xf numFmtId="49" fontId="60" fillId="2" borderId="0" xfId="71" applyNumberFormat="1" applyFont="1" applyFill="1" applyBorder="1" applyAlignment="1">
      <alignment horizontal="center" vertical="top" wrapText="1"/>
    </xf>
    <xf numFmtId="49" fontId="60" fillId="2" borderId="0" xfId="71" applyNumberFormat="1" applyFont="1" applyFill="1" applyBorder="1" applyAlignment="1">
      <alignment horizontal="left"/>
    </xf>
    <xf numFmtId="2" fontId="61" fillId="2" borderId="0" xfId="71" applyFont="1" applyFill="1" applyBorder="1" applyAlignment="1">
      <alignment vertical="top" wrapText="1"/>
    </xf>
    <xf numFmtId="2" fontId="63" fillId="2" borderId="0" xfId="71" applyFont="1" applyFill="1" applyBorder="1">
      <alignment vertical="center"/>
    </xf>
    <xf numFmtId="49" fontId="60" fillId="2" borderId="56" xfId="71" applyNumberFormat="1" applyFont="1" applyFill="1" applyBorder="1" applyAlignment="1">
      <alignment horizontal="right" wrapText="1"/>
    </xf>
    <xf numFmtId="49" fontId="60" fillId="2" borderId="0" xfId="71" applyNumberFormat="1" applyFont="1" applyFill="1" applyBorder="1" applyAlignment="1">
      <alignment horizontal="center" wrapText="1"/>
    </xf>
    <xf numFmtId="4" fontId="61" fillId="2" borderId="0" xfId="71" applyNumberFormat="1" applyFont="1" applyFill="1" applyBorder="1" applyAlignment="1">
      <alignment wrapText="1"/>
    </xf>
    <xf numFmtId="2" fontId="61" fillId="2" borderId="57" xfId="71" applyFont="1" applyFill="1" applyBorder="1" applyAlignment="1">
      <alignment wrapText="1"/>
    </xf>
    <xf numFmtId="0" fontId="60" fillId="2" borderId="0" xfId="74" applyFont="1" applyFill="1" applyBorder="1" applyAlignment="1">
      <alignment horizontal="center" vertical="top" wrapText="1"/>
    </xf>
    <xf numFmtId="4" fontId="61" fillId="2" borderId="0" xfId="74" applyNumberFormat="1" applyFont="1" applyFill="1" applyBorder="1" applyAlignment="1">
      <alignment vertical="top" wrapText="1"/>
    </xf>
    <xf numFmtId="0" fontId="61" fillId="2" borderId="57" xfId="74" applyFont="1" applyFill="1" applyBorder="1" applyAlignment="1">
      <alignment vertical="top" wrapText="1"/>
    </xf>
    <xf numFmtId="0" fontId="64" fillId="2" borderId="0" xfId="74" applyFont="1" applyFill="1" applyBorder="1" applyAlignment="1">
      <alignment horizontal="left" vertical="top" wrapText="1"/>
    </xf>
    <xf numFmtId="0" fontId="64" fillId="2" borderId="57" xfId="74" applyFont="1" applyFill="1" applyBorder="1" applyAlignment="1">
      <alignment vertical="top" wrapText="1"/>
    </xf>
    <xf numFmtId="0" fontId="64" fillId="2" borderId="0" xfId="74" applyFont="1" applyFill="1" applyBorder="1" applyAlignment="1">
      <alignment horizontal="left" vertical="top" wrapText="1"/>
    </xf>
    <xf numFmtId="0" fontId="64" fillId="2" borderId="57" xfId="74" applyFont="1" applyFill="1" applyBorder="1" applyAlignment="1">
      <alignment horizontal="left" vertical="top" wrapText="1"/>
    </xf>
    <xf numFmtId="49" fontId="60" fillId="2" borderId="58" xfId="71" applyNumberFormat="1" applyFont="1" applyFill="1" applyBorder="1" applyAlignment="1">
      <alignment horizontal="left" vertical="top" wrapText="1"/>
    </xf>
    <xf numFmtId="0" fontId="64" fillId="2" borderId="59" xfId="74" applyFont="1" applyFill="1" applyBorder="1" applyAlignment="1">
      <alignment horizontal="left" vertical="top" wrapText="1"/>
    </xf>
    <xf numFmtId="0" fontId="64" fillId="2" borderId="60" xfId="74" applyFont="1" applyFill="1" applyBorder="1" applyAlignment="1">
      <alignment horizontal="left" vertical="top" wrapText="1"/>
    </xf>
    <xf numFmtId="49" fontId="60" fillId="2" borderId="56" xfId="71" applyNumberFormat="1" applyFont="1" applyFill="1" applyBorder="1" applyAlignment="1">
      <alignment vertical="top" wrapText="1"/>
    </xf>
    <xf numFmtId="0" fontId="60" fillId="2" borderId="0" xfId="74" applyFont="1" applyFill="1" applyBorder="1" applyAlignment="1">
      <alignment horizontal="center" vertical="center" wrapText="1"/>
    </xf>
    <xf numFmtId="0" fontId="60" fillId="2" borderId="0" xfId="74" applyFont="1" applyFill="1" applyBorder="1" applyAlignment="1">
      <alignment horizontal="left" vertical="top" wrapText="1"/>
    </xf>
    <xf numFmtId="0" fontId="60" fillId="2" borderId="57" xfId="74" applyFont="1" applyFill="1" applyBorder="1" applyAlignment="1">
      <alignment vertical="top" wrapText="1"/>
    </xf>
    <xf numFmtId="0" fontId="60" fillId="2" borderId="57" xfId="74" applyFont="1" applyFill="1" applyBorder="1" applyAlignment="1">
      <alignment horizontal="left" vertical="top" wrapText="1"/>
    </xf>
    <xf numFmtId="0" fontId="15" fillId="2" borderId="58" xfId="51" applyFill="1" applyBorder="1"/>
    <xf numFmtId="0" fontId="60" fillId="2" borderId="59" xfId="74" applyFont="1" applyFill="1" applyBorder="1" applyAlignment="1">
      <alignment horizontal="left" vertical="top" wrapText="1"/>
    </xf>
    <xf numFmtId="0" fontId="60" fillId="2" borderId="60" xfId="74" applyFont="1" applyFill="1" applyBorder="1" applyAlignment="1">
      <alignment horizontal="left" vertical="top" wrapText="1"/>
    </xf>
    <xf numFmtId="2" fontId="65" fillId="2" borderId="54" xfId="71" applyFont="1" applyFill="1" applyBorder="1" applyAlignment="1">
      <alignment horizontal="center" vertical="center" wrapText="1"/>
    </xf>
    <xf numFmtId="2" fontId="65" fillId="2" borderId="3" xfId="71" applyFont="1" applyFill="1" applyBorder="1" applyAlignment="1">
      <alignment horizontal="center" vertical="center" wrapText="1"/>
    </xf>
    <xf numFmtId="2" fontId="65" fillId="2" borderId="55" xfId="71" applyFont="1" applyFill="1" applyBorder="1" applyAlignment="1">
      <alignment horizontal="center" vertical="center" wrapText="1"/>
    </xf>
    <xf numFmtId="2" fontId="15" fillId="2" borderId="58" xfId="71" applyFont="1" applyFill="1" applyBorder="1" applyAlignment="1">
      <alignment horizontal="center" wrapText="1"/>
    </xf>
    <xf numFmtId="2" fontId="15" fillId="2" borderId="59" xfId="71" applyFont="1" applyFill="1" applyBorder="1" applyAlignment="1">
      <alignment horizontal="center" wrapText="1"/>
    </xf>
    <xf numFmtId="2" fontId="15" fillId="2" borderId="60" xfId="71" applyFont="1" applyFill="1" applyBorder="1" applyAlignment="1">
      <alignment horizontal="center" wrapText="1"/>
    </xf>
    <xf numFmtId="1" fontId="66" fillId="0" borderId="61" xfId="0" applyNumberFormat="1" applyFont="1" applyFill="1" applyBorder="1" applyAlignment="1">
      <alignment horizontal="center" vertical="center" wrapText="1"/>
    </xf>
    <xf numFmtId="1" fontId="66" fillId="0" borderId="12" xfId="0" applyNumberFormat="1" applyFont="1" applyFill="1" applyBorder="1" applyAlignment="1">
      <alignment horizontal="center" vertical="center" wrapText="1"/>
    </xf>
    <xf numFmtId="0" fontId="67" fillId="0" borderId="62" xfId="0" applyFont="1" applyBorder="1" applyAlignment="1">
      <alignment horizontal="center" vertical="center" wrapText="1"/>
    </xf>
    <xf numFmtId="0" fontId="48" fillId="0" borderId="62" xfId="0" applyFont="1" applyBorder="1" applyAlignment="1">
      <alignment horizontal="center" vertical="center" wrapText="1"/>
    </xf>
    <xf numFmtId="0" fontId="67" fillId="0" borderId="62" xfId="0" applyFont="1" applyBorder="1" applyAlignment="1">
      <alignment horizontal="center" vertical="top"/>
    </xf>
    <xf numFmtId="0" fontId="68" fillId="0" borderId="62" xfId="0" applyFont="1" applyBorder="1" applyAlignment="1">
      <alignment horizontal="left" vertical="top"/>
    </xf>
    <xf numFmtId="2" fontId="68" fillId="0" borderId="62" xfId="0" applyNumberFormat="1" applyFont="1" applyBorder="1" applyAlignment="1">
      <alignment horizontal="center" vertical="top"/>
    </xf>
    <xf numFmtId="0" fontId="68" fillId="0" borderId="62" xfId="0" applyFont="1" applyBorder="1" applyAlignment="1">
      <alignment horizontal="center" vertical="top"/>
    </xf>
    <xf numFmtId="0" fontId="67" fillId="0" borderId="62" xfId="0" applyFont="1" applyBorder="1" applyAlignment="1">
      <alignment horizontal="center" vertical="top"/>
    </xf>
    <xf numFmtId="10" fontId="67" fillId="0" borderId="62" xfId="0" applyNumberFormat="1" applyFont="1" applyBorder="1" applyAlignment="1">
      <alignment horizontal="center" vertical="top"/>
    </xf>
    <xf numFmtId="0" fontId="68" fillId="0" borderId="62" xfId="0" applyFont="1" applyBorder="1" applyAlignment="1">
      <alignment horizontal="center" vertical="center"/>
    </xf>
    <xf numFmtId="2" fontId="68" fillId="0" borderId="62" xfId="0" applyNumberFormat="1" applyFont="1" applyBorder="1" applyAlignment="1">
      <alignment horizontal="center" vertical="center"/>
    </xf>
    <xf numFmtId="10" fontId="67" fillId="0" borderId="62" xfId="0" applyNumberFormat="1" applyFont="1" applyBorder="1" applyAlignment="1">
      <alignment horizontal="center" vertical="center"/>
    </xf>
    <xf numFmtId="0" fontId="67" fillId="0" borderId="62" xfId="0" applyFont="1" applyBorder="1" applyAlignment="1">
      <alignment horizontal="center" vertical="center"/>
    </xf>
    <xf numFmtId="0" fontId="69" fillId="0" borderId="17" xfId="0" applyFont="1" applyBorder="1" applyAlignment="1">
      <alignment horizontal="center" vertical="center" wrapText="1"/>
    </xf>
    <xf numFmtId="10" fontId="67" fillId="0" borderId="63" xfId="0" applyNumberFormat="1" applyFont="1" applyBorder="1" applyAlignment="1">
      <alignment horizontal="center" vertical="top"/>
    </xf>
    <xf numFmtId="0" fontId="67" fillId="0" borderId="62" xfId="0" applyFont="1" applyBorder="1" applyAlignment="1">
      <alignment horizontal="center" vertical="center" wrapText="1"/>
    </xf>
    <xf numFmtId="0" fontId="68" fillId="0" borderId="62" xfId="0" applyFont="1" applyBorder="1" applyAlignment="1">
      <alignment horizontal="left" vertical="top" wrapText="1"/>
    </xf>
    <xf numFmtId="0" fontId="68" fillId="0" borderId="62" xfId="0" applyFont="1" applyBorder="1" applyAlignment="1">
      <alignment horizontal="center" vertical="center" wrapText="1"/>
    </xf>
    <xf numFmtId="10" fontId="67" fillId="0" borderId="17" xfId="75" applyNumberFormat="1" applyFont="1" applyBorder="1" applyAlignment="1">
      <alignment horizontal="center"/>
    </xf>
    <xf numFmtId="2" fontId="0" fillId="0" borderId="0" xfId="0" applyNumberFormat="1"/>
    <xf numFmtId="10" fontId="67" fillId="0" borderId="62" xfId="2" applyNumberFormat="1" applyFont="1" applyBorder="1" applyAlignment="1">
      <alignment horizontal="center" vertical="top"/>
    </xf>
  </cellXfs>
  <cellStyles count="76">
    <cellStyle name="20% - Accent1" xfId="10"/>
    <cellStyle name="20% - Accent2" xfId="11"/>
    <cellStyle name="20% - Accent3" xfId="12"/>
    <cellStyle name="20% - Accent4" xfId="13"/>
    <cellStyle name="20% - Accent5" xfId="14"/>
    <cellStyle name="20% - Accent6" xfId="15"/>
    <cellStyle name="40% - Accent1" xfId="16"/>
    <cellStyle name="40% - Accent2" xfId="17"/>
    <cellStyle name="40% - Accent3" xfId="18"/>
    <cellStyle name="40% - Accent4" xfId="19"/>
    <cellStyle name="40% - Accent5" xfId="20"/>
    <cellStyle name="40% - Accent6" xfId="21"/>
    <cellStyle name="60% - Accent1" xfId="22"/>
    <cellStyle name="60% - Accent2" xfId="23"/>
    <cellStyle name="60% - Accent3" xfId="24"/>
    <cellStyle name="60% - Accent4" xfId="25"/>
    <cellStyle name="60% - Accent5" xfId="26"/>
    <cellStyle name="60% - Accent6" xfId="27"/>
    <cellStyle name="Accent1" xfId="28"/>
    <cellStyle name="Accent2" xfId="29"/>
    <cellStyle name="Accent3" xfId="30"/>
    <cellStyle name="Accent4" xfId="31"/>
    <cellStyle name="Accent5" xfId="32"/>
    <cellStyle name="Accent6" xfId="33"/>
    <cellStyle name="asd" xfId="34"/>
    <cellStyle name="Bad" xfId="35"/>
    <cellStyle name="Calculation" xfId="36"/>
    <cellStyle name="Check Cell" xfId="37"/>
    <cellStyle name="Comma 2" xfId="38"/>
    <cellStyle name="Euro" xfId="39"/>
    <cellStyle name="Explanatory Text" xfId="40"/>
    <cellStyle name="Good" xfId="41"/>
    <cellStyle name="Heading 1" xfId="42"/>
    <cellStyle name="Heading 2" xfId="43"/>
    <cellStyle name="Heading 3" xfId="44"/>
    <cellStyle name="Heading 4" xfId="45"/>
    <cellStyle name="Hiperlink" xfId="73" builtinId="8"/>
    <cellStyle name="Input" xfId="46"/>
    <cellStyle name="Linked Cell" xfId="47"/>
    <cellStyle name="Moeda 2" xfId="48"/>
    <cellStyle name="Moeda 3" xfId="9"/>
    <cellStyle name="Neutral" xfId="49"/>
    <cellStyle name="Normal" xfId="0" builtinId="0"/>
    <cellStyle name="Normal 2" xfId="50"/>
    <cellStyle name="Normal 2 2" xfId="51"/>
    <cellStyle name="Normal 2_Cópia de ORÇAMENTO NOVA BRASÍLIA rev-31-10-11" xfId="52"/>
    <cellStyle name="Normal 3" xfId="53"/>
    <cellStyle name="Normal 4" xfId="54"/>
    <cellStyle name="Normal 5" xfId="55"/>
    <cellStyle name="Normal 6" xfId="8"/>
    <cellStyle name="Normal 61 2" xfId="74"/>
    <cellStyle name="Normal_Composição BDI" xfId="71"/>
    <cellStyle name="Normal_Composição do BDI - final" xfId="72"/>
    <cellStyle name="Normal_Cópia de ORÇAMENTO NOVA BRASÍLIA rev-31-10-11" xfId="5"/>
    <cellStyle name="Normal_Replanilhamento T-1 - 18-02-08" xfId="4"/>
    <cellStyle name="Note" xfId="56"/>
    <cellStyle name="Output" xfId="57"/>
    <cellStyle name="Percent 2" xfId="58"/>
    <cellStyle name="Porcentagem" xfId="2" builtinId="5"/>
    <cellStyle name="Porcentagem 2" xfId="59"/>
    <cellStyle name="Porcentagem 2 2" xfId="60"/>
    <cellStyle name="Porcentagem 3" xfId="75"/>
    <cellStyle name="Separador de milhares 2" xfId="61"/>
    <cellStyle name="Separador de milhares 2_Planilha Orçamentária - Parque das gaivotas - R01" xfId="7"/>
    <cellStyle name="Separador de milhares 3" xfId="62"/>
    <cellStyle name="Separador de milhares 4" xfId="3"/>
    <cellStyle name="Separador de milhares 4 2" xfId="63"/>
    <cellStyle name="Separador de milhares 5" xfId="64"/>
    <cellStyle name="Separador de milhares_Cópia de ORÇAMENTO NOVA BRASÍLIA rev-31-10-11" xfId="6"/>
    <cellStyle name="Title" xfId="65"/>
    <cellStyle name="Título 1 1" xfId="66"/>
    <cellStyle name="Título 1 1 1" xfId="67"/>
    <cellStyle name="Vírgula" xfId="1" builtinId="3"/>
    <cellStyle name="Vírgula 2" xfId="68"/>
    <cellStyle name="Vírgula 3" xfId="70"/>
    <cellStyle name="Warning Text" xfId="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0</xdr:col>
      <xdr:colOff>485775</xdr:colOff>
      <xdr:row>0</xdr:row>
      <xdr:rowOff>0</xdr:rowOff>
    </xdr:to>
    <xdr:pic>
      <xdr:nvPicPr>
        <xdr:cNvPr id="2" name="Imagem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9325" t="9357" r="11703" b="7780"/>
        <a:stretch>
          <a:fillRect/>
        </a:stretch>
      </xdr:blipFill>
      <xdr:spPr bwMode="auto">
        <a:xfrm>
          <a:off x="28575" y="0"/>
          <a:ext cx="4572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85724</xdr:colOff>
      <xdr:row>0</xdr:row>
      <xdr:rowOff>0</xdr:rowOff>
    </xdr:from>
    <xdr:to>
      <xdr:col>0</xdr:col>
      <xdr:colOff>1005023</xdr:colOff>
      <xdr:row>4</xdr:row>
      <xdr:rowOff>157758</xdr:rowOff>
    </xdr:to>
    <xdr:pic>
      <xdr:nvPicPr>
        <xdr:cNvPr id="6" name="Picture 12032" descr="LOGO-BRASÃO JOÃO NEIVA">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724" y="0"/>
          <a:ext cx="919299" cy="1005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2390775</xdr:colOff>
      <xdr:row>6</xdr:row>
      <xdr:rowOff>0</xdr:rowOff>
    </xdr:from>
    <xdr:to>
      <xdr:col>2</xdr:col>
      <xdr:colOff>974725</xdr:colOff>
      <xdr:row>6</xdr:row>
      <xdr:rowOff>0</xdr:rowOff>
    </xdr:to>
    <xdr:pic>
      <xdr:nvPicPr>
        <xdr:cNvPr id="2" name="Picture 3" descr="http://www.ecivilnet.com/images/calc_formula_vol_sapata.gif">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3" name="Picture 3" descr="http://www.ecivilnet.com/images/calc_formula_vol_sapata.gif">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4" name="Picture 3" descr="http://www.ecivilnet.com/images/calc_formula_vol_sapata.gif">
          <a:extLst>
            <a:ext uri="{FF2B5EF4-FFF2-40B4-BE49-F238E27FC236}">
              <a16:creationId xmlns:a16="http://schemas.microsoft.com/office/drawing/2014/main" xmlns=""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5" name="Picture 3" descr="http://www.ecivilnet.com/images/calc_formula_vol_sapata.gif">
          <a:extLst>
            <a:ext uri="{FF2B5EF4-FFF2-40B4-BE49-F238E27FC236}">
              <a16:creationId xmlns:a16="http://schemas.microsoft.com/office/drawing/2014/main" xmlns=""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6" name="Picture 3" descr="http://www.ecivilnet.com/images/calc_formula_vol_sapata.gif">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7" name="Picture 3" descr="http://www.ecivilnet.com/images/calc_formula_vol_sapata.gif">
          <a:extLst>
            <a:ext uri="{FF2B5EF4-FFF2-40B4-BE49-F238E27FC236}">
              <a16:creationId xmlns:a16="http://schemas.microsoft.com/office/drawing/2014/main" xmlns=""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8" name="Picture 3" descr="http://www.ecivilnet.com/images/calc_formula_vol_sapata.gif">
          <a:extLst>
            <a:ext uri="{FF2B5EF4-FFF2-40B4-BE49-F238E27FC236}">
              <a16:creationId xmlns:a16="http://schemas.microsoft.com/office/drawing/2014/main" xmlns=""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9" name="Picture 3" descr="http://www.ecivilnet.com/images/calc_formula_vol_sapata.gif">
          <a:extLst>
            <a:ext uri="{FF2B5EF4-FFF2-40B4-BE49-F238E27FC236}">
              <a16:creationId xmlns:a16="http://schemas.microsoft.com/office/drawing/2014/main" xmlns=""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180975</xdr:colOff>
      <xdr:row>0</xdr:row>
      <xdr:rowOff>142875</xdr:rowOff>
    </xdr:from>
    <xdr:to>
      <xdr:col>0</xdr:col>
      <xdr:colOff>866775</xdr:colOff>
      <xdr:row>2</xdr:row>
      <xdr:rowOff>57733</xdr:rowOff>
    </xdr:to>
    <xdr:pic>
      <xdr:nvPicPr>
        <xdr:cNvPr id="10" name="Picture 12032" descr="LOGO-BRASÃO JOÃO NEIVA">
          <a:extLst>
            <a:ext uri="{FF2B5EF4-FFF2-40B4-BE49-F238E27FC236}">
              <a16:creationId xmlns:a16="http://schemas.microsoft.com/office/drawing/2014/main" xmlns=""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975" y="142875"/>
          <a:ext cx="685800" cy="657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2390775</xdr:colOff>
      <xdr:row>8</xdr:row>
      <xdr:rowOff>0</xdr:rowOff>
    </xdr:from>
    <xdr:to>
      <xdr:col>2</xdr:col>
      <xdr:colOff>1362075</xdr:colOff>
      <xdr:row>8</xdr:row>
      <xdr:rowOff>0</xdr:rowOff>
    </xdr:to>
    <xdr:pic>
      <xdr:nvPicPr>
        <xdr:cNvPr id="2" name="Picture 3" descr="http://www.ecivilnet.com/images/calc_formula_vol_sapata.gif">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3" name="Picture 3" descr="http://www.ecivilnet.com/images/calc_formula_vol_sapata.gif">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4" name="Picture 3" descr="http://www.ecivilnet.com/images/calc_formula_vol_sapata.gif">
          <a:extLst>
            <a:ext uri="{FF2B5EF4-FFF2-40B4-BE49-F238E27FC236}">
              <a16:creationId xmlns:a16="http://schemas.microsoft.com/office/drawing/2014/main" xmlns=""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5" name="Picture 3" descr="http://www.ecivilnet.com/images/calc_formula_vol_sapata.gif">
          <a:extLst>
            <a:ext uri="{FF2B5EF4-FFF2-40B4-BE49-F238E27FC236}">
              <a16:creationId xmlns:a16="http://schemas.microsoft.com/office/drawing/2014/main" xmlns="" id="{00000000-0008-0000-02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6" name="Picture 3" descr="http://www.ecivilnet.com/images/calc_formula_vol_sapata.gif">
          <a:extLst>
            <a:ext uri="{FF2B5EF4-FFF2-40B4-BE49-F238E27FC236}">
              <a16:creationId xmlns:a16="http://schemas.microsoft.com/office/drawing/2014/main" xmlns="" id="{00000000-0008-0000-02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7" name="Picture 3" descr="http://www.ecivilnet.com/images/calc_formula_vol_sapata.gif">
          <a:extLst>
            <a:ext uri="{FF2B5EF4-FFF2-40B4-BE49-F238E27FC236}">
              <a16:creationId xmlns:a16="http://schemas.microsoft.com/office/drawing/2014/main" xmlns="" id="{00000000-0008-0000-02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8" name="Picture 3" descr="http://www.ecivilnet.com/images/calc_formula_vol_sapata.gif">
          <a:extLst>
            <a:ext uri="{FF2B5EF4-FFF2-40B4-BE49-F238E27FC236}">
              <a16:creationId xmlns:a16="http://schemas.microsoft.com/office/drawing/2014/main" xmlns="" id="{00000000-0008-0000-02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9" name="Picture 3" descr="http://www.ecivilnet.com/images/calc_formula_vol_sapata.gif">
          <a:extLst>
            <a:ext uri="{FF2B5EF4-FFF2-40B4-BE49-F238E27FC236}">
              <a16:creationId xmlns:a16="http://schemas.microsoft.com/office/drawing/2014/main" xmlns="" id="{00000000-0008-0000-02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1238250</xdr:colOff>
      <xdr:row>0</xdr:row>
      <xdr:rowOff>76614</xdr:rowOff>
    </xdr:from>
    <xdr:to>
      <xdr:col>8</xdr:col>
      <xdr:colOff>1295400</xdr:colOff>
      <xdr:row>4</xdr:row>
      <xdr:rowOff>171450</xdr:rowOff>
    </xdr:to>
    <xdr:pic>
      <xdr:nvPicPr>
        <xdr:cNvPr id="13" name="Picture 12032" descr="LOGO-BRASÃO JOÃO NEIVA">
          <a:extLst>
            <a:ext uri="{FF2B5EF4-FFF2-40B4-BE49-F238E27FC236}">
              <a16:creationId xmlns:a16="http://schemas.microsoft.com/office/drawing/2014/main" xmlns="" id="{D4DCFAEA-4CD9-4B82-9F15-ACA812C176C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944600" y="76614"/>
          <a:ext cx="1771650" cy="17331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114300</xdr:colOff>
      <xdr:row>0</xdr:row>
      <xdr:rowOff>66676</xdr:rowOff>
    </xdr:from>
    <xdr:to>
      <xdr:col>2</xdr:col>
      <xdr:colOff>142875</xdr:colOff>
      <xdr:row>3</xdr:row>
      <xdr:rowOff>156748</xdr:rowOff>
    </xdr:to>
    <xdr:pic>
      <xdr:nvPicPr>
        <xdr:cNvPr id="2" name="Picture 12032" descr="LOGO-BRASÃO JOÃO NEIVA">
          <a:extLst>
            <a:ext uri="{FF2B5EF4-FFF2-40B4-BE49-F238E27FC236}">
              <a16:creationId xmlns:a16="http://schemas.microsoft.com/office/drawing/2014/main" xmlns="" id="{EC95B4D6-D6E6-4784-AD05-D81BE444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66676"/>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104775</xdr:colOff>
      <xdr:row>0</xdr:row>
      <xdr:rowOff>66675</xdr:rowOff>
    </xdr:from>
    <xdr:to>
      <xdr:col>2</xdr:col>
      <xdr:colOff>133350</xdr:colOff>
      <xdr:row>3</xdr:row>
      <xdr:rowOff>156747</xdr:rowOff>
    </xdr:to>
    <xdr:pic>
      <xdr:nvPicPr>
        <xdr:cNvPr id="2" name="Picture 12032" descr="LOGO-BRASÃO JOÃO NEIVA">
          <a:extLst>
            <a:ext uri="{FF2B5EF4-FFF2-40B4-BE49-F238E27FC236}">
              <a16:creationId xmlns:a16="http://schemas.microsoft.com/office/drawing/2014/main" xmlns="" id="{A5C339A9-8750-42F5-843A-CF46E1B13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66675"/>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190500</xdr:colOff>
      <xdr:row>0</xdr:row>
      <xdr:rowOff>85725</xdr:rowOff>
    </xdr:from>
    <xdr:to>
      <xdr:col>2</xdr:col>
      <xdr:colOff>219075</xdr:colOff>
      <xdr:row>3</xdr:row>
      <xdr:rowOff>175797</xdr:rowOff>
    </xdr:to>
    <xdr:pic>
      <xdr:nvPicPr>
        <xdr:cNvPr id="2" name="Picture 12032" descr="LOGO-BRASÃO JOÃO NEIVA">
          <a:extLst>
            <a:ext uri="{FF2B5EF4-FFF2-40B4-BE49-F238E27FC236}">
              <a16:creationId xmlns:a16="http://schemas.microsoft.com/office/drawing/2014/main" xmlns="" id="{FFE476C8-1913-47DF-8232-F3C9D42CC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85725"/>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561550</xdr:colOff>
      <xdr:row>0</xdr:row>
      <xdr:rowOff>57150</xdr:rowOff>
    </xdr:from>
    <xdr:to>
      <xdr:col>5</xdr:col>
      <xdr:colOff>238125</xdr:colOff>
      <xdr:row>3</xdr:row>
      <xdr:rowOff>190500</xdr:rowOff>
    </xdr:to>
    <xdr:pic>
      <xdr:nvPicPr>
        <xdr:cNvPr id="2" name="Picture 12032" descr="LOGO-BRASÃO JOÃO NEIVA">
          <a:extLst>
            <a:ext uri="{FF2B5EF4-FFF2-40B4-BE49-F238E27FC236}">
              <a16:creationId xmlns:a16="http://schemas.microsoft.com/office/drawing/2014/main" xmlns="" id="{174C6BA1-42E5-46E1-A369-467B2691C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550" y="57150"/>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123825</xdr:colOff>
      <xdr:row>0</xdr:row>
      <xdr:rowOff>47625</xdr:rowOff>
    </xdr:from>
    <xdr:to>
      <xdr:col>5</xdr:col>
      <xdr:colOff>410000</xdr:colOff>
      <xdr:row>3</xdr:row>
      <xdr:rowOff>180975</xdr:rowOff>
    </xdr:to>
    <xdr:pic>
      <xdr:nvPicPr>
        <xdr:cNvPr id="2" name="Picture 12032" descr="LOGO-BRASÃO JOÃO NEIVA">
          <a:extLst>
            <a:ext uri="{FF2B5EF4-FFF2-40B4-BE49-F238E27FC236}">
              <a16:creationId xmlns:a16="http://schemas.microsoft.com/office/drawing/2014/main" xmlns="" id="{FD9E3CC3-07B2-4801-A934-B91363A38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2125" y="47625"/>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76200</xdr:colOff>
      <xdr:row>0</xdr:row>
      <xdr:rowOff>47625</xdr:rowOff>
    </xdr:from>
    <xdr:to>
      <xdr:col>5</xdr:col>
      <xdr:colOff>362375</xdr:colOff>
      <xdr:row>3</xdr:row>
      <xdr:rowOff>180975</xdr:rowOff>
    </xdr:to>
    <xdr:pic>
      <xdr:nvPicPr>
        <xdr:cNvPr id="2" name="Picture 12032" descr="LOGO-BRASÃO JOÃO NEIVA">
          <a:extLst>
            <a:ext uri="{FF2B5EF4-FFF2-40B4-BE49-F238E27FC236}">
              <a16:creationId xmlns:a16="http://schemas.microsoft.com/office/drawing/2014/main" xmlns="" id="{285DCF05-4A0A-4AC2-A066-DAA063204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2675" y="47625"/>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152400</xdr:colOff>
      <xdr:row>0</xdr:row>
      <xdr:rowOff>47625</xdr:rowOff>
    </xdr:from>
    <xdr:to>
      <xdr:col>5</xdr:col>
      <xdr:colOff>438575</xdr:colOff>
      <xdr:row>3</xdr:row>
      <xdr:rowOff>180975</xdr:rowOff>
    </xdr:to>
    <xdr:pic>
      <xdr:nvPicPr>
        <xdr:cNvPr id="2" name="Picture 12032" descr="LOGO-BRASÃO JOÃO NEIVA">
          <a:extLst>
            <a:ext uri="{FF2B5EF4-FFF2-40B4-BE49-F238E27FC236}">
              <a16:creationId xmlns:a16="http://schemas.microsoft.com/office/drawing/2014/main" xmlns="" id="{E724A8D5-39DD-4FDE-84CE-D7E9A4C8B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3550" y="47625"/>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200025</xdr:colOff>
      <xdr:row>0</xdr:row>
      <xdr:rowOff>76200</xdr:rowOff>
    </xdr:from>
    <xdr:to>
      <xdr:col>5</xdr:col>
      <xdr:colOff>486200</xdr:colOff>
      <xdr:row>3</xdr:row>
      <xdr:rowOff>209550</xdr:rowOff>
    </xdr:to>
    <xdr:pic>
      <xdr:nvPicPr>
        <xdr:cNvPr id="2" name="Picture 12032" descr="LOGO-BRASÃO JOÃO NEIVA">
          <a:extLst>
            <a:ext uri="{FF2B5EF4-FFF2-40B4-BE49-F238E27FC236}">
              <a16:creationId xmlns:a16="http://schemas.microsoft.com/office/drawing/2014/main" xmlns="" id="{BEF3651C-7D14-4CE0-88A8-1BAE3544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91175" y="76200"/>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171450</xdr:colOff>
      <xdr:row>0</xdr:row>
      <xdr:rowOff>38100</xdr:rowOff>
    </xdr:from>
    <xdr:to>
      <xdr:col>0</xdr:col>
      <xdr:colOff>838200</xdr:colOff>
      <xdr:row>2</xdr:row>
      <xdr:rowOff>180975</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38100"/>
          <a:ext cx="6667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171450</xdr:colOff>
      <xdr:row>0</xdr:row>
      <xdr:rowOff>38100</xdr:rowOff>
    </xdr:from>
    <xdr:to>
      <xdr:col>1</xdr:col>
      <xdr:colOff>333375</xdr:colOff>
      <xdr:row>1</xdr:row>
      <xdr:rowOff>180975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50" y="38100"/>
          <a:ext cx="4191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Vitoria\c\Res&#237;duos%20S&#243;lidos\Cons&#243;rcio%20Pref.%20Marechal%20Floriano%20e%20Domingos%20Martins\CHORUME%20e%20BIOG&#193;S\CMFDM1%20292%2001%20-%20Unid.de%20Processamento%20de%20Res&#237;duos%20-%20Reservat&#243;rio%20Met&#225;lic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itoria\C\AAGUA\ORCAMENT\2000\INTERIOR\AFONSO%20CLAUDIO\ACSP8%20010%2000%20-%20CAPTA&#199;&#195;O%20SERRA%20PELAD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itoria\c\Documents%20and%20Settings\&#193;tila\Meus%20documentos\HPS\Ponte%20Nova\CMFDM1%20313%2001%20-%20Unid.de%20Proc&#186;%20de%20Res&#237;duos%20-%20Cub&#237;culo%20do%20BIOG&#193;S%20e%20Queimado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itoria\C\AAGUA\Orcament\2002\INTERIOR\CONCEI&#199;&#195;O%20DA%20BARRA\CBSD1%20066%2002%20-%20TRAVESSIA%203%20%20-%20(%20SOBRE%20O%20RIO%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rev1%20-%20ADUTORA%20DE%20&#193;GUA%20TRATADA%20DN%20250%20F&#186;F&#186;%20-%20GRAVIDAD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ADUTORA%20DE%20&#193;GUA%20TRATADA%20DN%20250%20F&#186;F&#186;%20-%20GRAVIDAD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itoria\c\Drenagem\Or&#231;ament\2001\Interior\Nova%20Ven&#233;cia\Estim.%20-%20Eng&#186;%20Mari&#226;ngela\NVSD1%20076%2001%20-%20SISTEMA%20DE%20DRENAGEM%20-%20NOVA%20VEN&#201;CI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rthur\c\Documents%20and%20Settings\Marlem\Configura&#231;&#245;es%20locais\Temporary%20Internet%20Files\Content.IE5\MNSRGR4Z\RL.ORC.TODOS.R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RL.ORC.AGU.005.R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onnectdb\Documentos\ORCAMENTO\orcamento%202007\p%20m%20serra\CD%20CP030-07\Edital\Anexo%20I\Planilha%20de%20Pre&#231;os\RL.ORC.AGU.005.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ESPELHO  "/>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
      <sheetName val="MATERIAL"/>
      <sheetName val="COMPOSIÇÃO"/>
    </sheetNames>
    <sheetDataSet>
      <sheetData sheetId="0"/>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MATERIAIS"/>
      <sheetName val="TABELA"/>
      <sheetName val="SERVIÇOS"/>
      <sheetName val="ESPELHO  "/>
      <sheetName val="Módulo1"/>
    </sheetNames>
    <sheetDataSet>
      <sheetData sheetId="0"/>
      <sheetData sheetId="1"/>
      <sheetData sheetId="2"/>
      <sheetData sheetId="3"/>
      <sheetData sheetId="4"/>
      <sheetData sheetId="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Água"/>
      <sheetName val="QCI - 10-01-06"/>
      <sheetName val="Serviços Esgoto"/>
      <sheetName val="Remanejamento de Famílas"/>
      <sheetName val="Sistema Viário e Drenagem"/>
      <sheetName val="UHB"/>
      <sheetName val="Reflorestamento"/>
      <sheetName val="CEI"/>
    </sheetNames>
    <sheetDataSet>
      <sheetData sheetId="0"/>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s>
    <sheetDataSet>
      <sheetData sheetId="0"/>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100"/>
  <sheetViews>
    <sheetView view="pageBreakPreview" zoomScaleNormal="100" zoomScaleSheetLayoutView="100" workbookViewId="0">
      <selection activeCell="K21" sqref="K21"/>
    </sheetView>
  </sheetViews>
  <sheetFormatPr defaultRowHeight="12.75"/>
  <cols>
    <col min="1" max="1" width="15.7109375" style="17" customWidth="1"/>
    <col min="2" max="2" width="11" style="18" bestFit="1" customWidth="1"/>
    <col min="3" max="3" width="10.5703125" style="18" customWidth="1"/>
    <col min="4" max="4" width="97.42578125" style="23" customWidth="1"/>
    <col min="5" max="5" width="11" style="20" customWidth="1"/>
    <col min="6" max="6" width="7" style="21" bestFit="1" customWidth="1"/>
    <col min="7" max="7" width="10.5703125" style="20" bestFit="1" customWidth="1"/>
    <col min="8" max="8" width="13" style="20" bestFit="1" customWidth="1"/>
    <col min="9" max="9" width="13.5703125" style="20" customWidth="1"/>
    <col min="10" max="10" width="14.7109375" style="24" customWidth="1"/>
    <col min="11" max="11" width="11.42578125" style="16" customWidth="1"/>
    <col min="12" max="16384" width="9.140625" style="16"/>
  </cols>
  <sheetData>
    <row r="1" spans="1:70" s="1" customFormat="1" ht="22.5" customHeight="1">
      <c r="A1" s="378"/>
      <c r="B1" s="380" t="s">
        <v>0</v>
      </c>
      <c r="C1" s="381"/>
      <c r="D1" s="382"/>
      <c r="E1" s="396" t="s">
        <v>122</v>
      </c>
      <c r="F1" s="397"/>
      <c r="G1" s="397"/>
      <c r="H1" s="397"/>
      <c r="I1" s="398"/>
      <c r="J1" s="2"/>
    </row>
    <row r="2" spans="1:70" s="1" customFormat="1" ht="15.75">
      <c r="A2" s="379"/>
      <c r="B2" s="383" t="s">
        <v>1</v>
      </c>
      <c r="C2" s="384"/>
      <c r="D2" s="385"/>
      <c r="E2" s="386" t="s">
        <v>2</v>
      </c>
      <c r="F2" s="387"/>
      <c r="G2" s="387"/>
      <c r="H2" s="3" t="s">
        <v>3</v>
      </c>
      <c r="I2" s="4">
        <v>0.31290000000000001</v>
      </c>
      <c r="J2" s="2"/>
    </row>
    <row r="3" spans="1:70" s="1" customFormat="1" ht="14.25">
      <c r="A3" s="379"/>
      <c r="B3" s="388"/>
      <c r="C3" s="389"/>
      <c r="D3" s="390"/>
      <c r="E3" s="386" t="s">
        <v>272</v>
      </c>
      <c r="F3" s="387"/>
      <c r="G3" s="387"/>
      <c r="H3" s="106" t="s">
        <v>315</v>
      </c>
      <c r="I3" s="107">
        <v>1.5727</v>
      </c>
      <c r="J3" s="1" t="s">
        <v>273</v>
      </c>
    </row>
    <row r="4" spans="1:70" s="7" customFormat="1" ht="14.25">
      <c r="A4" s="379"/>
      <c r="B4" s="391"/>
      <c r="C4" s="392"/>
      <c r="D4" s="393"/>
      <c r="E4" s="394" t="s">
        <v>4</v>
      </c>
      <c r="F4" s="395"/>
      <c r="G4" s="395"/>
      <c r="H4" s="5" t="s">
        <v>5</v>
      </c>
      <c r="I4" s="6"/>
      <c r="J4" s="264">
        <f>I2+1</f>
        <v>1.3129</v>
      </c>
      <c r="K4" s="258"/>
    </row>
    <row r="5" spans="1:70" s="7" customFormat="1" ht="15">
      <c r="A5" s="255"/>
      <c r="B5" s="348"/>
      <c r="C5" s="252"/>
      <c r="D5" s="253"/>
      <c r="E5" s="256" t="s">
        <v>311</v>
      </c>
      <c r="F5" s="257"/>
      <c r="G5" s="254"/>
      <c r="H5" s="5"/>
      <c r="I5" s="6"/>
      <c r="J5" s="8"/>
    </row>
    <row r="6" spans="1:70" s="10" customFormat="1" ht="14.25" customHeight="1">
      <c r="A6" s="401" t="s">
        <v>6</v>
      </c>
      <c r="B6" s="401" t="s">
        <v>7</v>
      </c>
      <c r="C6" s="401" t="s">
        <v>8</v>
      </c>
      <c r="D6" s="401" t="s">
        <v>9</v>
      </c>
      <c r="E6" s="403" t="s">
        <v>10</v>
      </c>
      <c r="F6" s="405" t="s">
        <v>11</v>
      </c>
      <c r="G6" s="407" t="s">
        <v>12</v>
      </c>
      <c r="H6" s="408"/>
      <c r="I6" s="409"/>
      <c r="J6" s="9"/>
    </row>
    <row r="7" spans="1:70" s="13" customFormat="1" ht="14.25">
      <c r="A7" s="402"/>
      <c r="B7" s="402"/>
      <c r="C7" s="402"/>
      <c r="D7" s="402"/>
      <c r="E7" s="404"/>
      <c r="F7" s="406"/>
      <c r="G7" s="11" t="s">
        <v>268</v>
      </c>
      <c r="H7" s="11" t="s">
        <v>267</v>
      </c>
      <c r="I7" s="11" t="s">
        <v>13</v>
      </c>
      <c r="J7" s="12"/>
    </row>
    <row r="8" spans="1:70" s="188" customFormat="1">
      <c r="A8" s="180" t="s">
        <v>14</v>
      </c>
      <c r="B8" s="181"/>
      <c r="C8" s="181"/>
      <c r="D8" s="182" t="s">
        <v>15</v>
      </c>
      <c r="E8" s="183"/>
      <c r="F8" s="184"/>
      <c r="G8" s="185"/>
      <c r="H8" s="186"/>
      <c r="I8" s="187"/>
      <c r="J8" s="169"/>
    </row>
    <row r="9" spans="1:70" s="188" customFormat="1">
      <c r="A9" s="180" t="s">
        <v>16</v>
      </c>
      <c r="B9" s="181"/>
      <c r="C9" s="181"/>
      <c r="D9" s="182" t="s">
        <v>17</v>
      </c>
      <c r="E9" s="183"/>
      <c r="F9" s="184"/>
      <c r="G9" s="185"/>
      <c r="H9" s="186"/>
      <c r="I9" s="261">
        <f>SUM(H10:H14)</f>
        <v>43629.909845601316</v>
      </c>
      <c r="J9" s="169"/>
    </row>
    <row r="10" spans="1:70" s="15" customFormat="1">
      <c r="A10" s="163" t="s">
        <v>18</v>
      </c>
      <c r="B10" s="164" t="s">
        <v>19</v>
      </c>
      <c r="C10" s="164" t="s">
        <v>274</v>
      </c>
      <c r="D10" s="165" t="s">
        <v>20</v>
      </c>
      <c r="E10" s="166" t="s">
        <v>21</v>
      </c>
      <c r="F10" s="167">
        <v>952.15750000000003</v>
      </c>
      <c r="G10" s="259">
        <f>5.71*J4</f>
        <v>7.4966589999999993</v>
      </c>
      <c r="H10" s="260">
        <f>G10*F10</f>
        <v>7138.0000917924999</v>
      </c>
      <c r="I10" s="168"/>
      <c r="J10" s="169"/>
      <c r="K10" s="14"/>
    </row>
    <row r="11" spans="1:70" s="170" customFormat="1" ht="14.25">
      <c r="A11" s="163" t="s">
        <v>22</v>
      </c>
      <c r="B11" s="349" t="s">
        <v>201</v>
      </c>
      <c r="C11" s="164" t="s">
        <v>23</v>
      </c>
      <c r="D11" s="165" t="s">
        <v>24</v>
      </c>
      <c r="E11" s="166" t="s">
        <v>21</v>
      </c>
      <c r="F11" s="167">
        <v>30.678299999999997</v>
      </c>
      <c r="G11" s="259">
        <f>'IMP-01'!G38</f>
        <v>4.3234532224000004</v>
      </c>
      <c r="H11" s="260">
        <f t="shared" ref="H11:H14" si="0">G11*F11</f>
        <v>132.63619499275393</v>
      </c>
      <c r="I11" s="168"/>
      <c r="J11" s="169"/>
      <c r="K11" s="14"/>
    </row>
    <row r="12" spans="1:70" s="14" customFormat="1">
      <c r="A12" s="163" t="s">
        <v>25</v>
      </c>
      <c r="B12" s="164" t="s">
        <v>26</v>
      </c>
      <c r="C12" s="164" t="s">
        <v>274</v>
      </c>
      <c r="D12" s="190" t="s">
        <v>27</v>
      </c>
      <c r="E12" s="166" t="s">
        <v>28</v>
      </c>
      <c r="F12" s="167">
        <v>2.5740000000000003</v>
      </c>
      <c r="G12" s="259">
        <f>209.92*J4</f>
        <v>275.60396799999995</v>
      </c>
      <c r="H12" s="260">
        <f t="shared" si="0"/>
        <v>709.40461363199995</v>
      </c>
      <c r="I12" s="168"/>
      <c r="J12" s="169"/>
      <c r="K12" s="14" t="s">
        <v>271</v>
      </c>
    </row>
    <row r="13" spans="1:70" s="192" customFormat="1" ht="14.25">
      <c r="A13" s="163" t="s">
        <v>29</v>
      </c>
      <c r="B13" s="164" t="s">
        <v>30</v>
      </c>
      <c r="C13" s="164" t="s">
        <v>274</v>
      </c>
      <c r="D13" s="165" t="s">
        <v>31</v>
      </c>
      <c r="E13" s="166" t="s">
        <v>21</v>
      </c>
      <c r="F13" s="167">
        <v>952.15750000000003</v>
      </c>
      <c r="G13" s="259">
        <f>21.93*J4</f>
        <v>28.791896999999999</v>
      </c>
      <c r="H13" s="260">
        <f t="shared" si="0"/>
        <v>27414.4206677775</v>
      </c>
      <c r="I13" s="168"/>
      <c r="J13" s="169"/>
      <c r="K13" s="14" t="s">
        <v>271</v>
      </c>
    </row>
    <row r="14" spans="1:70" s="192" customFormat="1" ht="22.5">
      <c r="A14" s="163" t="s">
        <v>206</v>
      </c>
      <c r="B14" s="164" t="s">
        <v>207</v>
      </c>
      <c r="C14" s="164" t="s">
        <v>274</v>
      </c>
      <c r="D14" s="165" t="s">
        <v>208</v>
      </c>
      <c r="E14" s="166" t="s">
        <v>28</v>
      </c>
      <c r="F14" s="167">
        <v>117.753249</v>
      </c>
      <c r="G14" s="259">
        <f>53.27*J4</f>
        <v>69.938182999999995</v>
      </c>
      <c r="H14" s="260">
        <f t="shared" si="0"/>
        <v>8235.4482774065655</v>
      </c>
      <c r="I14" s="168"/>
      <c r="J14" s="169"/>
      <c r="K14" s="14"/>
    </row>
    <row r="15" spans="1:70" s="15" customFormat="1">
      <c r="A15" s="163"/>
      <c r="B15" s="164"/>
      <c r="C15" s="164"/>
      <c r="D15" s="165"/>
      <c r="E15" s="166"/>
      <c r="F15" s="167"/>
      <c r="G15" s="167"/>
      <c r="H15" s="189"/>
      <c r="I15" s="168"/>
      <c r="J15" s="169"/>
      <c r="K15" s="14" t="s">
        <v>271</v>
      </c>
    </row>
    <row r="16" spans="1:70" s="188" customFormat="1">
      <c r="A16" s="180" t="s">
        <v>32</v>
      </c>
      <c r="B16" s="181"/>
      <c r="C16" s="181"/>
      <c r="D16" s="182" t="s">
        <v>33</v>
      </c>
      <c r="E16" s="183"/>
      <c r="F16" s="184"/>
      <c r="G16" s="184"/>
      <c r="H16" s="193"/>
      <c r="I16" s="261">
        <f>SUM(H17:H20)</f>
        <v>14763.114114</v>
      </c>
      <c r="J16" s="169"/>
      <c r="K16" s="14" t="s">
        <v>271</v>
      </c>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row>
    <row r="17" spans="1:69" s="15" customFormat="1" ht="22.5">
      <c r="A17" s="163" t="s">
        <v>34</v>
      </c>
      <c r="B17" s="164" t="s">
        <v>35</v>
      </c>
      <c r="C17" s="164" t="s">
        <v>274</v>
      </c>
      <c r="D17" s="165" t="s">
        <v>232</v>
      </c>
      <c r="E17" s="166" t="s">
        <v>21</v>
      </c>
      <c r="F17" s="167">
        <v>7.5</v>
      </c>
      <c r="G17" s="259">
        <f>580.88*J4</f>
        <v>762.63735199999996</v>
      </c>
      <c r="H17" s="260">
        <f>G17*F17</f>
        <v>5719.7801399999998</v>
      </c>
      <c r="I17" s="168"/>
      <c r="J17" s="169"/>
      <c r="K17" s="14" t="s">
        <v>271</v>
      </c>
    </row>
    <row r="18" spans="1:69" s="15" customFormat="1" ht="22.5">
      <c r="A18" s="163" t="s">
        <v>36</v>
      </c>
      <c r="B18" s="164" t="s">
        <v>37</v>
      </c>
      <c r="C18" s="164" t="s">
        <v>274</v>
      </c>
      <c r="D18" s="165" t="s">
        <v>38</v>
      </c>
      <c r="E18" s="166" t="s">
        <v>21</v>
      </c>
      <c r="F18" s="167">
        <v>10.9</v>
      </c>
      <c r="G18" s="259">
        <f>400.1*J4</f>
        <v>525.29129</v>
      </c>
      <c r="H18" s="260">
        <f t="shared" ref="H18:H20" si="1">G18*F18</f>
        <v>5725.6750609999999</v>
      </c>
      <c r="I18" s="168"/>
      <c r="J18" s="169"/>
      <c r="K18" s="14" t="s">
        <v>271</v>
      </c>
    </row>
    <row r="19" spans="1:69" s="15" customFormat="1">
      <c r="A19" s="163" t="s">
        <v>39</v>
      </c>
      <c r="B19" s="164" t="s">
        <v>40</v>
      </c>
      <c r="C19" s="164" t="s">
        <v>274</v>
      </c>
      <c r="D19" s="165" t="s">
        <v>170</v>
      </c>
      <c r="E19" s="166" t="s">
        <v>21</v>
      </c>
      <c r="F19" s="167">
        <v>8</v>
      </c>
      <c r="G19" s="259">
        <f>242.55*J4</f>
        <v>318.443895</v>
      </c>
      <c r="H19" s="260">
        <f t="shared" si="1"/>
        <v>2547.55116</v>
      </c>
      <c r="I19" s="168"/>
      <c r="J19" s="169"/>
      <c r="K19" s="14" t="s">
        <v>271</v>
      </c>
    </row>
    <row r="20" spans="1:69" s="15" customFormat="1" ht="22.5">
      <c r="A20" s="163" t="s">
        <v>41</v>
      </c>
      <c r="B20" s="164" t="s">
        <v>275</v>
      </c>
      <c r="C20" s="164" t="s">
        <v>274</v>
      </c>
      <c r="D20" s="165" t="s">
        <v>276</v>
      </c>
      <c r="E20" s="166" t="s">
        <v>42</v>
      </c>
      <c r="F20" s="167">
        <v>1</v>
      </c>
      <c r="G20" s="259">
        <f>586.57*J4</f>
        <v>770.107753</v>
      </c>
      <c r="H20" s="260">
        <f t="shared" si="1"/>
        <v>770.107753</v>
      </c>
      <c r="I20" s="168"/>
      <c r="J20" s="169"/>
      <c r="K20" s="14" t="s">
        <v>271</v>
      </c>
    </row>
    <row r="21" spans="1:69" s="15" customFormat="1">
      <c r="A21" s="163"/>
      <c r="B21" s="164"/>
      <c r="C21" s="164"/>
      <c r="D21" s="165"/>
      <c r="E21" s="166"/>
      <c r="F21" s="167"/>
      <c r="G21" s="167"/>
      <c r="H21" s="189"/>
      <c r="I21" s="168"/>
      <c r="J21" s="169"/>
      <c r="K21" s="14" t="s">
        <v>271</v>
      </c>
    </row>
    <row r="22" spans="1:69" s="188" customFormat="1">
      <c r="A22" s="180" t="s">
        <v>43</v>
      </c>
      <c r="B22" s="181"/>
      <c r="C22" s="194"/>
      <c r="D22" s="195" t="s">
        <v>44</v>
      </c>
      <c r="E22" s="183"/>
      <c r="F22" s="184"/>
      <c r="G22" s="184"/>
      <c r="H22" s="193"/>
      <c r="I22" s="261">
        <f>SUM(H23:H26)</f>
        <v>12936.099279119999</v>
      </c>
      <c r="J22" s="169"/>
      <c r="K22" s="14" t="s">
        <v>271</v>
      </c>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row>
    <row r="23" spans="1:69" s="203" customFormat="1" ht="22.5">
      <c r="A23" s="171" t="s">
        <v>45</v>
      </c>
      <c r="B23" s="164" t="s">
        <v>46</v>
      </c>
      <c r="C23" s="164" t="s">
        <v>274</v>
      </c>
      <c r="D23" s="173" t="s">
        <v>47</v>
      </c>
      <c r="E23" s="174" t="s">
        <v>21</v>
      </c>
      <c r="F23" s="175">
        <v>155.76</v>
      </c>
      <c r="G23" s="262">
        <f>48.05*J4</f>
        <v>63.084844999999994</v>
      </c>
      <c r="H23" s="260">
        <f>G23*F23</f>
        <v>9826.0954571999991</v>
      </c>
      <c r="I23" s="177"/>
      <c r="J23" s="179"/>
      <c r="K23" s="178" t="s">
        <v>271</v>
      </c>
    </row>
    <row r="24" spans="1:69" s="203" customFormat="1" ht="22.5">
      <c r="A24" s="171" t="s">
        <v>252</v>
      </c>
      <c r="B24" s="164" t="s">
        <v>259</v>
      </c>
      <c r="C24" s="164" t="s">
        <v>274</v>
      </c>
      <c r="D24" s="173" t="s">
        <v>260</v>
      </c>
      <c r="E24" s="174" t="s">
        <v>21</v>
      </c>
      <c r="F24" s="175">
        <v>21.56</v>
      </c>
      <c r="G24" s="262">
        <f>60.8*J4</f>
        <v>79.82432</v>
      </c>
      <c r="H24" s="260">
        <f t="shared" ref="H24:H26" si="2">G24*F24</f>
        <v>1721.0123391999998</v>
      </c>
      <c r="I24" s="177"/>
      <c r="J24" s="179"/>
      <c r="K24" s="178"/>
    </row>
    <row r="25" spans="1:69" s="203" customFormat="1" ht="14.25">
      <c r="A25" s="171" t="s">
        <v>253</v>
      </c>
      <c r="B25" s="164" t="s">
        <v>261</v>
      </c>
      <c r="C25" s="164" t="s">
        <v>274</v>
      </c>
      <c r="D25" s="173" t="s">
        <v>256</v>
      </c>
      <c r="E25" s="174" t="s">
        <v>257</v>
      </c>
      <c r="F25" s="175">
        <v>42.58</v>
      </c>
      <c r="G25" s="262">
        <f>10.87*J4</f>
        <v>14.271222999999999</v>
      </c>
      <c r="H25" s="260">
        <f t="shared" si="2"/>
        <v>607.66867533999994</v>
      </c>
      <c r="I25" s="177"/>
      <c r="J25" s="179"/>
      <c r="K25" s="178"/>
    </row>
    <row r="26" spans="1:69" s="203" customFormat="1" ht="14.25">
      <c r="A26" s="171" t="s">
        <v>254</v>
      </c>
      <c r="B26" s="164" t="s">
        <v>258</v>
      </c>
      <c r="C26" s="164" t="s">
        <v>274</v>
      </c>
      <c r="D26" s="173" t="s">
        <v>255</v>
      </c>
      <c r="E26" s="174" t="s">
        <v>28</v>
      </c>
      <c r="F26" s="175">
        <v>1.01</v>
      </c>
      <c r="G26" s="262">
        <f>589.22*J4</f>
        <v>773.58693800000003</v>
      </c>
      <c r="H26" s="260">
        <f t="shared" si="2"/>
        <v>781.32280738000009</v>
      </c>
      <c r="I26" s="177"/>
      <c r="J26" s="179"/>
      <c r="K26" s="178"/>
    </row>
    <row r="27" spans="1:69" s="192" customFormat="1" ht="14.25">
      <c r="A27" s="163"/>
      <c r="B27" s="164"/>
      <c r="C27" s="191"/>
      <c r="D27" s="165"/>
      <c r="E27" s="166"/>
      <c r="F27" s="167"/>
      <c r="G27" s="167"/>
      <c r="H27" s="196"/>
      <c r="I27" s="168"/>
      <c r="J27" s="169"/>
      <c r="K27" s="14"/>
    </row>
    <row r="28" spans="1:69" s="188" customFormat="1">
      <c r="A28" s="180" t="s">
        <v>48</v>
      </c>
      <c r="B28" s="181"/>
      <c r="C28" s="194"/>
      <c r="D28" s="195" t="s">
        <v>49</v>
      </c>
      <c r="E28" s="183"/>
      <c r="F28" s="184"/>
      <c r="G28" s="184"/>
      <c r="H28" s="197"/>
      <c r="I28" s="261">
        <f>SUM(H29:H32)</f>
        <v>369529.71836944006</v>
      </c>
      <c r="J28" s="169"/>
      <c r="K28" s="14" t="s">
        <v>271</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row>
    <row r="29" spans="1:69" s="192" customFormat="1" ht="22.5">
      <c r="A29" s="163" t="s">
        <v>50</v>
      </c>
      <c r="B29" s="198" t="s">
        <v>166</v>
      </c>
      <c r="C29" s="164" t="s">
        <v>274</v>
      </c>
      <c r="D29" s="190" t="s">
        <v>167</v>
      </c>
      <c r="E29" s="166" t="s">
        <v>21</v>
      </c>
      <c r="F29" s="167">
        <v>1430.5300000000002</v>
      </c>
      <c r="G29" s="259">
        <f>89.68*J4</f>
        <v>117.74087200000001</v>
      </c>
      <c r="H29" s="260">
        <f>G29*F29</f>
        <v>168431.84962216005</v>
      </c>
      <c r="I29" s="168"/>
      <c r="J29" s="169"/>
      <c r="K29" s="14" t="s">
        <v>271</v>
      </c>
    </row>
    <row r="30" spans="1:69" s="192" customFormat="1" ht="14.25">
      <c r="A30" s="163" t="s">
        <v>51</v>
      </c>
      <c r="B30" s="198" t="s">
        <v>269</v>
      </c>
      <c r="C30" s="164" t="s">
        <v>274</v>
      </c>
      <c r="D30" s="190" t="s">
        <v>270</v>
      </c>
      <c r="E30" s="166" t="s">
        <v>21</v>
      </c>
      <c r="F30" s="167">
        <v>1430.5300000000002</v>
      </c>
      <c r="G30" s="259">
        <f>83.42*J4</f>
        <v>109.52211799999999</v>
      </c>
      <c r="H30" s="260">
        <f t="shared" ref="H30:H32" si="3">G30*F30</f>
        <v>156674.67546254001</v>
      </c>
      <c r="I30" s="168"/>
      <c r="J30" s="169"/>
      <c r="K30" s="14" t="s">
        <v>271</v>
      </c>
    </row>
    <row r="31" spans="1:69" s="14" customFormat="1">
      <c r="A31" s="163" t="s">
        <v>52</v>
      </c>
      <c r="B31" s="198" t="s">
        <v>53</v>
      </c>
      <c r="C31" s="164" t="s">
        <v>274</v>
      </c>
      <c r="D31" s="165" t="s">
        <v>54</v>
      </c>
      <c r="E31" s="166" t="s">
        <v>55</v>
      </c>
      <c r="F31" s="167">
        <v>206.54000000000002</v>
      </c>
      <c r="G31" s="259">
        <f>159.34*J4</f>
        <v>209.197486</v>
      </c>
      <c r="H31" s="260">
        <f t="shared" si="3"/>
        <v>43207.648758440002</v>
      </c>
      <c r="I31" s="168"/>
      <c r="J31" s="169"/>
      <c r="K31" s="14" t="s">
        <v>271</v>
      </c>
    </row>
    <row r="32" spans="1:69" s="14" customFormat="1">
      <c r="A32" s="163" t="s">
        <v>203</v>
      </c>
      <c r="B32" s="198" t="s">
        <v>204</v>
      </c>
      <c r="C32" s="164" t="s">
        <v>274</v>
      </c>
      <c r="D32" s="165" t="s">
        <v>202</v>
      </c>
      <c r="E32" s="166" t="s">
        <v>55</v>
      </c>
      <c r="F32" s="167">
        <v>31.1</v>
      </c>
      <c r="G32" s="259">
        <f>29.77*J4</f>
        <v>39.085032999999996</v>
      </c>
      <c r="H32" s="260">
        <f t="shared" si="3"/>
        <v>1215.5445262999999</v>
      </c>
      <c r="I32" s="168"/>
      <c r="J32" s="169"/>
    </row>
    <row r="33" spans="1:69" s="192" customFormat="1" ht="14.25">
      <c r="A33" s="163"/>
      <c r="B33" s="164"/>
      <c r="C33" s="191"/>
      <c r="D33" s="165"/>
      <c r="E33" s="166"/>
      <c r="F33" s="167"/>
      <c r="G33" s="167"/>
      <c r="H33" s="196"/>
      <c r="I33" s="168"/>
      <c r="J33" s="169"/>
      <c r="K33" s="14"/>
    </row>
    <row r="34" spans="1:69" s="188" customFormat="1">
      <c r="A34" s="180" t="s">
        <v>56</v>
      </c>
      <c r="B34" s="181"/>
      <c r="C34" s="194"/>
      <c r="D34" s="195" t="s">
        <v>57</v>
      </c>
      <c r="E34" s="183"/>
      <c r="F34" s="184"/>
      <c r="G34" s="184"/>
      <c r="H34" s="197"/>
      <c r="I34" s="261">
        <f>SUM(H35:H36)</f>
        <v>12245.906304929998</v>
      </c>
      <c r="J34" s="169"/>
      <c r="K34" s="14" t="s">
        <v>271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row>
    <row r="35" spans="1:69" s="15" customFormat="1" ht="22.5">
      <c r="A35" s="163" t="s">
        <v>58</v>
      </c>
      <c r="B35" s="350">
        <v>100105</v>
      </c>
      <c r="C35" s="164" t="s">
        <v>274</v>
      </c>
      <c r="D35" s="165" t="s">
        <v>59</v>
      </c>
      <c r="E35" s="166" t="s">
        <v>21</v>
      </c>
      <c r="F35" s="199">
        <v>20.83</v>
      </c>
      <c r="G35" s="263">
        <f>183.77*J4</f>
        <v>241.27163300000001</v>
      </c>
      <c r="H35" s="260">
        <f t="shared" ref="H35:H36" si="4">G35*F35</f>
        <v>5025.6881153899994</v>
      </c>
      <c r="I35" s="200"/>
      <c r="J35" s="169"/>
      <c r="K35" s="14" t="s">
        <v>271</v>
      </c>
    </row>
    <row r="36" spans="1:69" s="14" customFormat="1" ht="22.5">
      <c r="A36" s="163" t="s">
        <v>60</v>
      </c>
      <c r="B36" s="350">
        <v>100208</v>
      </c>
      <c r="C36" s="164" t="s">
        <v>274</v>
      </c>
      <c r="D36" s="165" t="s">
        <v>61</v>
      </c>
      <c r="E36" s="166" t="s">
        <v>21</v>
      </c>
      <c r="F36" s="167">
        <v>31.42</v>
      </c>
      <c r="G36" s="259">
        <f>175.03*J4</f>
        <v>229.796887</v>
      </c>
      <c r="H36" s="260">
        <f t="shared" si="4"/>
        <v>7220.2181895399999</v>
      </c>
      <c r="I36" s="168"/>
      <c r="J36" s="169"/>
      <c r="K36" s="14" t="s">
        <v>271</v>
      </c>
    </row>
    <row r="37" spans="1:69" s="192" customFormat="1" ht="14.25">
      <c r="A37" s="163"/>
      <c r="B37" s="164"/>
      <c r="C37" s="191"/>
      <c r="D37" s="165"/>
      <c r="E37" s="166"/>
      <c r="F37" s="167"/>
      <c r="G37" s="167"/>
      <c r="H37" s="196"/>
      <c r="I37" s="168"/>
      <c r="J37" s="169"/>
      <c r="K37" s="14"/>
    </row>
    <row r="38" spans="1:69" s="188" customFormat="1">
      <c r="A38" s="180" t="s">
        <v>62</v>
      </c>
      <c r="B38" s="181"/>
      <c r="C38" s="194"/>
      <c r="D38" s="195" t="s">
        <v>63</v>
      </c>
      <c r="E38" s="183"/>
      <c r="F38" s="184"/>
      <c r="G38" s="184"/>
      <c r="H38" s="197"/>
      <c r="I38" s="261">
        <f>SUM(H39:H41)</f>
        <v>24173.62630584</v>
      </c>
      <c r="J38" s="169"/>
      <c r="K38" s="14" t="s">
        <v>271</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row>
    <row r="39" spans="1:69" s="201" customFormat="1" ht="14.25">
      <c r="A39" s="163" t="s">
        <v>64</v>
      </c>
      <c r="B39" s="350">
        <v>120101</v>
      </c>
      <c r="C39" s="164" t="s">
        <v>274</v>
      </c>
      <c r="D39" s="165" t="s">
        <v>65</v>
      </c>
      <c r="E39" s="166" t="s">
        <v>21</v>
      </c>
      <c r="F39" s="167">
        <v>311.52</v>
      </c>
      <c r="G39" s="259">
        <f>5.23*J4</f>
        <v>6.8664670000000001</v>
      </c>
      <c r="H39" s="260">
        <f t="shared" ref="H39:H41" si="5">G39*F39</f>
        <v>2139.0417998399998</v>
      </c>
      <c r="I39" s="168"/>
      <c r="J39" s="169"/>
      <c r="K39" s="14" t="s">
        <v>271</v>
      </c>
    </row>
    <row r="40" spans="1:69" s="201" customFormat="1" ht="14.25">
      <c r="A40" s="163" t="s">
        <v>66</v>
      </c>
      <c r="B40" s="350">
        <v>120303</v>
      </c>
      <c r="C40" s="164" t="s">
        <v>274</v>
      </c>
      <c r="D40" s="165" t="s">
        <v>67</v>
      </c>
      <c r="E40" s="166" t="s">
        <v>21</v>
      </c>
      <c r="F40" s="167">
        <v>311.52</v>
      </c>
      <c r="G40" s="259">
        <f>44.1*J4</f>
        <v>57.898890000000002</v>
      </c>
      <c r="H40" s="260">
        <f t="shared" si="5"/>
        <v>18036.662212799998</v>
      </c>
      <c r="I40" s="168"/>
      <c r="J40" s="169"/>
      <c r="K40" s="14" t="s">
        <v>271</v>
      </c>
    </row>
    <row r="41" spans="1:69" s="15" customFormat="1" ht="22.5">
      <c r="A41" s="163" t="s">
        <v>68</v>
      </c>
      <c r="B41" s="350">
        <v>190106</v>
      </c>
      <c r="C41" s="164" t="s">
        <v>274</v>
      </c>
      <c r="D41" s="165" t="s">
        <v>69</v>
      </c>
      <c r="E41" s="166" t="s">
        <v>21</v>
      </c>
      <c r="F41" s="167">
        <v>155.76</v>
      </c>
      <c r="G41" s="259">
        <f>19.55*J4</f>
        <v>25.667195</v>
      </c>
      <c r="H41" s="260">
        <f t="shared" si="5"/>
        <v>3997.9222931999998</v>
      </c>
      <c r="I41" s="168"/>
      <c r="J41" s="169"/>
      <c r="K41" s="14" t="s">
        <v>271</v>
      </c>
    </row>
    <row r="42" spans="1:69" s="15" customFormat="1">
      <c r="A42" s="163"/>
      <c r="B42" s="164"/>
      <c r="C42" s="164"/>
      <c r="D42" s="165"/>
      <c r="E42" s="166"/>
      <c r="F42" s="167"/>
      <c r="G42" s="167"/>
      <c r="H42" s="189"/>
      <c r="I42" s="168"/>
      <c r="J42" s="169"/>
      <c r="K42" s="14" t="s">
        <v>271</v>
      </c>
    </row>
    <row r="43" spans="1:69" s="188" customFormat="1">
      <c r="A43" s="180" t="s">
        <v>70</v>
      </c>
      <c r="B43" s="181"/>
      <c r="C43" s="181"/>
      <c r="D43" s="195" t="s">
        <v>229</v>
      </c>
      <c r="E43" s="183"/>
      <c r="F43" s="184"/>
      <c r="G43" s="184"/>
      <c r="H43" s="202"/>
      <c r="I43" s="261">
        <f>SUM(H44:H49)</f>
        <v>15859.61677492498</v>
      </c>
      <c r="J43" s="169"/>
      <c r="K43" s="14" t="s">
        <v>271</v>
      </c>
    </row>
    <row r="44" spans="1:69" s="203" customFormat="1" ht="14.25">
      <c r="A44" s="171" t="s">
        <v>71</v>
      </c>
      <c r="B44" s="164" t="s">
        <v>217</v>
      </c>
      <c r="C44" s="164" t="s">
        <v>274</v>
      </c>
      <c r="D44" s="173" t="s">
        <v>218</v>
      </c>
      <c r="E44" s="174" t="s">
        <v>21</v>
      </c>
      <c r="F44" s="175">
        <v>1.2800000000000002</v>
      </c>
      <c r="G44" s="262">
        <f>719.34*J4</f>
        <v>944.42148599999996</v>
      </c>
      <c r="H44" s="260">
        <f t="shared" ref="H44:H49" si="6">G44*F44</f>
        <v>1208.8595020800001</v>
      </c>
      <c r="I44" s="177"/>
      <c r="J44" s="179"/>
      <c r="K44" s="178" t="s">
        <v>271</v>
      </c>
    </row>
    <row r="45" spans="1:69" s="201" customFormat="1" ht="22.5">
      <c r="A45" s="163" t="s">
        <v>72</v>
      </c>
      <c r="B45" s="198" t="s">
        <v>73</v>
      </c>
      <c r="C45" s="164" t="s">
        <v>274</v>
      </c>
      <c r="D45" s="165" t="s">
        <v>74</v>
      </c>
      <c r="E45" s="166" t="s">
        <v>42</v>
      </c>
      <c r="F45" s="167">
        <v>1</v>
      </c>
      <c r="G45" s="262">
        <f>1343.76*J4</f>
        <v>1764.2225039999998</v>
      </c>
      <c r="H45" s="260">
        <f t="shared" si="6"/>
        <v>1764.2225039999998</v>
      </c>
      <c r="I45" s="168"/>
      <c r="J45" s="169"/>
      <c r="K45" s="14" t="s">
        <v>271</v>
      </c>
    </row>
    <row r="46" spans="1:69" s="203" customFormat="1" ht="14.25">
      <c r="A46" s="171" t="s">
        <v>75</v>
      </c>
      <c r="B46" s="198" t="s">
        <v>213</v>
      </c>
      <c r="C46" s="164" t="s">
        <v>274</v>
      </c>
      <c r="D46" s="173" t="s">
        <v>214</v>
      </c>
      <c r="E46" s="174" t="s">
        <v>21</v>
      </c>
      <c r="F46" s="175">
        <v>9.6180000000000003</v>
      </c>
      <c r="G46" s="262">
        <f>275.08*J4</f>
        <v>361.15253199999995</v>
      </c>
      <c r="H46" s="260">
        <f t="shared" si="6"/>
        <v>3473.5650527759994</v>
      </c>
      <c r="I46" s="177"/>
      <c r="J46" s="179"/>
      <c r="K46" s="178" t="s">
        <v>271</v>
      </c>
    </row>
    <row r="47" spans="1:69" s="203" customFormat="1" ht="14.25">
      <c r="A47" s="171" t="s">
        <v>76</v>
      </c>
      <c r="B47" s="198" t="s">
        <v>215</v>
      </c>
      <c r="C47" s="164" t="s">
        <v>274</v>
      </c>
      <c r="D47" s="173" t="s">
        <v>216</v>
      </c>
      <c r="E47" s="174" t="s">
        <v>21</v>
      </c>
      <c r="F47" s="175">
        <v>1.6800000000000002</v>
      </c>
      <c r="G47" s="262">
        <f>710.49*J4</f>
        <v>932.80232100000001</v>
      </c>
      <c r="H47" s="260">
        <f t="shared" si="6"/>
        <v>1567.1078992800001</v>
      </c>
      <c r="I47" s="177"/>
      <c r="J47" s="179"/>
      <c r="K47" s="178"/>
    </row>
    <row r="48" spans="1:69" s="203" customFormat="1" ht="14.25">
      <c r="A48" s="171" t="s">
        <v>77</v>
      </c>
      <c r="B48" s="198" t="s">
        <v>243</v>
      </c>
      <c r="C48" s="172" t="s">
        <v>23</v>
      </c>
      <c r="D48" s="173" t="s">
        <v>244</v>
      </c>
      <c r="E48" s="174" t="s">
        <v>55</v>
      </c>
      <c r="F48" s="175">
        <v>80.72</v>
      </c>
      <c r="G48" s="262">
        <f>'EQU-01'!G38</f>
        <v>90.813517926028013</v>
      </c>
      <c r="H48" s="260">
        <f t="shared" si="6"/>
        <v>7330.4671669889813</v>
      </c>
      <c r="I48" s="177"/>
      <c r="J48" s="179"/>
      <c r="K48" s="178" t="s">
        <v>271</v>
      </c>
    </row>
    <row r="49" spans="1:252" s="203" customFormat="1" ht="22.5">
      <c r="A49" s="171" t="s">
        <v>233</v>
      </c>
      <c r="B49" s="198" t="s">
        <v>234</v>
      </c>
      <c r="C49" s="164" t="s">
        <v>274</v>
      </c>
      <c r="D49" s="173" t="s">
        <v>235</v>
      </c>
      <c r="E49" s="174" t="s">
        <v>21</v>
      </c>
      <c r="F49" s="175">
        <v>22.6</v>
      </c>
      <c r="G49" s="262">
        <f>17.37*J4</f>
        <v>22.805073</v>
      </c>
      <c r="H49" s="260">
        <f t="shared" si="6"/>
        <v>515.39464980000002</v>
      </c>
      <c r="I49" s="177"/>
      <c r="J49" s="179"/>
      <c r="K49" s="178"/>
    </row>
    <row r="50" spans="1:252" s="14" customFormat="1">
      <c r="A50" s="204"/>
      <c r="B50" s="205"/>
      <c r="C50" s="205"/>
      <c r="D50" s="206"/>
      <c r="E50" s="166"/>
      <c r="F50" s="167"/>
      <c r="G50" s="167"/>
      <c r="H50" s="189"/>
      <c r="I50" s="207"/>
      <c r="J50" s="169"/>
      <c r="K50" s="14" t="s">
        <v>271</v>
      </c>
    </row>
    <row r="51" spans="1:252" s="15" customFormat="1">
      <c r="A51" s="180" t="s">
        <v>78</v>
      </c>
      <c r="B51" s="181"/>
      <c r="C51" s="181"/>
      <c r="D51" s="195" t="s">
        <v>146</v>
      </c>
      <c r="E51" s="183"/>
      <c r="F51" s="184"/>
      <c r="G51" s="184"/>
      <c r="H51" s="202"/>
      <c r="I51" s="261">
        <f>SUM(H52:H64)</f>
        <v>97907.679124903967</v>
      </c>
      <c r="J51" s="169"/>
      <c r="K51" s="14" t="s">
        <v>271</v>
      </c>
      <c r="BS51" s="188"/>
      <c r="BT51" s="188"/>
      <c r="BU51" s="188"/>
      <c r="BV51" s="188"/>
      <c r="BW51" s="188"/>
      <c r="BX51" s="188"/>
      <c r="BY51" s="188"/>
      <c r="BZ51" s="188"/>
      <c r="CA51" s="188"/>
      <c r="CB51" s="188"/>
      <c r="CC51" s="188"/>
      <c r="CD51" s="188"/>
      <c r="CE51" s="188"/>
      <c r="CF51" s="188"/>
      <c r="CG51" s="188"/>
      <c r="CH51" s="188"/>
      <c r="CI51" s="188"/>
      <c r="CJ51" s="188"/>
      <c r="CK51" s="188"/>
      <c r="CL51" s="188"/>
      <c r="CM51" s="188"/>
      <c r="CN51" s="188"/>
      <c r="CO51" s="188"/>
      <c r="CP51" s="188"/>
      <c r="CQ51" s="188"/>
      <c r="CR51" s="188"/>
      <c r="CS51" s="188"/>
      <c r="CT51" s="188"/>
      <c r="CU51" s="188"/>
      <c r="CV51" s="188"/>
      <c r="CW51" s="188"/>
      <c r="CX51" s="188"/>
      <c r="CY51" s="188"/>
      <c r="CZ51" s="188"/>
      <c r="DA51" s="188"/>
      <c r="DB51" s="188"/>
      <c r="DC51" s="188"/>
      <c r="DD51" s="188"/>
      <c r="DE51" s="188"/>
      <c r="DF51" s="188"/>
      <c r="DG51" s="188"/>
      <c r="DH51" s="188"/>
      <c r="DI51" s="188"/>
      <c r="DJ51" s="188"/>
      <c r="DK51" s="188"/>
      <c r="DL51" s="188"/>
      <c r="DM51" s="188"/>
      <c r="DN51" s="188"/>
      <c r="DO51" s="188"/>
      <c r="DP51" s="188"/>
      <c r="DQ51" s="188"/>
      <c r="DR51" s="188"/>
      <c r="DS51" s="188"/>
      <c r="DT51" s="188"/>
      <c r="DU51" s="188"/>
      <c r="DV51" s="188"/>
      <c r="DW51" s="188"/>
      <c r="DX51" s="188"/>
      <c r="DY51" s="188"/>
      <c r="DZ51" s="188"/>
      <c r="EA51" s="188"/>
      <c r="EB51" s="188"/>
      <c r="EC51" s="188"/>
      <c r="ED51" s="188"/>
      <c r="EE51" s="188"/>
      <c r="EF51" s="188"/>
      <c r="EG51" s="188"/>
      <c r="EH51" s="188"/>
      <c r="EI51" s="188"/>
      <c r="EJ51" s="188"/>
      <c r="EK51" s="188"/>
      <c r="EL51" s="188"/>
      <c r="EM51" s="188"/>
      <c r="EN51" s="188"/>
      <c r="EO51" s="188"/>
      <c r="EP51" s="188"/>
      <c r="EQ51" s="188"/>
      <c r="ER51" s="188"/>
      <c r="ES51" s="188"/>
      <c r="ET51" s="188"/>
      <c r="EU51" s="188"/>
      <c r="EV51" s="188"/>
      <c r="EW51" s="188"/>
      <c r="EX51" s="188"/>
      <c r="EY51" s="188"/>
      <c r="EZ51" s="188"/>
      <c r="FA51" s="188"/>
      <c r="FB51" s="188"/>
      <c r="FC51" s="188"/>
      <c r="FD51" s="188"/>
      <c r="FE51" s="188"/>
      <c r="FF51" s="188"/>
      <c r="FG51" s="188"/>
      <c r="FH51" s="188"/>
      <c r="FI51" s="188"/>
      <c r="FJ51" s="188"/>
      <c r="FK51" s="188"/>
      <c r="FL51" s="188"/>
      <c r="FM51" s="188"/>
      <c r="FN51" s="188"/>
      <c r="FO51" s="188"/>
      <c r="FP51" s="188"/>
      <c r="FQ51" s="188"/>
      <c r="FR51" s="188"/>
      <c r="FS51" s="188"/>
      <c r="FT51" s="188"/>
      <c r="FU51" s="188"/>
      <c r="FV51" s="188"/>
      <c r="FW51" s="188"/>
      <c r="FX51" s="188"/>
      <c r="FY51" s="188"/>
      <c r="FZ51" s="188"/>
      <c r="GA51" s="188"/>
      <c r="GB51" s="188"/>
      <c r="GC51" s="188"/>
      <c r="GD51" s="188"/>
      <c r="GE51" s="188"/>
      <c r="GF51" s="188"/>
      <c r="GG51" s="188"/>
      <c r="GH51" s="188"/>
      <c r="GI51" s="188"/>
      <c r="GJ51" s="188"/>
      <c r="GK51" s="188"/>
      <c r="GL51" s="188"/>
      <c r="GM51" s="188"/>
      <c r="GN51" s="188"/>
      <c r="GO51" s="188"/>
      <c r="GP51" s="188"/>
      <c r="GQ51" s="188"/>
      <c r="GR51" s="188"/>
      <c r="GS51" s="188"/>
      <c r="GT51" s="188"/>
      <c r="GU51" s="188"/>
      <c r="GV51" s="188"/>
      <c r="GW51" s="188"/>
      <c r="GX51" s="188"/>
      <c r="GY51" s="188"/>
      <c r="GZ51" s="188"/>
      <c r="HA51" s="188"/>
      <c r="HB51" s="188"/>
      <c r="HC51" s="188"/>
      <c r="HD51" s="188"/>
      <c r="HE51" s="188"/>
      <c r="HF51" s="188"/>
      <c r="HG51" s="188"/>
      <c r="HH51" s="188"/>
      <c r="HI51" s="188"/>
      <c r="HJ51" s="188"/>
      <c r="HK51" s="188"/>
      <c r="HL51" s="188"/>
      <c r="HM51" s="188"/>
      <c r="HN51" s="188"/>
      <c r="HO51" s="188"/>
      <c r="HP51" s="188"/>
      <c r="HQ51" s="188"/>
      <c r="HR51" s="188"/>
      <c r="HS51" s="188"/>
      <c r="HT51" s="188"/>
      <c r="HU51" s="188"/>
      <c r="HV51" s="188"/>
      <c r="HW51" s="188"/>
      <c r="HX51" s="188"/>
      <c r="HY51" s="188"/>
      <c r="HZ51" s="188"/>
      <c r="IA51" s="188"/>
      <c r="IB51" s="188"/>
      <c r="IC51" s="188"/>
      <c r="ID51" s="188"/>
      <c r="IE51" s="188"/>
      <c r="IF51" s="188"/>
      <c r="IG51" s="188"/>
      <c r="IH51" s="188"/>
      <c r="II51" s="188"/>
      <c r="IJ51" s="188"/>
      <c r="IK51" s="188"/>
      <c r="IL51" s="188"/>
      <c r="IM51" s="188"/>
      <c r="IN51" s="188"/>
      <c r="IO51" s="188"/>
      <c r="IP51" s="188"/>
      <c r="IQ51" s="188"/>
      <c r="IR51" s="188"/>
    </row>
    <row r="52" spans="1:252" s="178" customFormat="1" ht="22.5">
      <c r="A52" s="171" t="s">
        <v>80</v>
      </c>
      <c r="B52" s="164">
        <v>160309</v>
      </c>
      <c r="C52" s="164" t="s">
        <v>274</v>
      </c>
      <c r="D52" s="173" t="s">
        <v>171</v>
      </c>
      <c r="E52" s="174" t="s">
        <v>42</v>
      </c>
      <c r="F52" s="175">
        <v>29</v>
      </c>
      <c r="G52" s="262">
        <f>41.13*J4</f>
        <v>53.999577000000002</v>
      </c>
      <c r="H52" s="260">
        <f t="shared" ref="H52:H64" si="7">G52*F52</f>
        <v>1565.9877330000002</v>
      </c>
      <c r="I52" s="177"/>
      <c r="J52" s="179"/>
      <c r="K52" s="178" t="s">
        <v>271</v>
      </c>
    </row>
    <row r="53" spans="1:252" s="178" customFormat="1">
      <c r="A53" s="171" t="s">
        <v>123</v>
      </c>
      <c r="B53" s="198">
        <v>160305</v>
      </c>
      <c r="C53" s="164" t="s">
        <v>274</v>
      </c>
      <c r="D53" s="173" t="s">
        <v>137</v>
      </c>
      <c r="E53" s="174" t="s">
        <v>55</v>
      </c>
      <c r="F53" s="175">
        <v>570</v>
      </c>
      <c r="G53" s="262">
        <f>76.36*J4</f>
        <v>100.253044</v>
      </c>
      <c r="H53" s="260">
        <f t="shared" si="7"/>
        <v>57144.235079999999</v>
      </c>
      <c r="I53" s="177"/>
      <c r="J53" s="179"/>
    </row>
    <row r="54" spans="1:252" s="178" customFormat="1" ht="22.5">
      <c r="A54" s="171" t="s">
        <v>124</v>
      </c>
      <c r="B54" s="198" t="s">
        <v>172</v>
      </c>
      <c r="C54" s="164" t="s">
        <v>274</v>
      </c>
      <c r="D54" s="173" t="s">
        <v>173</v>
      </c>
      <c r="E54" s="174" t="s">
        <v>55</v>
      </c>
      <c r="F54" s="175">
        <v>260</v>
      </c>
      <c r="G54" s="262">
        <f>67.28*J4</f>
        <v>88.331912000000003</v>
      </c>
      <c r="H54" s="260">
        <f t="shared" si="7"/>
        <v>22966.297119999999</v>
      </c>
      <c r="I54" s="177"/>
      <c r="J54" s="179"/>
    </row>
    <row r="55" spans="1:252" s="178" customFormat="1">
      <c r="A55" s="171" t="s">
        <v>125</v>
      </c>
      <c r="B55" s="198">
        <v>160311</v>
      </c>
      <c r="C55" s="164" t="s">
        <v>274</v>
      </c>
      <c r="D55" s="173" t="s">
        <v>174</v>
      </c>
      <c r="E55" s="174" t="s">
        <v>144</v>
      </c>
      <c r="F55" s="175">
        <v>17</v>
      </c>
      <c r="G55" s="262">
        <f>98.62*J4</f>
        <v>129.47819799999999</v>
      </c>
      <c r="H55" s="260">
        <f t="shared" si="7"/>
        <v>2201.1293659999997</v>
      </c>
      <c r="I55" s="177"/>
      <c r="J55" s="179"/>
    </row>
    <row r="56" spans="1:252" s="178" customFormat="1" ht="22.5">
      <c r="A56" s="171" t="s">
        <v>126</v>
      </c>
      <c r="B56" s="198">
        <v>160316</v>
      </c>
      <c r="C56" s="164" t="s">
        <v>274</v>
      </c>
      <c r="D56" s="173" t="s">
        <v>138</v>
      </c>
      <c r="E56" s="174" t="s">
        <v>144</v>
      </c>
      <c r="F56" s="175">
        <v>17</v>
      </c>
      <c r="G56" s="262">
        <f>82.07*J4</f>
        <v>107.74970299999998</v>
      </c>
      <c r="H56" s="260">
        <f t="shared" si="7"/>
        <v>1831.7449509999997</v>
      </c>
      <c r="I56" s="177"/>
      <c r="J56" s="179"/>
    </row>
    <row r="57" spans="1:252" s="178" customFormat="1">
      <c r="A57" s="171" t="s">
        <v>127</v>
      </c>
      <c r="B57" s="198" t="s">
        <v>169</v>
      </c>
      <c r="C57" s="164" t="s">
        <v>274</v>
      </c>
      <c r="D57" s="173" t="s">
        <v>175</v>
      </c>
      <c r="E57" s="174" t="s">
        <v>42</v>
      </c>
      <c r="F57" s="175">
        <v>34</v>
      </c>
      <c r="G57" s="262">
        <f>50.57*J4</f>
        <v>66.393353000000005</v>
      </c>
      <c r="H57" s="260">
        <f t="shared" si="7"/>
        <v>2257.374002</v>
      </c>
      <c r="I57" s="177"/>
      <c r="J57" s="179"/>
    </row>
    <row r="58" spans="1:252" s="178" customFormat="1">
      <c r="A58" s="171" t="s">
        <v>128</v>
      </c>
      <c r="B58" s="198">
        <v>151127</v>
      </c>
      <c r="C58" s="164" t="s">
        <v>274</v>
      </c>
      <c r="D58" s="173" t="s">
        <v>139</v>
      </c>
      <c r="E58" s="174" t="s">
        <v>55</v>
      </c>
      <c r="F58" s="175">
        <v>51</v>
      </c>
      <c r="G58" s="262">
        <f>19.37*J4</f>
        <v>25.430873000000002</v>
      </c>
      <c r="H58" s="260">
        <f t="shared" si="7"/>
        <v>1296.9745230000001</v>
      </c>
      <c r="I58" s="177"/>
      <c r="J58" s="179"/>
    </row>
    <row r="59" spans="1:252" s="178" customFormat="1">
      <c r="A59" s="171" t="s">
        <v>131</v>
      </c>
      <c r="B59" s="198" t="s">
        <v>198</v>
      </c>
      <c r="C59" s="172" t="s">
        <v>23</v>
      </c>
      <c r="D59" s="173" t="s">
        <v>140</v>
      </c>
      <c r="E59" s="174" t="s">
        <v>144</v>
      </c>
      <c r="F59" s="175">
        <v>17</v>
      </c>
      <c r="G59" s="262">
        <f>'ELE-01'!G38</f>
        <v>23.224654833599999</v>
      </c>
      <c r="H59" s="260">
        <f t="shared" si="7"/>
        <v>394.81913217119995</v>
      </c>
      <c r="I59" s="177"/>
      <c r="J59" s="179"/>
    </row>
    <row r="60" spans="1:252" s="178" customFormat="1">
      <c r="A60" s="171" t="s">
        <v>132</v>
      </c>
      <c r="B60" s="198" t="s">
        <v>199</v>
      </c>
      <c r="C60" s="172" t="s">
        <v>23</v>
      </c>
      <c r="D60" s="173" t="s">
        <v>141</v>
      </c>
      <c r="E60" s="174" t="s">
        <v>144</v>
      </c>
      <c r="F60" s="175">
        <v>51</v>
      </c>
      <c r="G60" s="262">
        <f>'ELE-02'!G38</f>
        <v>3.9341416112000007</v>
      </c>
      <c r="H60" s="260">
        <f t="shared" si="7"/>
        <v>200.64122217120004</v>
      </c>
      <c r="I60" s="177"/>
      <c r="J60" s="179"/>
    </row>
    <row r="61" spans="1:252" s="178" customFormat="1">
      <c r="A61" s="171" t="s">
        <v>133</v>
      </c>
      <c r="B61" s="198" t="s">
        <v>200</v>
      </c>
      <c r="C61" s="172" t="s">
        <v>23</v>
      </c>
      <c r="D61" s="173" t="s">
        <v>142</v>
      </c>
      <c r="E61" s="174" t="s">
        <v>144</v>
      </c>
      <c r="F61" s="175">
        <v>17</v>
      </c>
      <c r="G61" s="262">
        <f>'ELE-03'!G38</f>
        <v>37.885189444799998</v>
      </c>
      <c r="H61" s="260">
        <f t="shared" si="7"/>
        <v>644.04822056159992</v>
      </c>
      <c r="I61" s="177"/>
      <c r="J61" s="179"/>
    </row>
    <row r="62" spans="1:252" s="178" customFormat="1">
      <c r="A62" s="171" t="s">
        <v>134</v>
      </c>
      <c r="B62" s="198">
        <v>160321</v>
      </c>
      <c r="C62" s="164" t="s">
        <v>274</v>
      </c>
      <c r="D62" s="173" t="s">
        <v>176</v>
      </c>
      <c r="E62" s="174" t="s">
        <v>42</v>
      </c>
      <c r="F62" s="175">
        <v>17</v>
      </c>
      <c r="G62" s="262">
        <f>109.3*J4</f>
        <v>143.49996999999999</v>
      </c>
      <c r="H62" s="260">
        <f t="shared" si="7"/>
        <v>2439.4994899999997</v>
      </c>
      <c r="I62" s="177"/>
      <c r="J62" s="179"/>
    </row>
    <row r="63" spans="1:252" s="178" customFormat="1">
      <c r="A63" s="171" t="s">
        <v>135</v>
      </c>
      <c r="B63" s="198" t="s">
        <v>168</v>
      </c>
      <c r="C63" s="164" t="s">
        <v>274</v>
      </c>
      <c r="D63" s="173" t="s">
        <v>177</v>
      </c>
      <c r="E63" s="174" t="s">
        <v>42</v>
      </c>
      <c r="F63" s="175">
        <v>17</v>
      </c>
      <c r="G63" s="262">
        <f>15.75*J4</f>
        <v>20.678175</v>
      </c>
      <c r="H63" s="260">
        <f t="shared" si="7"/>
        <v>351.528975</v>
      </c>
      <c r="I63" s="177"/>
      <c r="J63" s="179"/>
    </row>
    <row r="64" spans="1:252" s="178" customFormat="1" ht="22.5" customHeight="1">
      <c r="A64" s="171" t="s">
        <v>136</v>
      </c>
      <c r="B64" s="198">
        <v>160319</v>
      </c>
      <c r="C64" s="164" t="s">
        <v>274</v>
      </c>
      <c r="D64" s="173" t="s">
        <v>143</v>
      </c>
      <c r="E64" s="174" t="s">
        <v>144</v>
      </c>
      <c r="F64" s="175">
        <v>390</v>
      </c>
      <c r="G64" s="262">
        <f>9.01*J4</f>
        <v>11.829229</v>
      </c>
      <c r="H64" s="260">
        <f t="shared" si="7"/>
        <v>4613.3993099999998</v>
      </c>
      <c r="I64" s="177"/>
      <c r="J64" s="179"/>
    </row>
    <row r="65" spans="1:252" s="15" customFormat="1">
      <c r="A65" s="163"/>
      <c r="B65" s="198"/>
      <c r="C65" s="164"/>
      <c r="D65" s="165"/>
      <c r="E65" s="166"/>
      <c r="F65" s="167"/>
      <c r="G65" s="167"/>
      <c r="H65" s="189"/>
      <c r="I65" s="168"/>
      <c r="J65" s="169"/>
    </row>
    <row r="66" spans="1:252" s="15" customFormat="1">
      <c r="A66" s="180" t="s">
        <v>129</v>
      </c>
      <c r="B66" s="181"/>
      <c r="C66" s="181"/>
      <c r="D66" s="195" t="s">
        <v>147</v>
      </c>
      <c r="E66" s="183"/>
      <c r="F66" s="184"/>
      <c r="G66" s="184"/>
      <c r="H66" s="202"/>
      <c r="I66" s="261">
        <f>SUM(H67:H80)</f>
        <v>33390.250095784162</v>
      </c>
      <c r="J66" s="169"/>
      <c r="K66" s="14" t="s">
        <v>271</v>
      </c>
      <c r="BS66" s="188"/>
      <c r="BT66" s="188"/>
      <c r="BU66" s="188"/>
      <c r="BV66" s="188"/>
      <c r="BW66" s="188"/>
      <c r="BX66" s="188"/>
      <c r="BY66" s="188"/>
      <c r="BZ66" s="188"/>
      <c r="CA66" s="188"/>
      <c r="CB66" s="188"/>
      <c r="CC66" s="188"/>
      <c r="CD66" s="188"/>
      <c r="CE66" s="188"/>
      <c r="CF66" s="188"/>
      <c r="CG66" s="188"/>
      <c r="CH66" s="188"/>
      <c r="CI66" s="188"/>
      <c r="CJ66" s="188"/>
      <c r="CK66" s="188"/>
      <c r="CL66" s="188"/>
      <c r="CM66" s="188"/>
      <c r="CN66" s="188"/>
      <c r="CO66" s="188"/>
      <c r="CP66" s="188"/>
      <c r="CQ66" s="188"/>
      <c r="CR66" s="188"/>
      <c r="CS66" s="188"/>
      <c r="CT66" s="188"/>
      <c r="CU66" s="188"/>
      <c r="CV66" s="188"/>
      <c r="CW66" s="188"/>
      <c r="CX66" s="188"/>
      <c r="CY66" s="188"/>
      <c r="CZ66" s="188"/>
      <c r="DA66" s="188"/>
      <c r="DB66" s="188"/>
      <c r="DC66" s="188"/>
      <c r="DD66" s="188"/>
      <c r="DE66" s="188"/>
      <c r="DF66" s="188"/>
      <c r="DG66" s="188"/>
      <c r="DH66" s="188"/>
      <c r="DI66" s="188"/>
      <c r="DJ66" s="188"/>
      <c r="DK66" s="188"/>
      <c r="DL66" s="188"/>
      <c r="DM66" s="188"/>
      <c r="DN66" s="188"/>
      <c r="DO66" s="188"/>
      <c r="DP66" s="188"/>
      <c r="DQ66" s="188"/>
      <c r="DR66" s="188"/>
      <c r="DS66" s="188"/>
      <c r="DT66" s="188"/>
      <c r="DU66" s="188"/>
      <c r="DV66" s="188"/>
      <c r="DW66" s="188"/>
      <c r="DX66" s="188"/>
      <c r="DY66" s="188"/>
      <c r="DZ66" s="188"/>
      <c r="EA66" s="188"/>
      <c r="EB66" s="188"/>
      <c r="EC66" s="188"/>
      <c r="ED66" s="188"/>
      <c r="EE66" s="188"/>
      <c r="EF66" s="188"/>
      <c r="EG66" s="188"/>
      <c r="EH66" s="188"/>
      <c r="EI66" s="188"/>
      <c r="EJ66" s="188"/>
      <c r="EK66" s="188"/>
      <c r="EL66" s="188"/>
      <c r="EM66" s="188"/>
      <c r="EN66" s="188"/>
      <c r="EO66" s="188"/>
      <c r="EP66" s="188"/>
      <c r="EQ66" s="188"/>
      <c r="ER66" s="188"/>
      <c r="ES66" s="188"/>
      <c r="ET66" s="188"/>
      <c r="EU66" s="188"/>
      <c r="EV66" s="188"/>
      <c r="EW66" s="188"/>
      <c r="EX66" s="188"/>
      <c r="EY66" s="188"/>
      <c r="EZ66" s="188"/>
      <c r="FA66" s="188"/>
      <c r="FB66" s="188"/>
      <c r="FC66" s="188"/>
      <c r="FD66" s="188"/>
      <c r="FE66" s="188"/>
      <c r="FF66" s="188"/>
      <c r="FG66" s="188"/>
      <c r="FH66" s="188"/>
      <c r="FI66" s="188"/>
      <c r="FJ66" s="188"/>
      <c r="FK66" s="188"/>
      <c r="FL66" s="188"/>
      <c r="FM66" s="188"/>
      <c r="FN66" s="188"/>
      <c r="FO66" s="188"/>
      <c r="FP66" s="188"/>
      <c r="FQ66" s="188"/>
      <c r="FR66" s="188"/>
      <c r="FS66" s="188"/>
      <c r="FT66" s="188"/>
      <c r="FU66" s="188"/>
      <c r="FV66" s="188"/>
      <c r="FW66" s="188"/>
      <c r="FX66" s="188"/>
      <c r="FY66" s="188"/>
      <c r="FZ66" s="188"/>
      <c r="GA66" s="188"/>
      <c r="GB66" s="188"/>
      <c r="GC66" s="188"/>
      <c r="GD66" s="188"/>
      <c r="GE66" s="188"/>
      <c r="GF66" s="188"/>
      <c r="GG66" s="188"/>
      <c r="GH66" s="188"/>
      <c r="GI66" s="188"/>
      <c r="GJ66" s="188"/>
      <c r="GK66" s="188"/>
      <c r="GL66" s="188"/>
      <c r="GM66" s="188"/>
      <c r="GN66" s="188"/>
      <c r="GO66" s="188"/>
      <c r="GP66" s="188"/>
      <c r="GQ66" s="188"/>
      <c r="GR66" s="188"/>
      <c r="GS66" s="188"/>
      <c r="GT66" s="188"/>
      <c r="GU66" s="188"/>
      <c r="GV66" s="188"/>
      <c r="GW66" s="188"/>
      <c r="GX66" s="188"/>
      <c r="GY66" s="188"/>
      <c r="GZ66" s="188"/>
      <c r="HA66" s="188"/>
      <c r="HB66" s="188"/>
      <c r="HC66" s="188"/>
      <c r="HD66" s="188"/>
      <c r="HE66" s="188"/>
      <c r="HF66" s="188"/>
      <c r="HG66" s="188"/>
      <c r="HH66" s="188"/>
      <c r="HI66" s="188"/>
      <c r="HJ66" s="188"/>
      <c r="HK66" s="188"/>
      <c r="HL66" s="188"/>
      <c r="HM66" s="188"/>
      <c r="HN66" s="188"/>
      <c r="HO66" s="188"/>
      <c r="HP66" s="188"/>
      <c r="HQ66" s="188"/>
      <c r="HR66" s="188"/>
      <c r="HS66" s="188"/>
      <c r="HT66" s="188"/>
      <c r="HU66" s="188"/>
      <c r="HV66" s="188"/>
      <c r="HW66" s="188"/>
      <c r="HX66" s="188"/>
      <c r="HY66" s="188"/>
      <c r="HZ66" s="188"/>
      <c r="IA66" s="188"/>
      <c r="IB66" s="188"/>
      <c r="IC66" s="188"/>
      <c r="ID66" s="188"/>
      <c r="IE66" s="188"/>
      <c r="IF66" s="188"/>
      <c r="IG66" s="188"/>
      <c r="IH66" s="188"/>
      <c r="II66" s="188"/>
      <c r="IJ66" s="188"/>
      <c r="IK66" s="188"/>
      <c r="IL66" s="188"/>
      <c r="IM66" s="188"/>
      <c r="IN66" s="188"/>
      <c r="IO66" s="188"/>
      <c r="IP66" s="188"/>
      <c r="IQ66" s="188"/>
      <c r="IR66" s="188"/>
    </row>
    <row r="67" spans="1:252" s="178" customFormat="1" ht="14.25" customHeight="1">
      <c r="A67" s="171" t="s">
        <v>130</v>
      </c>
      <c r="B67" s="349">
        <v>141909</v>
      </c>
      <c r="C67" s="164" t="s">
        <v>274</v>
      </c>
      <c r="D67" s="173" t="s">
        <v>178</v>
      </c>
      <c r="E67" s="174" t="s">
        <v>55</v>
      </c>
      <c r="F67" s="175">
        <v>31</v>
      </c>
      <c r="G67" s="262">
        <f>53.47*J4</f>
        <v>70.200762999999995</v>
      </c>
      <c r="H67" s="260">
        <f>G67*F67</f>
        <v>2176.223653</v>
      </c>
      <c r="I67" s="177"/>
      <c r="J67" s="179"/>
      <c r="K67" s="178" t="s">
        <v>271</v>
      </c>
    </row>
    <row r="68" spans="1:252" s="178" customFormat="1">
      <c r="A68" s="171" t="s">
        <v>148</v>
      </c>
      <c r="B68" s="164" t="s">
        <v>155</v>
      </c>
      <c r="C68" s="164" t="s">
        <v>274</v>
      </c>
      <c r="D68" s="173" t="s">
        <v>160</v>
      </c>
      <c r="E68" s="174" t="s">
        <v>55</v>
      </c>
      <c r="F68" s="175">
        <v>16</v>
      </c>
      <c r="G68" s="262">
        <f>17.82*J4</f>
        <v>23.395878</v>
      </c>
      <c r="H68" s="260">
        <f t="shared" ref="H68:H80" si="8">G68*F68</f>
        <v>374.334048</v>
      </c>
      <c r="I68" s="177"/>
      <c r="J68" s="179"/>
    </row>
    <row r="69" spans="1:252" s="178" customFormat="1">
      <c r="A69" s="171" t="s">
        <v>149</v>
      </c>
      <c r="B69" s="164" t="s">
        <v>156</v>
      </c>
      <c r="C69" s="164" t="s">
        <v>274</v>
      </c>
      <c r="D69" s="173" t="s">
        <v>161</v>
      </c>
      <c r="E69" s="174" t="s">
        <v>55</v>
      </c>
      <c r="F69" s="175">
        <v>25</v>
      </c>
      <c r="G69" s="262">
        <f>35.09*J4</f>
        <v>46.069661000000004</v>
      </c>
      <c r="H69" s="260">
        <f t="shared" si="8"/>
        <v>1151.7415250000001</v>
      </c>
      <c r="I69" s="177"/>
      <c r="J69" s="179"/>
    </row>
    <row r="70" spans="1:252" s="178" customFormat="1">
      <c r="A70" s="171" t="s">
        <v>150</v>
      </c>
      <c r="B70" s="198" t="s">
        <v>277</v>
      </c>
      <c r="C70" s="164" t="s">
        <v>274</v>
      </c>
      <c r="D70" s="173" t="s">
        <v>278</v>
      </c>
      <c r="E70" s="174" t="s">
        <v>55</v>
      </c>
      <c r="F70" s="175">
        <v>14</v>
      </c>
      <c r="G70" s="262">
        <f>50.12*J4</f>
        <v>65.802547999999987</v>
      </c>
      <c r="H70" s="260">
        <f t="shared" si="8"/>
        <v>921.23567199999979</v>
      </c>
      <c r="I70" s="177"/>
      <c r="J70" s="179"/>
    </row>
    <row r="71" spans="1:252" s="178" customFormat="1">
      <c r="A71" s="171" t="s">
        <v>151</v>
      </c>
      <c r="B71" s="164" t="s">
        <v>239</v>
      </c>
      <c r="C71" s="164" t="s">
        <v>274</v>
      </c>
      <c r="D71" s="173" t="s">
        <v>240</v>
      </c>
      <c r="E71" s="174" t="s">
        <v>42</v>
      </c>
      <c r="F71" s="175">
        <v>4</v>
      </c>
      <c r="G71" s="262">
        <f>58.96*J4</f>
        <v>77.408584000000005</v>
      </c>
      <c r="H71" s="260">
        <f t="shared" si="8"/>
        <v>309.63433600000002</v>
      </c>
      <c r="I71" s="177"/>
      <c r="J71" s="179"/>
    </row>
    <row r="72" spans="1:252" s="178" customFormat="1">
      <c r="A72" s="171" t="s">
        <v>152</v>
      </c>
      <c r="B72" s="164" t="s">
        <v>242</v>
      </c>
      <c r="C72" s="164" t="s">
        <v>274</v>
      </c>
      <c r="D72" s="173" t="s">
        <v>241</v>
      </c>
      <c r="E72" s="174" t="s">
        <v>42</v>
      </c>
      <c r="F72" s="175">
        <v>2</v>
      </c>
      <c r="G72" s="262">
        <f>312.08*J4</f>
        <v>409.72983199999999</v>
      </c>
      <c r="H72" s="260">
        <f t="shared" si="8"/>
        <v>819.45966399999998</v>
      </c>
      <c r="I72" s="177"/>
      <c r="J72" s="179"/>
    </row>
    <row r="73" spans="1:252" s="178" customFormat="1">
      <c r="A73" s="171" t="s">
        <v>153</v>
      </c>
      <c r="B73" s="198" t="s">
        <v>157</v>
      </c>
      <c r="C73" s="164" t="s">
        <v>274</v>
      </c>
      <c r="D73" s="173" t="s">
        <v>162</v>
      </c>
      <c r="E73" s="174" t="s">
        <v>42</v>
      </c>
      <c r="F73" s="175">
        <v>10</v>
      </c>
      <c r="G73" s="262">
        <f>152.56*J4</f>
        <v>200.29602399999999</v>
      </c>
      <c r="H73" s="260">
        <f t="shared" si="8"/>
        <v>2002.9602399999999</v>
      </c>
      <c r="I73" s="177"/>
      <c r="J73" s="179"/>
    </row>
    <row r="74" spans="1:252" s="178" customFormat="1">
      <c r="A74" s="171" t="s">
        <v>154</v>
      </c>
      <c r="B74" s="198" t="s">
        <v>182</v>
      </c>
      <c r="C74" s="164" t="s">
        <v>274</v>
      </c>
      <c r="D74" s="173" t="s">
        <v>183</v>
      </c>
      <c r="E74" s="174" t="s">
        <v>42</v>
      </c>
      <c r="F74" s="175">
        <v>4</v>
      </c>
      <c r="G74" s="262">
        <f>94.27*J4</f>
        <v>123.76708299999999</v>
      </c>
      <c r="H74" s="260">
        <f t="shared" si="8"/>
        <v>495.06833199999994</v>
      </c>
      <c r="I74" s="177"/>
      <c r="J74" s="179"/>
    </row>
    <row r="75" spans="1:252" s="178" customFormat="1">
      <c r="A75" s="171" t="s">
        <v>181</v>
      </c>
      <c r="B75" s="198" t="s">
        <v>187</v>
      </c>
      <c r="C75" s="164" t="s">
        <v>274</v>
      </c>
      <c r="D75" s="173" t="s">
        <v>186</v>
      </c>
      <c r="E75" s="174" t="s">
        <v>42</v>
      </c>
      <c r="F75" s="175">
        <v>4</v>
      </c>
      <c r="G75" s="262">
        <f>16.89*J4</f>
        <v>22.174880999999999</v>
      </c>
      <c r="H75" s="260">
        <f t="shared" si="8"/>
        <v>88.699523999999997</v>
      </c>
      <c r="I75" s="177"/>
      <c r="J75" s="179"/>
    </row>
    <row r="76" spans="1:252" s="178" customFormat="1">
      <c r="A76" s="171" t="s">
        <v>184</v>
      </c>
      <c r="B76" s="198" t="s">
        <v>189</v>
      </c>
      <c r="C76" s="164" t="s">
        <v>274</v>
      </c>
      <c r="D76" s="173" t="s">
        <v>188</v>
      </c>
      <c r="E76" s="174" t="s">
        <v>42</v>
      </c>
      <c r="F76" s="175">
        <v>22</v>
      </c>
      <c r="G76" s="262">
        <f>27.89*J4</f>
        <v>36.616780999999996</v>
      </c>
      <c r="H76" s="260">
        <f t="shared" si="8"/>
        <v>805.56918199999996</v>
      </c>
      <c r="I76" s="177"/>
      <c r="J76" s="179"/>
    </row>
    <row r="77" spans="1:252" s="178" customFormat="1">
      <c r="A77" s="171" t="s">
        <v>185</v>
      </c>
      <c r="B77" s="198" t="s">
        <v>193</v>
      </c>
      <c r="C77" s="172" t="s">
        <v>23</v>
      </c>
      <c r="D77" s="173" t="s">
        <v>192</v>
      </c>
      <c r="E77" s="174" t="s">
        <v>42</v>
      </c>
      <c r="F77" s="175">
        <v>4</v>
      </c>
      <c r="G77" s="262">
        <f>'HID-01'!I42</f>
        <v>53.485511530160011</v>
      </c>
      <c r="H77" s="260">
        <f t="shared" si="8"/>
        <v>213.94204612064004</v>
      </c>
      <c r="I77" s="177"/>
      <c r="J77" s="179"/>
    </row>
    <row r="78" spans="1:252" s="178" customFormat="1">
      <c r="A78" s="171" t="s">
        <v>190</v>
      </c>
      <c r="B78" s="198" t="s">
        <v>195</v>
      </c>
      <c r="C78" s="172" t="s">
        <v>23</v>
      </c>
      <c r="D78" s="173" t="s">
        <v>194</v>
      </c>
      <c r="E78" s="174" t="s">
        <v>42</v>
      </c>
      <c r="F78" s="175">
        <v>20</v>
      </c>
      <c r="G78" s="262">
        <f>'HID-02'!I42</f>
        <v>58.802756530160003</v>
      </c>
      <c r="H78" s="260">
        <f t="shared" si="8"/>
        <v>1176.0551306032</v>
      </c>
      <c r="I78" s="177"/>
      <c r="J78" s="179"/>
    </row>
    <row r="79" spans="1:252" s="178" customFormat="1">
      <c r="A79" s="171" t="s">
        <v>191</v>
      </c>
      <c r="B79" s="198" t="s">
        <v>197</v>
      </c>
      <c r="C79" s="172" t="s">
        <v>23</v>
      </c>
      <c r="D79" s="173" t="s">
        <v>196</v>
      </c>
      <c r="E79" s="174" t="s">
        <v>42</v>
      </c>
      <c r="F79" s="175">
        <v>2</v>
      </c>
      <c r="G79" s="262">
        <f>'HID-03'!I42</f>
        <v>70.185599530160005</v>
      </c>
      <c r="H79" s="260">
        <f t="shared" si="8"/>
        <v>140.37119906032001</v>
      </c>
      <c r="I79" s="177"/>
      <c r="J79" s="179"/>
    </row>
    <row r="80" spans="1:252" s="203" customFormat="1" ht="14.25">
      <c r="A80" s="171" t="s">
        <v>230</v>
      </c>
      <c r="B80" s="198" t="s">
        <v>158</v>
      </c>
      <c r="C80" s="164" t="s">
        <v>274</v>
      </c>
      <c r="D80" s="173" t="s">
        <v>159</v>
      </c>
      <c r="E80" s="174" t="s">
        <v>42</v>
      </c>
      <c r="F80" s="175">
        <v>8</v>
      </c>
      <c r="G80" s="262">
        <f>2162.67*J4</f>
        <v>2839.369443</v>
      </c>
      <c r="H80" s="260">
        <f t="shared" si="8"/>
        <v>22714.955544</v>
      </c>
      <c r="I80" s="177"/>
      <c r="J80" s="179"/>
      <c r="K80" s="178" t="s">
        <v>271</v>
      </c>
    </row>
    <row r="81" spans="1:10" s="178" customFormat="1">
      <c r="A81" s="208"/>
      <c r="B81" s="205"/>
      <c r="C81" s="209"/>
      <c r="D81" s="210"/>
      <c r="E81" s="174"/>
      <c r="F81" s="175"/>
      <c r="G81" s="175"/>
      <c r="H81" s="176"/>
      <c r="I81" s="211"/>
      <c r="J81" s="179"/>
    </row>
    <row r="82" spans="1:10" s="15" customFormat="1">
      <c r="A82" s="180" t="s">
        <v>164</v>
      </c>
      <c r="B82" s="181"/>
      <c r="C82" s="181"/>
      <c r="D82" s="182" t="s">
        <v>79</v>
      </c>
      <c r="E82" s="183"/>
      <c r="F82" s="184"/>
      <c r="G82" s="184"/>
      <c r="H82" s="202"/>
      <c r="I82" s="261">
        <f>SUM(H83)</f>
        <v>1791.0025130400002</v>
      </c>
      <c r="J82" s="212"/>
    </row>
    <row r="83" spans="1:10" s="15" customFormat="1">
      <c r="A83" s="163" t="s">
        <v>165</v>
      </c>
      <c r="B83" s="164" t="s">
        <v>179</v>
      </c>
      <c r="C83" s="164" t="s">
        <v>274</v>
      </c>
      <c r="D83" s="213" t="s">
        <v>180</v>
      </c>
      <c r="E83" s="166" t="s">
        <v>21</v>
      </c>
      <c r="F83" s="167">
        <v>1482.7800000000002</v>
      </c>
      <c r="G83" s="167">
        <f>0.92*J4</f>
        <v>1.2078679999999999</v>
      </c>
      <c r="H83" s="260">
        <f t="shared" ref="H83" si="9">G83*F83</f>
        <v>1791.0025130400002</v>
      </c>
      <c r="I83" s="168"/>
      <c r="J83" s="212"/>
    </row>
    <row r="84" spans="1:10" s="15" customFormat="1">
      <c r="A84" s="399" t="s">
        <v>81</v>
      </c>
      <c r="B84" s="400"/>
      <c r="C84" s="400"/>
      <c r="D84" s="400"/>
      <c r="E84" s="400"/>
      <c r="F84" s="400"/>
      <c r="G84" s="400"/>
      <c r="H84" s="400"/>
      <c r="I84" s="265">
        <f>I82+I66+I51+I43+I38+I34+I28+I22+I16+I9</f>
        <v>626226.92272758449</v>
      </c>
      <c r="J84" s="212"/>
    </row>
    <row r="85" spans="1:10">
      <c r="D85" s="19"/>
    </row>
    <row r="86" spans="1:10">
      <c r="D86" s="22"/>
    </row>
    <row r="87" spans="1:10">
      <c r="D87" s="22"/>
    </row>
    <row r="88" spans="1:10">
      <c r="D88" s="22"/>
    </row>
    <row r="89" spans="1:10">
      <c r="D89" s="22"/>
    </row>
    <row r="90" spans="1:10">
      <c r="D90" s="22"/>
    </row>
    <row r="91" spans="1:10">
      <c r="D91" s="22"/>
    </row>
    <row r="93" spans="1:10">
      <c r="D93" s="22"/>
    </row>
    <row r="94" spans="1:10">
      <c r="A94" s="16"/>
      <c r="B94" s="351"/>
      <c r="C94" s="16"/>
      <c r="D94" s="22"/>
      <c r="E94" s="16"/>
      <c r="F94" s="16"/>
      <c r="G94" s="16"/>
      <c r="H94" s="16"/>
      <c r="I94" s="16"/>
    </row>
    <row r="95" spans="1:10">
      <c r="A95" s="16"/>
      <c r="B95" s="351"/>
      <c r="C95" s="16"/>
      <c r="D95" s="22"/>
      <c r="E95" s="16"/>
      <c r="F95" s="16"/>
      <c r="G95" s="16"/>
      <c r="H95" s="16"/>
      <c r="I95" s="16"/>
    </row>
    <row r="96" spans="1:10">
      <c r="A96" s="16"/>
      <c r="B96" s="351"/>
      <c r="C96" s="16"/>
      <c r="D96" s="22"/>
      <c r="E96" s="16"/>
      <c r="F96" s="16"/>
      <c r="G96" s="16"/>
      <c r="H96" s="16"/>
      <c r="I96" s="16"/>
    </row>
    <row r="97" spans="1:9">
      <c r="A97" s="16"/>
      <c r="B97" s="351"/>
      <c r="C97" s="16"/>
      <c r="D97" s="22"/>
      <c r="E97" s="16"/>
      <c r="F97" s="16"/>
      <c r="G97" s="16"/>
      <c r="H97" s="16"/>
      <c r="I97" s="16"/>
    </row>
    <row r="98" spans="1:9">
      <c r="A98" s="16"/>
      <c r="B98" s="351"/>
      <c r="C98" s="16"/>
      <c r="D98" s="22"/>
      <c r="E98" s="16"/>
      <c r="F98" s="16"/>
      <c r="G98" s="16"/>
      <c r="H98" s="16"/>
      <c r="I98" s="16"/>
    </row>
    <row r="99" spans="1:9">
      <c r="A99" s="16"/>
      <c r="B99" s="351"/>
      <c r="C99" s="16"/>
      <c r="D99" s="22"/>
      <c r="E99" s="16"/>
      <c r="F99" s="16"/>
      <c r="G99" s="16"/>
      <c r="H99" s="16"/>
      <c r="I99" s="16"/>
    </row>
    <row r="100" spans="1:9">
      <c r="A100" s="16"/>
      <c r="B100" s="351"/>
      <c r="C100" s="16"/>
      <c r="D100" s="22"/>
      <c r="E100" s="16"/>
      <c r="F100" s="16"/>
      <c r="G100" s="16"/>
      <c r="H100" s="16"/>
      <c r="I100" s="16"/>
    </row>
  </sheetData>
  <mergeCells count="17">
    <mergeCell ref="A84:H84"/>
    <mergeCell ref="A6:A7"/>
    <mergeCell ref="B6:B7"/>
    <mergeCell ref="C6:C7"/>
    <mergeCell ref="D6:D7"/>
    <mergeCell ref="E6:E7"/>
    <mergeCell ref="F6:F7"/>
    <mergeCell ref="G6:I6"/>
    <mergeCell ref="A1:A4"/>
    <mergeCell ref="B1:D1"/>
    <mergeCell ref="B2:D2"/>
    <mergeCell ref="E2:G2"/>
    <mergeCell ref="B3:D3"/>
    <mergeCell ref="B4:D4"/>
    <mergeCell ref="E4:G4"/>
    <mergeCell ref="E3:G3"/>
    <mergeCell ref="E1:I1"/>
  </mergeCells>
  <printOptions horizontalCentered="1" gridLines="1"/>
  <pageMargins left="0.59055118110236227" right="0.51181102362204722" top="0.78740157480314965" bottom="0.51181102362204722" header="0.31496062992125984" footer="0.31496062992125984"/>
  <pageSetup paperSize="9" scale="71" fitToHeight="1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288"/>
  <sheetViews>
    <sheetView view="pageBreakPreview" zoomScale="75" zoomScaleNormal="70" zoomScaleSheetLayoutView="75" workbookViewId="0">
      <pane ySplit="4" topLeftCell="A192" activePane="bottomLeft" state="frozen"/>
      <selection activeCell="D79" sqref="D79"/>
      <selection pane="bottomLeft" activeCell="C184" sqref="C184"/>
    </sheetView>
  </sheetViews>
  <sheetFormatPr defaultRowHeight="18"/>
  <cols>
    <col min="1" max="1" width="14.85546875" style="149" bestFit="1" customWidth="1"/>
    <col min="2" max="2" width="85.42578125" style="150" customWidth="1"/>
    <col min="3" max="3" width="14.7109375" style="151" customWidth="1"/>
    <col min="4" max="5" width="13.28515625" style="152" customWidth="1"/>
    <col min="6" max="9" width="13.28515625" style="151" customWidth="1"/>
    <col min="10" max="10" width="18.7109375" style="151" customWidth="1"/>
    <col min="11" max="11" width="7.85546875" style="111" customWidth="1"/>
    <col min="12" max="12" width="7.42578125" style="32" hidden="1" customWidth="1"/>
    <col min="13" max="13" width="10.140625" style="32" bestFit="1" customWidth="1"/>
    <col min="14" max="14" width="11.5703125" style="33" bestFit="1" customWidth="1"/>
    <col min="15" max="15" width="10.140625" style="33" bestFit="1" customWidth="1"/>
    <col min="16" max="16384" width="9.140625" style="33"/>
  </cols>
  <sheetData>
    <row r="1" spans="1:79" s="28" customFormat="1" ht="19.5">
      <c r="A1" s="124"/>
      <c r="B1" s="125" t="s">
        <v>82</v>
      </c>
      <c r="C1" s="126"/>
      <c r="D1" s="127"/>
      <c r="E1" s="127"/>
      <c r="F1" s="127"/>
      <c r="G1" s="127"/>
      <c r="H1" s="127"/>
      <c r="I1" s="127"/>
      <c r="J1" s="127"/>
      <c r="K1" s="128"/>
      <c r="L1" s="25"/>
      <c r="M1" s="26"/>
      <c r="N1" s="27"/>
      <c r="O1" s="27"/>
      <c r="P1" s="27"/>
      <c r="Q1" s="27"/>
      <c r="R1" s="27"/>
      <c r="S1" s="27"/>
      <c r="T1" s="27"/>
      <c r="U1" s="27"/>
      <c r="V1" s="27"/>
      <c r="W1" s="27"/>
      <c r="X1" s="27"/>
      <c r="Y1" s="27"/>
      <c r="Z1" s="27"/>
      <c r="AA1" s="27"/>
      <c r="AB1" s="27"/>
      <c r="AC1" s="27"/>
      <c r="AD1" s="27"/>
    </row>
    <row r="2" spans="1:79" s="28" customFormat="1" ht="39">
      <c r="A2" s="129"/>
      <c r="B2" s="130" t="s">
        <v>122</v>
      </c>
      <c r="C2" s="131"/>
      <c r="D2" s="132"/>
      <c r="E2" s="132"/>
      <c r="F2" s="132"/>
      <c r="G2" s="132"/>
      <c r="H2" s="132"/>
      <c r="I2" s="132"/>
      <c r="J2" s="132"/>
      <c r="K2" s="133"/>
      <c r="L2" s="25"/>
      <c r="M2" s="26"/>
      <c r="N2" s="27"/>
      <c r="O2" s="27"/>
      <c r="P2" s="27"/>
      <c r="Q2" s="27"/>
      <c r="R2" s="27"/>
      <c r="S2" s="27"/>
      <c r="T2" s="27"/>
      <c r="U2" s="27"/>
      <c r="V2" s="27"/>
      <c r="W2" s="27"/>
      <c r="X2" s="27"/>
      <c r="Y2" s="27"/>
      <c r="Z2" s="27"/>
      <c r="AA2" s="27"/>
      <c r="AB2" s="27"/>
      <c r="AC2" s="27"/>
      <c r="AD2" s="27"/>
    </row>
    <row r="3" spans="1:79" s="30" customFormat="1" ht="19.5">
      <c r="A3" s="129"/>
      <c r="B3" s="130" t="s">
        <v>2</v>
      </c>
      <c r="C3" s="134"/>
      <c r="D3" s="132"/>
      <c r="E3" s="132"/>
      <c r="F3" s="132"/>
      <c r="G3" s="132"/>
      <c r="H3" s="132"/>
      <c r="I3" s="132"/>
      <c r="J3" s="132"/>
      <c r="K3" s="133"/>
      <c r="L3" s="29"/>
      <c r="M3" s="14"/>
      <c r="N3" s="15"/>
      <c r="O3" s="15"/>
      <c r="P3" s="15"/>
      <c r="Q3" s="15"/>
      <c r="R3" s="15"/>
      <c r="S3" s="15"/>
      <c r="T3" s="15"/>
      <c r="U3" s="15"/>
      <c r="V3" s="15"/>
      <c r="W3" s="15"/>
      <c r="X3" s="15"/>
      <c r="Y3" s="15"/>
      <c r="Z3" s="15"/>
      <c r="AA3" s="15"/>
      <c r="AB3" s="15"/>
      <c r="AC3" s="15"/>
      <c r="AD3" s="15"/>
    </row>
    <row r="4" spans="1:79" ht="19.5">
      <c r="A4" s="135" t="s">
        <v>6</v>
      </c>
      <c r="B4" s="136" t="s">
        <v>83</v>
      </c>
      <c r="C4" s="137" t="s">
        <v>11</v>
      </c>
      <c r="D4" s="138" t="s">
        <v>84</v>
      </c>
      <c r="E4" s="138" t="s">
        <v>85</v>
      </c>
      <c r="F4" s="137" t="s">
        <v>86</v>
      </c>
      <c r="G4" s="137" t="s">
        <v>87</v>
      </c>
      <c r="H4" s="137" t="s">
        <v>88</v>
      </c>
      <c r="I4" s="137" t="s">
        <v>89</v>
      </c>
      <c r="J4" s="137" t="s">
        <v>13</v>
      </c>
      <c r="K4" s="139" t="s">
        <v>90</v>
      </c>
      <c r="L4" s="31" t="s">
        <v>91</v>
      </c>
    </row>
    <row r="5" spans="1:79" ht="18" customHeight="1">
      <c r="A5" s="87" t="s">
        <v>14</v>
      </c>
      <c r="B5" s="88" t="s">
        <v>15</v>
      </c>
      <c r="C5" s="89"/>
      <c r="D5" s="89"/>
      <c r="E5" s="89"/>
      <c r="F5" s="89"/>
      <c r="G5" s="89"/>
      <c r="H5" s="89"/>
      <c r="I5" s="89"/>
      <c r="J5" s="89"/>
      <c r="K5" s="90"/>
      <c r="L5" s="34"/>
    </row>
    <row r="6" spans="1:79" ht="18" customHeight="1">
      <c r="A6" s="87" t="s">
        <v>16</v>
      </c>
      <c r="B6" s="88" t="s">
        <v>17</v>
      </c>
      <c r="C6" s="89"/>
      <c r="D6" s="89"/>
      <c r="E6" s="89"/>
      <c r="F6" s="89"/>
      <c r="G6" s="89"/>
      <c r="H6" s="89"/>
      <c r="I6" s="89"/>
      <c r="J6" s="89"/>
      <c r="K6" s="90"/>
      <c r="L6" s="34"/>
    </row>
    <row r="7" spans="1:79" ht="18" customHeight="1">
      <c r="A7" s="87" t="s">
        <v>18</v>
      </c>
      <c r="B7" s="88" t="s">
        <v>20</v>
      </c>
      <c r="C7" s="89"/>
      <c r="D7" s="89"/>
      <c r="E7" s="89"/>
      <c r="F7" s="89"/>
      <c r="G7" s="89"/>
      <c r="H7" s="89"/>
      <c r="I7" s="89"/>
      <c r="J7" s="89"/>
      <c r="K7" s="90"/>
      <c r="L7" s="34"/>
    </row>
    <row r="8" spans="1:79" s="32" customFormat="1">
      <c r="A8" s="91"/>
      <c r="B8" s="93" t="s">
        <v>92</v>
      </c>
      <c r="C8" s="118"/>
      <c r="D8" s="119">
        <v>16.149999999999999</v>
      </c>
      <c r="E8" s="89">
        <v>6.6</v>
      </c>
      <c r="F8" s="89"/>
      <c r="G8" s="89">
        <v>106.58999999999999</v>
      </c>
      <c r="H8" s="89"/>
      <c r="I8" s="89"/>
      <c r="J8" s="92">
        <v>106.58999999999999</v>
      </c>
      <c r="K8" s="90"/>
      <c r="L8" s="34"/>
      <c r="N8" s="33"/>
      <c r="O8" s="33"/>
      <c r="P8" s="33"/>
      <c r="Q8" s="33"/>
      <c r="R8" s="33"/>
      <c r="S8" s="33"/>
      <c r="T8" s="33"/>
      <c r="U8" s="33"/>
      <c r="V8" s="33"/>
      <c r="W8" s="33"/>
      <c r="X8" s="33"/>
      <c r="Y8" s="33"/>
      <c r="Z8" s="33"/>
      <c r="AA8" s="33"/>
      <c r="AB8" s="33"/>
      <c r="AC8" s="33"/>
      <c r="AD8" s="33"/>
    </row>
    <row r="9" spans="1:79" s="32" customFormat="1">
      <c r="A9" s="91"/>
      <c r="B9" s="93" t="s">
        <v>92</v>
      </c>
      <c r="C9" s="118"/>
      <c r="D9" s="119">
        <v>16.55</v>
      </c>
      <c r="E9" s="89">
        <v>52.35</v>
      </c>
      <c r="F9" s="89"/>
      <c r="G9" s="89">
        <v>866.39250000000004</v>
      </c>
      <c r="H9" s="89"/>
      <c r="I9" s="89"/>
      <c r="J9" s="92">
        <v>866.39250000000004</v>
      </c>
      <c r="K9" s="90"/>
      <c r="L9" s="34"/>
      <c r="N9" s="33"/>
      <c r="O9" s="33"/>
      <c r="P9" s="33"/>
      <c r="Q9" s="33"/>
      <c r="R9" s="33"/>
      <c r="S9" s="33"/>
      <c r="T9" s="33"/>
      <c r="U9" s="33"/>
      <c r="V9" s="33"/>
      <c r="W9" s="33"/>
      <c r="X9" s="33"/>
      <c r="Y9" s="33"/>
      <c r="Z9" s="33"/>
      <c r="AA9" s="33"/>
      <c r="AB9" s="33"/>
      <c r="AC9" s="33"/>
      <c r="AD9" s="33"/>
    </row>
    <row r="10" spans="1:79" s="32" customFormat="1">
      <c r="A10" s="91"/>
      <c r="B10" s="140" t="s">
        <v>93</v>
      </c>
      <c r="C10" s="118"/>
      <c r="D10" s="119">
        <v>4.25</v>
      </c>
      <c r="E10" s="89">
        <v>4.9000000000000004</v>
      </c>
      <c r="F10" s="89"/>
      <c r="G10" s="89">
        <v>-20.825000000000003</v>
      </c>
      <c r="H10" s="89"/>
      <c r="I10" s="89"/>
      <c r="J10" s="92">
        <v>-20.825000000000003</v>
      </c>
      <c r="K10" s="90"/>
      <c r="L10" s="34"/>
      <c r="N10" s="33"/>
      <c r="O10" s="33"/>
      <c r="P10" s="33"/>
      <c r="Q10" s="33"/>
      <c r="R10" s="33"/>
      <c r="S10" s="33"/>
      <c r="T10" s="33"/>
      <c r="U10" s="33"/>
      <c r="V10" s="33"/>
      <c r="W10" s="33"/>
      <c r="X10" s="33"/>
      <c r="Y10" s="33"/>
      <c r="Z10" s="33"/>
      <c r="AA10" s="33"/>
      <c r="AB10" s="33"/>
      <c r="AC10" s="33"/>
      <c r="AD10" s="33"/>
    </row>
    <row r="11" spans="1:79" s="32" customFormat="1" ht="19.5">
      <c r="A11" s="96"/>
      <c r="B11" s="97" t="s">
        <v>13</v>
      </c>
      <c r="C11" s="113"/>
      <c r="D11" s="114"/>
      <c r="E11" s="114"/>
      <c r="F11" s="113"/>
      <c r="G11" s="113"/>
      <c r="H11" s="113"/>
      <c r="I11" s="113"/>
      <c r="J11" s="115">
        <v>952.15750000000003</v>
      </c>
      <c r="K11" s="100" t="s">
        <v>21</v>
      </c>
      <c r="L11" s="35"/>
      <c r="N11" s="33"/>
      <c r="O11" s="33"/>
      <c r="P11" s="33"/>
      <c r="Q11" s="33"/>
      <c r="R11" s="33"/>
      <c r="S11" s="33"/>
      <c r="T11" s="33"/>
      <c r="U11" s="33"/>
      <c r="V11" s="33"/>
      <c r="W11" s="33"/>
      <c r="X11" s="33"/>
      <c r="Y11" s="33"/>
      <c r="Z11" s="33"/>
      <c r="AA11" s="33"/>
      <c r="AB11" s="33"/>
      <c r="AC11" s="33"/>
      <c r="AD11" s="33"/>
    </row>
    <row r="12" spans="1:79" s="32" customFormat="1" ht="19.5">
      <c r="A12" s="101"/>
      <c r="B12" s="102"/>
      <c r="C12" s="89"/>
      <c r="D12" s="94"/>
      <c r="E12" s="94"/>
      <c r="F12" s="89"/>
      <c r="G12" s="89"/>
      <c r="H12" s="89"/>
      <c r="I12" s="89"/>
      <c r="J12" s="108"/>
      <c r="K12" s="105"/>
      <c r="L12" s="34"/>
      <c r="N12" s="33"/>
      <c r="O12" s="33"/>
      <c r="P12" s="33"/>
      <c r="Q12" s="33"/>
      <c r="R12" s="33"/>
      <c r="S12" s="33"/>
      <c r="T12" s="33"/>
      <c r="U12" s="33"/>
      <c r="V12" s="33"/>
      <c r="W12" s="33"/>
      <c r="X12" s="33"/>
      <c r="Y12" s="33"/>
      <c r="Z12" s="33"/>
      <c r="AA12" s="33"/>
      <c r="AB12" s="33"/>
      <c r="AC12" s="33"/>
      <c r="AD12" s="33"/>
    </row>
    <row r="13" spans="1:79">
      <c r="A13" s="87" t="s">
        <v>22</v>
      </c>
      <c r="B13" s="88" t="s">
        <v>24</v>
      </c>
      <c r="C13" s="89"/>
      <c r="D13" s="89"/>
      <c r="E13" s="89"/>
      <c r="F13" s="89"/>
      <c r="G13" s="89"/>
      <c r="H13" s="89"/>
      <c r="I13" s="89"/>
      <c r="J13" s="89"/>
      <c r="K13" s="90"/>
      <c r="L13" s="34"/>
    </row>
    <row r="14" spans="1:79" s="32" customFormat="1">
      <c r="A14" s="96"/>
      <c r="B14" s="93" t="s">
        <v>94</v>
      </c>
      <c r="C14" s="89"/>
      <c r="D14" s="94">
        <v>2.67</v>
      </c>
      <c r="E14" s="94">
        <v>11.489999999999998</v>
      </c>
      <c r="F14" s="89"/>
      <c r="G14" s="89">
        <v>30.678299999999997</v>
      </c>
      <c r="H14" s="89"/>
      <c r="I14" s="89"/>
      <c r="J14" s="92">
        <v>30.678299999999997</v>
      </c>
      <c r="K14" s="90"/>
      <c r="L14" s="36"/>
      <c r="M14" s="37"/>
      <c r="N14" s="38"/>
      <c r="O14" s="38"/>
      <c r="P14" s="38"/>
      <c r="Q14" s="38"/>
      <c r="R14" s="38"/>
      <c r="S14" s="38"/>
      <c r="T14" s="38"/>
      <c r="U14" s="38"/>
      <c r="V14" s="38"/>
      <c r="W14" s="38"/>
      <c r="X14" s="38"/>
      <c r="Y14" s="38"/>
      <c r="Z14" s="38"/>
      <c r="AA14" s="38"/>
      <c r="AB14" s="38"/>
      <c r="AC14" s="38"/>
      <c r="AD14" s="38"/>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row>
    <row r="15" spans="1:79" s="32" customFormat="1" ht="19.5">
      <c r="A15" s="96"/>
      <c r="B15" s="97" t="s">
        <v>13</v>
      </c>
      <c r="C15" s="113"/>
      <c r="D15" s="114"/>
      <c r="E15" s="114"/>
      <c r="F15" s="113"/>
      <c r="G15" s="113"/>
      <c r="H15" s="113"/>
      <c r="I15" s="113"/>
      <c r="J15" s="115">
        <v>30.678299999999997</v>
      </c>
      <c r="K15" s="100" t="s">
        <v>21</v>
      </c>
      <c r="L15" s="35"/>
      <c r="N15" s="33"/>
      <c r="O15" s="33"/>
      <c r="P15" s="33"/>
      <c r="Q15" s="33"/>
      <c r="R15" s="33"/>
      <c r="S15" s="33"/>
      <c r="T15" s="33"/>
      <c r="U15" s="33"/>
      <c r="V15" s="33"/>
      <c r="W15" s="33"/>
      <c r="X15" s="33"/>
      <c r="Y15" s="33"/>
      <c r="Z15" s="33"/>
      <c r="AA15" s="33"/>
      <c r="AB15" s="33"/>
      <c r="AC15" s="33"/>
      <c r="AD15" s="33"/>
    </row>
    <row r="16" spans="1:79" s="32" customFormat="1" ht="19.5">
      <c r="A16" s="101"/>
      <c r="B16" s="102"/>
      <c r="C16" s="89"/>
      <c r="D16" s="94"/>
      <c r="E16" s="94"/>
      <c r="F16" s="89"/>
      <c r="G16" s="89"/>
      <c r="H16" s="89"/>
      <c r="I16" s="89"/>
      <c r="J16" s="108"/>
      <c r="K16" s="105"/>
      <c r="L16" s="34"/>
      <c r="N16" s="33"/>
      <c r="O16" s="33"/>
      <c r="P16" s="33"/>
      <c r="Q16" s="33"/>
      <c r="R16" s="33"/>
      <c r="S16" s="33"/>
      <c r="T16" s="33"/>
      <c r="U16" s="33"/>
      <c r="V16" s="33"/>
      <c r="W16" s="33"/>
      <c r="X16" s="33"/>
      <c r="Y16" s="33"/>
      <c r="Z16" s="33"/>
      <c r="AA16" s="33"/>
      <c r="AB16" s="33"/>
      <c r="AC16" s="33"/>
      <c r="AD16" s="33"/>
    </row>
    <row r="17" spans="1:30" s="32" customFormat="1" ht="19.5">
      <c r="A17" s="87" t="s">
        <v>25</v>
      </c>
      <c r="B17" s="112" t="s">
        <v>27</v>
      </c>
      <c r="C17" s="89"/>
      <c r="D17" s="94"/>
      <c r="E17" s="94" t="s">
        <v>95</v>
      </c>
      <c r="F17" s="89" t="s">
        <v>96</v>
      </c>
      <c r="G17" s="89"/>
      <c r="H17" s="89"/>
      <c r="I17" s="89"/>
      <c r="J17" s="108"/>
      <c r="K17" s="109"/>
      <c r="L17" s="34"/>
      <c r="N17" s="33"/>
      <c r="O17" s="33"/>
      <c r="P17" s="33"/>
      <c r="Q17" s="33"/>
      <c r="R17" s="33"/>
      <c r="S17" s="33"/>
      <c r="T17" s="33"/>
      <c r="U17" s="33"/>
      <c r="V17" s="33"/>
      <c r="W17" s="33"/>
      <c r="X17" s="33"/>
      <c r="Y17" s="33"/>
      <c r="Z17" s="33"/>
      <c r="AA17" s="33"/>
      <c r="AB17" s="33"/>
      <c r="AC17" s="33"/>
      <c r="AD17" s="33"/>
    </row>
    <row r="18" spans="1:30" s="32" customFormat="1" ht="19.5">
      <c r="A18" s="91"/>
      <c r="B18" s="93" t="s">
        <v>97</v>
      </c>
      <c r="C18" s="89"/>
      <c r="D18" s="94">
        <v>14.3</v>
      </c>
      <c r="E18" s="94">
        <v>0.1</v>
      </c>
      <c r="F18" s="89">
        <v>1.8</v>
      </c>
      <c r="G18" s="89"/>
      <c r="H18" s="89">
        <v>2.5740000000000003</v>
      </c>
      <c r="I18" s="89"/>
      <c r="J18" s="89">
        <v>2.5740000000000003</v>
      </c>
      <c r="K18" s="109"/>
      <c r="L18" s="34"/>
      <c r="N18" s="33"/>
      <c r="O18" s="33"/>
      <c r="P18" s="33"/>
      <c r="Q18" s="33"/>
      <c r="R18" s="33"/>
      <c r="S18" s="33"/>
      <c r="T18" s="33"/>
      <c r="U18" s="33"/>
      <c r="V18" s="33"/>
      <c r="W18" s="33"/>
      <c r="X18" s="33"/>
      <c r="Y18" s="33"/>
      <c r="Z18" s="33"/>
      <c r="AA18" s="33"/>
      <c r="AB18" s="33"/>
      <c r="AC18" s="33"/>
      <c r="AD18" s="33"/>
    </row>
    <row r="19" spans="1:30" s="32" customFormat="1" ht="19.5">
      <c r="A19" s="96"/>
      <c r="B19" s="97" t="s">
        <v>13</v>
      </c>
      <c r="C19" s="113"/>
      <c r="D19" s="114"/>
      <c r="E19" s="114"/>
      <c r="F19" s="113"/>
      <c r="G19" s="113"/>
      <c r="H19" s="113"/>
      <c r="I19" s="113"/>
      <c r="J19" s="115">
        <v>2.5740000000000003</v>
      </c>
      <c r="K19" s="116" t="s">
        <v>28</v>
      </c>
      <c r="L19" s="35"/>
      <c r="N19" s="33"/>
      <c r="O19" s="33"/>
      <c r="P19" s="33"/>
      <c r="Q19" s="33"/>
      <c r="R19" s="33"/>
      <c r="S19" s="33"/>
      <c r="T19" s="33"/>
      <c r="U19" s="33"/>
      <c r="V19" s="33"/>
      <c r="W19" s="33"/>
      <c r="X19" s="33"/>
      <c r="Y19" s="33"/>
      <c r="Z19" s="33"/>
      <c r="AA19" s="33"/>
      <c r="AB19" s="33"/>
      <c r="AC19" s="33"/>
      <c r="AD19" s="33"/>
    </row>
    <row r="20" spans="1:30" s="32" customFormat="1" ht="19.5">
      <c r="A20" s="101"/>
      <c r="B20" s="102"/>
      <c r="C20" s="89"/>
      <c r="D20" s="94"/>
      <c r="E20" s="94"/>
      <c r="F20" s="89"/>
      <c r="G20" s="89"/>
      <c r="H20" s="89"/>
      <c r="I20" s="89"/>
      <c r="J20" s="108"/>
      <c r="K20" s="109"/>
      <c r="L20" s="34"/>
      <c r="N20" s="33"/>
      <c r="O20" s="33"/>
      <c r="P20" s="33"/>
      <c r="Q20" s="33"/>
      <c r="R20" s="33"/>
      <c r="S20" s="33"/>
      <c r="T20" s="33"/>
      <c r="U20" s="33"/>
      <c r="V20" s="33"/>
      <c r="W20" s="33"/>
      <c r="X20" s="33"/>
      <c r="Y20" s="33"/>
      <c r="Z20" s="33"/>
      <c r="AA20" s="33"/>
      <c r="AB20" s="33"/>
      <c r="AC20" s="33"/>
      <c r="AD20" s="33"/>
    </row>
    <row r="21" spans="1:30" s="32" customFormat="1">
      <c r="A21" s="87" t="s">
        <v>29</v>
      </c>
      <c r="B21" s="112" t="s">
        <v>31</v>
      </c>
      <c r="C21" s="89"/>
      <c r="D21" s="94"/>
      <c r="E21" s="94"/>
      <c r="F21" s="89"/>
      <c r="G21" s="89"/>
      <c r="H21" s="89"/>
      <c r="I21" s="89"/>
      <c r="J21" s="89"/>
      <c r="K21" s="90"/>
      <c r="L21" s="34"/>
      <c r="N21" s="33"/>
      <c r="O21" s="33"/>
      <c r="P21" s="33"/>
      <c r="Q21" s="33"/>
      <c r="R21" s="33"/>
      <c r="S21" s="33"/>
      <c r="T21" s="33"/>
      <c r="U21" s="33"/>
      <c r="V21" s="33"/>
      <c r="W21" s="33"/>
      <c r="X21" s="33"/>
      <c r="Y21" s="33"/>
      <c r="Z21" s="33"/>
      <c r="AA21" s="33"/>
      <c r="AB21" s="33"/>
      <c r="AC21" s="33"/>
      <c r="AD21" s="33"/>
    </row>
    <row r="22" spans="1:30" s="32" customFormat="1">
      <c r="A22" s="91"/>
      <c r="B22" s="93" t="s">
        <v>98</v>
      </c>
      <c r="C22" s="89"/>
      <c r="D22" s="94"/>
      <c r="E22" s="94"/>
      <c r="F22" s="89"/>
      <c r="G22" s="89">
        <v>952.15750000000003</v>
      </c>
      <c r="H22" s="89"/>
      <c r="I22" s="89"/>
      <c r="J22" s="92">
        <v>952.15750000000003</v>
      </c>
      <c r="K22" s="90"/>
      <c r="L22" s="34"/>
      <c r="N22" s="33"/>
      <c r="O22" s="33"/>
      <c r="P22" s="33"/>
      <c r="Q22" s="33"/>
      <c r="R22" s="33"/>
      <c r="S22" s="33"/>
      <c r="T22" s="33"/>
      <c r="U22" s="33"/>
      <c r="V22" s="33"/>
      <c r="W22" s="33"/>
      <c r="X22" s="33"/>
      <c r="Y22" s="33"/>
      <c r="Z22" s="33"/>
      <c r="AA22" s="33"/>
      <c r="AB22" s="33"/>
      <c r="AC22" s="33"/>
      <c r="AD22" s="33"/>
    </row>
    <row r="23" spans="1:30" s="32" customFormat="1" ht="19.5">
      <c r="A23" s="96"/>
      <c r="B23" s="97" t="s">
        <v>13</v>
      </c>
      <c r="C23" s="113"/>
      <c r="D23" s="114"/>
      <c r="E23" s="114"/>
      <c r="F23" s="113"/>
      <c r="G23" s="113"/>
      <c r="H23" s="113"/>
      <c r="I23" s="113"/>
      <c r="J23" s="115">
        <v>952.15750000000003</v>
      </c>
      <c r="K23" s="100" t="s">
        <v>21</v>
      </c>
      <c r="L23" s="35"/>
      <c r="N23" s="33"/>
      <c r="O23" s="33"/>
      <c r="P23" s="33"/>
      <c r="Q23" s="33"/>
      <c r="R23" s="33"/>
      <c r="S23" s="33"/>
      <c r="T23" s="33"/>
      <c r="U23" s="33"/>
      <c r="V23" s="33"/>
      <c r="W23" s="33"/>
      <c r="X23" s="33"/>
      <c r="Y23" s="33"/>
      <c r="Z23" s="33"/>
      <c r="AA23" s="33"/>
      <c r="AB23" s="33"/>
      <c r="AC23" s="33"/>
      <c r="AD23" s="33"/>
    </row>
    <row r="24" spans="1:30" s="111" customFormat="1" ht="19.5">
      <c r="A24" s="101"/>
      <c r="B24" s="102"/>
      <c r="C24" s="89"/>
      <c r="D24" s="94"/>
      <c r="E24" s="94"/>
      <c r="F24" s="89"/>
      <c r="G24" s="89"/>
      <c r="H24" s="89"/>
      <c r="I24" s="89"/>
      <c r="J24" s="108"/>
      <c r="K24" s="109"/>
      <c r="L24" s="110"/>
    </row>
    <row r="25" spans="1:30" s="111" customFormat="1" ht="54">
      <c r="A25" s="87" t="s">
        <v>206</v>
      </c>
      <c r="B25" s="112" t="s">
        <v>208</v>
      </c>
      <c r="C25" s="89"/>
      <c r="D25" s="94"/>
      <c r="E25" s="94"/>
      <c r="F25" s="89"/>
      <c r="G25" s="89"/>
      <c r="H25" s="89"/>
      <c r="I25" s="89"/>
      <c r="J25" s="89"/>
      <c r="K25" s="90"/>
      <c r="L25" s="110"/>
    </row>
    <row r="26" spans="1:30" s="111" customFormat="1" ht="16.5">
      <c r="A26" s="120"/>
      <c r="B26" s="121" t="s">
        <v>209</v>
      </c>
      <c r="C26" s="89"/>
      <c r="D26" s="94">
        <v>952.15750000000003</v>
      </c>
      <c r="E26" s="94">
        <v>0.06</v>
      </c>
      <c r="F26" s="89"/>
      <c r="G26" s="89">
        <v>57.129449999999999</v>
      </c>
      <c r="H26" s="89"/>
      <c r="I26" s="89"/>
      <c r="J26" s="92">
        <v>57.129449999999999</v>
      </c>
      <c r="K26" s="90"/>
      <c r="L26" s="110"/>
    </row>
    <row r="27" spans="1:30" s="111" customFormat="1" ht="16.5">
      <c r="A27" s="120"/>
      <c r="B27" s="121" t="s">
        <v>210</v>
      </c>
      <c r="C27" s="89"/>
      <c r="D27" s="94">
        <v>30.678299999999997</v>
      </c>
      <c r="E27" s="94">
        <v>0.03</v>
      </c>
      <c r="F27" s="89"/>
      <c r="G27" s="89">
        <v>0.92034899999999986</v>
      </c>
      <c r="H27" s="89"/>
      <c r="I27" s="89"/>
      <c r="J27" s="92">
        <v>0.92034899999999986</v>
      </c>
      <c r="K27" s="90"/>
      <c r="L27" s="110"/>
    </row>
    <row r="28" spans="1:30" s="111" customFormat="1" ht="16.5">
      <c r="A28" s="120"/>
      <c r="B28" s="121" t="s">
        <v>211</v>
      </c>
      <c r="C28" s="89"/>
      <c r="D28" s="94"/>
      <c r="E28" s="94"/>
      <c r="F28" s="89"/>
      <c r="G28" s="89">
        <v>2.5740000000000003</v>
      </c>
      <c r="H28" s="89"/>
      <c r="I28" s="89"/>
      <c r="J28" s="92">
        <v>2.5740000000000003</v>
      </c>
      <c r="K28" s="90"/>
      <c r="L28" s="110"/>
    </row>
    <row r="29" spans="1:30" s="111" customFormat="1" ht="16.5">
      <c r="A29" s="120"/>
      <c r="B29" s="93" t="s">
        <v>212</v>
      </c>
      <c r="C29" s="89"/>
      <c r="D29" s="94">
        <v>952.15750000000003</v>
      </c>
      <c r="E29" s="94">
        <v>0.06</v>
      </c>
      <c r="F29" s="89"/>
      <c r="G29" s="89">
        <v>57.129449999999999</v>
      </c>
      <c r="H29" s="89"/>
      <c r="I29" s="89"/>
      <c r="J29" s="92">
        <v>57.129449999999999</v>
      </c>
      <c r="K29" s="90"/>
      <c r="L29" s="110"/>
    </row>
    <row r="30" spans="1:30" s="111" customFormat="1" ht="19.5">
      <c r="A30" s="96"/>
      <c r="B30" s="97" t="s">
        <v>13</v>
      </c>
      <c r="C30" s="113"/>
      <c r="D30" s="114"/>
      <c r="E30" s="114"/>
      <c r="F30" s="113"/>
      <c r="G30" s="113"/>
      <c r="H30" s="113"/>
      <c r="I30" s="113"/>
      <c r="J30" s="115">
        <v>117.753249</v>
      </c>
      <c r="K30" s="100" t="s">
        <v>28</v>
      </c>
      <c r="L30" s="117"/>
    </row>
    <row r="31" spans="1:30" s="32" customFormat="1" ht="19.5">
      <c r="A31" s="101"/>
      <c r="B31" s="102"/>
      <c r="C31" s="89"/>
      <c r="D31" s="94"/>
      <c r="E31" s="94"/>
      <c r="F31" s="89"/>
      <c r="G31" s="89"/>
      <c r="H31" s="89"/>
      <c r="I31" s="89"/>
      <c r="J31" s="108"/>
      <c r="K31" s="109"/>
      <c r="L31" s="34"/>
      <c r="N31" s="33"/>
      <c r="O31" s="33"/>
      <c r="P31" s="33"/>
      <c r="Q31" s="33"/>
      <c r="R31" s="33"/>
      <c r="S31" s="33"/>
      <c r="T31" s="33"/>
      <c r="U31" s="33"/>
      <c r="V31" s="33"/>
      <c r="W31" s="33"/>
      <c r="X31" s="33"/>
      <c r="Y31" s="33"/>
      <c r="Z31" s="33"/>
      <c r="AA31" s="33"/>
      <c r="AB31" s="33"/>
      <c r="AC31" s="33"/>
      <c r="AD31" s="33"/>
    </row>
    <row r="32" spans="1:30" s="32" customFormat="1">
      <c r="A32" s="91" t="s">
        <v>32</v>
      </c>
      <c r="B32" s="88" t="s">
        <v>33</v>
      </c>
      <c r="C32" s="89"/>
      <c r="D32" s="94"/>
      <c r="E32" s="94"/>
      <c r="F32" s="89"/>
      <c r="G32" s="89"/>
      <c r="H32" s="89"/>
      <c r="I32" s="89"/>
      <c r="J32" s="89"/>
      <c r="K32" s="90"/>
      <c r="L32" s="34"/>
    </row>
    <row r="33" spans="1:30" s="32" customFormat="1" ht="72">
      <c r="A33" s="91" t="s">
        <v>34</v>
      </c>
      <c r="B33" s="88" t="s">
        <v>232</v>
      </c>
      <c r="C33" s="89"/>
      <c r="D33" s="94"/>
      <c r="E33" s="94"/>
      <c r="F33" s="89"/>
      <c r="G33" s="89"/>
      <c r="H33" s="89"/>
      <c r="I33" s="89"/>
      <c r="J33" s="89"/>
      <c r="K33" s="90"/>
      <c r="L33" s="34"/>
    </row>
    <row r="34" spans="1:30" s="32" customFormat="1">
      <c r="A34" s="91"/>
      <c r="B34" s="93"/>
      <c r="C34" s="118">
        <v>1</v>
      </c>
      <c r="D34" s="89">
        <v>2.5</v>
      </c>
      <c r="E34" s="89">
        <v>3</v>
      </c>
      <c r="F34" s="89"/>
      <c r="G34" s="89">
        <v>7.5</v>
      </c>
      <c r="H34" s="103"/>
      <c r="I34" s="89"/>
      <c r="J34" s="95">
        <v>7.5</v>
      </c>
      <c r="K34" s="90"/>
      <c r="L34" s="34"/>
      <c r="N34" s="33"/>
      <c r="O34" s="33"/>
      <c r="P34" s="33"/>
      <c r="Q34" s="33"/>
      <c r="R34" s="33"/>
      <c r="S34" s="33"/>
      <c r="T34" s="33"/>
      <c r="U34" s="33"/>
      <c r="V34" s="33"/>
      <c r="W34" s="33"/>
      <c r="X34" s="33"/>
      <c r="Y34" s="33"/>
      <c r="Z34" s="33"/>
      <c r="AA34" s="33"/>
      <c r="AB34" s="33"/>
      <c r="AC34" s="33"/>
      <c r="AD34" s="33"/>
    </row>
    <row r="35" spans="1:30" s="32" customFormat="1" ht="19.5">
      <c r="A35" s="96"/>
      <c r="B35" s="97" t="s">
        <v>13</v>
      </c>
      <c r="C35" s="113"/>
      <c r="D35" s="114"/>
      <c r="E35" s="114"/>
      <c r="F35" s="113"/>
      <c r="G35" s="113"/>
      <c r="H35" s="113"/>
      <c r="I35" s="113"/>
      <c r="J35" s="99">
        <v>7.5</v>
      </c>
      <c r="K35" s="100" t="s">
        <v>21</v>
      </c>
      <c r="L35" s="35"/>
      <c r="N35" s="33"/>
      <c r="O35" s="33"/>
      <c r="P35" s="33"/>
      <c r="Q35" s="33"/>
      <c r="R35" s="33"/>
      <c r="S35" s="33"/>
      <c r="T35" s="33"/>
      <c r="U35" s="33"/>
      <c r="V35" s="33"/>
      <c r="W35" s="33"/>
      <c r="X35" s="33"/>
      <c r="Y35" s="33"/>
      <c r="Z35" s="33"/>
      <c r="AA35" s="33"/>
      <c r="AB35" s="33"/>
      <c r="AC35" s="33"/>
      <c r="AD35" s="33"/>
    </row>
    <row r="36" spans="1:30" s="32" customFormat="1" ht="19.5">
      <c r="A36" s="101"/>
      <c r="B36" s="102"/>
      <c r="C36" s="89"/>
      <c r="D36" s="94"/>
      <c r="E36" s="94"/>
      <c r="F36" s="89"/>
      <c r="G36" s="89"/>
      <c r="H36" s="89"/>
      <c r="I36" s="89"/>
      <c r="J36" s="108"/>
      <c r="K36" s="105"/>
      <c r="L36" s="34"/>
      <c r="N36" s="33"/>
      <c r="O36" s="33"/>
      <c r="P36" s="33"/>
      <c r="Q36" s="33"/>
      <c r="R36" s="33"/>
      <c r="S36" s="33"/>
      <c r="T36" s="33"/>
      <c r="U36" s="33"/>
      <c r="V36" s="33"/>
      <c r="W36" s="33"/>
      <c r="X36" s="33"/>
      <c r="Y36" s="33"/>
      <c r="Z36" s="33"/>
      <c r="AA36" s="33"/>
      <c r="AB36" s="33"/>
      <c r="AC36" s="33"/>
      <c r="AD36" s="33"/>
    </row>
    <row r="37" spans="1:30" s="32" customFormat="1" ht="54">
      <c r="A37" s="91" t="s">
        <v>36</v>
      </c>
      <c r="B37" s="88" t="s">
        <v>38</v>
      </c>
      <c r="C37" s="89"/>
      <c r="D37" s="94"/>
      <c r="E37" s="94"/>
      <c r="F37" s="89"/>
      <c r="G37" s="89"/>
      <c r="H37" s="89"/>
      <c r="I37" s="89"/>
      <c r="J37" s="89"/>
      <c r="K37" s="90"/>
      <c r="L37" s="34"/>
    </row>
    <row r="38" spans="1:30" s="32" customFormat="1">
      <c r="A38" s="91"/>
      <c r="B38" s="93"/>
      <c r="C38" s="118"/>
      <c r="D38" s="89"/>
      <c r="E38" s="89"/>
      <c r="F38" s="89"/>
      <c r="G38" s="89">
        <v>10.9</v>
      </c>
      <c r="H38" s="103"/>
      <c r="I38" s="89"/>
      <c r="J38" s="95">
        <v>10.9</v>
      </c>
      <c r="K38" s="90"/>
      <c r="L38" s="34"/>
      <c r="N38" s="33"/>
      <c r="O38" s="33"/>
      <c r="P38" s="33"/>
      <c r="Q38" s="33"/>
      <c r="R38" s="33"/>
      <c r="S38" s="33"/>
      <c r="T38" s="33"/>
      <c r="U38" s="33"/>
      <c r="V38" s="33"/>
      <c r="W38" s="33"/>
      <c r="X38" s="33"/>
      <c r="Y38" s="33"/>
      <c r="Z38" s="33"/>
      <c r="AA38" s="33"/>
      <c r="AB38" s="33"/>
      <c r="AC38" s="33"/>
      <c r="AD38" s="33"/>
    </row>
    <row r="39" spans="1:30" s="32" customFormat="1" ht="19.5">
      <c r="A39" s="96"/>
      <c r="B39" s="97" t="s">
        <v>13</v>
      </c>
      <c r="C39" s="113"/>
      <c r="D39" s="114"/>
      <c r="E39" s="114"/>
      <c r="F39" s="113"/>
      <c r="G39" s="113"/>
      <c r="H39" s="113"/>
      <c r="I39" s="113"/>
      <c r="J39" s="99">
        <v>10.9</v>
      </c>
      <c r="K39" s="100" t="s">
        <v>21</v>
      </c>
      <c r="L39" s="35"/>
      <c r="N39" s="33"/>
      <c r="O39" s="33"/>
      <c r="P39" s="33"/>
      <c r="Q39" s="33"/>
      <c r="R39" s="33"/>
      <c r="S39" s="33"/>
      <c r="T39" s="33"/>
      <c r="U39" s="33"/>
      <c r="V39" s="33"/>
      <c r="W39" s="33"/>
      <c r="X39" s="33"/>
      <c r="Y39" s="33"/>
      <c r="Z39" s="33"/>
      <c r="AA39" s="33"/>
      <c r="AB39" s="33"/>
      <c r="AC39" s="33"/>
      <c r="AD39" s="33"/>
    </row>
    <row r="40" spans="1:30" s="32" customFormat="1" ht="19.5">
      <c r="A40" s="101"/>
      <c r="B40" s="102"/>
      <c r="C40" s="89"/>
      <c r="D40" s="94"/>
      <c r="E40" s="94"/>
      <c r="F40" s="89"/>
      <c r="G40" s="89"/>
      <c r="H40" s="89"/>
      <c r="I40" s="89"/>
      <c r="J40" s="108"/>
      <c r="K40" s="105"/>
      <c r="L40" s="34"/>
      <c r="N40" s="33"/>
      <c r="O40" s="33"/>
      <c r="P40" s="33"/>
      <c r="Q40" s="33"/>
      <c r="R40" s="33"/>
      <c r="S40" s="33"/>
      <c r="T40" s="33"/>
      <c r="U40" s="33"/>
      <c r="V40" s="33"/>
      <c r="W40" s="33"/>
      <c r="X40" s="33"/>
      <c r="Y40" s="33"/>
      <c r="Z40" s="33"/>
      <c r="AA40" s="33"/>
      <c r="AB40" s="33"/>
      <c r="AC40" s="33"/>
      <c r="AD40" s="33"/>
    </row>
    <row r="41" spans="1:30" s="32" customFormat="1">
      <c r="A41" s="91" t="s">
        <v>39</v>
      </c>
      <c r="B41" s="88" t="s">
        <v>170</v>
      </c>
      <c r="C41" s="89"/>
      <c r="D41" s="94"/>
      <c r="E41" s="94"/>
      <c r="F41" s="89"/>
      <c r="G41" s="89"/>
      <c r="H41" s="89"/>
      <c r="I41" s="89"/>
      <c r="J41" s="89"/>
      <c r="K41" s="90"/>
      <c r="L41" s="34"/>
    </row>
    <row r="42" spans="1:30" s="32" customFormat="1">
      <c r="A42" s="91"/>
      <c r="B42" s="93"/>
      <c r="C42" s="118"/>
      <c r="D42" s="89">
        <v>2</v>
      </c>
      <c r="E42" s="89">
        <v>4</v>
      </c>
      <c r="F42" s="89"/>
      <c r="G42" s="89">
        <v>8</v>
      </c>
      <c r="H42" s="103"/>
      <c r="I42" s="89"/>
      <c r="J42" s="95">
        <v>8</v>
      </c>
      <c r="K42" s="90"/>
      <c r="L42" s="34"/>
      <c r="N42" s="33"/>
      <c r="O42" s="33"/>
      <c r="P42" s="33"/>
      <c r="Q42" s="33"/>
      <c r="R42" s="33"/>
      <c r="S42" s="33"/>
      <c r="T42" s="33"/>
      <c r="U42" s="33"/>
      <c r="V42" s="33"/>
      <c r="W42" s="33"/>
      <c r="X42" s="33"/>
      <c r="Y42" s="33"/>
      <c r="Z42" s="33"/>
      <c r="AA42" s="33"/>
      <c r="AB42" s="33"/>
      <c r="AC42" s="33"/>
      <c r="AD42" s="33"/>
    </row>
    <row r="43" spans="1:30" s="32" customFormat="1" ht="19.5">
      <c r="A43" s="96"/>
      <c r="B43" s="97" t="s">
        <v>13</v>
      </c>
      <c r="C43" s="113"/>
      <c r="D43" s="114"/>
      <c r="E43" s="114"/>
      <c r="F43" s="113"/>
      <c r="G43" s="113"/>
      <c r="H43" s="113"/>
      <c r="I43" s="113"/>
      <c r="J43" s="99">
        <v>8</v>
      </c>
      <c r="K43" s="100" t="s">
        <v>21</v>
      </c>
      <c r="L43" s="35"/>
      <c r="N43" s="33"/>
      <c r="O43" s="33"/>
      <c r="P43" s="33"/>
      <c r="Q43" s="33"/>
      <c r="R43" s="33"/>
      <c r="S43" s="33"/>
      <c r="T43" s="33"/>
      <c r="U43" s="33"/>
      <c r="V43" s="33"/>
      <c r="W43" s="33"/>
      <c r="X43" s="33"/>
      <c r="Y43" s="33"/>
      <c r="Z43" s="33"/>
      <c r="AA43" s="33"/>
      <c r="AB43" s="33"/>
      <c r="AC43" s="33"/>
      <c r="AD43" s="33"/>
    </row>
    <row r="44" spans="1:30" s="32" customFormat="1" ht="19.5">
      <c r="A44" s="101"/>
      <c r="B44" s="102"/>
      <c r="C44" s="89"/>
      <c r="D44" s="94"/>
      <c r="E44" s="94"/>
      <c r="F44" s="89"/>
      <c r="G44" s="89"/>
      <c r="H44" s="89"/>
      <c r="I44" s="89"/>
      <c r="J44" s="108"/>
      <c r="K44" s="105"/>
      <c r="L44" s="34"/>
      <c r="N44" s="33"/>
      <c r="O44" s="33"/>
      <c r="P44" s="33"/>
      <c r="Q44" s="33"/>
      <c r="R44" s="33"/>
      <c r="S44" s="33"/>
      <c r="T44" s="33"/>
      <c r="U44" s="33"/>
      <c r="V44" s="33"/>
      <c r="W44" s="33"/>
      <c r="X44" s="33"/>
      <c r="Y44" s="33"/>
      <c r="Z44" s="33"/>
      <c r="AA44" s="33"/>
      <c r="AB44" s="33"/>
      <c r="AC44" s="33"/>
      <c r="AD44" s="33"/>
    </row>
    <row r="45" spans="1:30">
      <c r="A45" s="87" t="s">
        <v>41</v>
      </c>
      <c r="B45" s="88" t="s">
        <v>231</v>
      </c>
      <c r="C45" s="89"/>
      <c r="D45" s="89"/>
      <c r="E45" s="89"/>
      <c r="F45" s="89"/>
      <c r="G45" s="89"/>
      <c r="H45" s="89"/>
      <c r="I45" s="89"/>
      <c r="J45" s="89"/>
      <c r="K45" s="90"/>
      <c r="L45" s="34"/>
    </row>
    <row r="46" spans="1:30" s="32" customFormat="1">
      <c r="A46" s="91"/>
      <c r="B46" s="93"/>
      <c r="C46" s="118">
        <v>1</v>
      </c>
      <c r="D46" s="89"/>
      <c r="E46" s="89"/>
      <c r="F46" s="89"/>
      <c r="G46" s="89"/>
      <c r="H46" s="103"/>
      <c r="I46" s="89"/>
      <c r="J46" s="95">
        <v>1</v>
      </c>
      <c r="K46" s="90"/>
      <c r="L46" s="34"/>
      <c r="N46" s="33"/>
      <c r="O46" s="33"/>
      <c r="P46" s="33"/>
      <c r="Q46" s="33"/>
      <c r="R46" s="33"/>
      <c r="S46" s="33"/>
      <c r="T46" s="33"/>
      <c r="U46" s="33"/>
      <c r="V46" s="33"/>
      <c r="W46" s="33"/>
      <c r="X46" s="33"/>
      <c r="Y46" s="33"/>
      <c r="Z46" s="33"/>
      <c r="AA46" s="33"/>
      <c r="AB46" s="33"/>
      <c r="AC46" s="33"/>
      <c r="AD46" s="33"/>
    </row>
    <row r="47" spans="1:30" s="32" customFormat="1" ht="19.5">
      <c r="A47" s="96"/>
      <c r="B47" s="97" t="s">
        <v>13</v>
      </c>
      <c r="C47" s="113"/>
      <c r="D47" s="114"/>
      <c r="E47" s="114"/>
      <c r="F47" s="113"/>
      <c r="G47" s="113"/>
      <c r="H47" s="113"/>
      <c r="I47" s="113"/>
      <c r="J47" s="99">
        <v>1</v>
      </c>
      <c r="K47" s="100" t="s">
        <v>42</v>
      </c>
      <c r="L47" s="35"/>
      <c r="N47" s="33"/>
      <c r="O47" s="33"/>
      <c r="P47" s="33"/>
      <c r="Q47" s="33"/>
      <c r="R47" s="33"/>
      <c r="S47" s="33"/>
      <c r="T47" s="33"/>
      <c r="U47" s="33"/>
      <c r="V47" s="33"/>
      <c r="W47" s="33"/>
      <c r="X47" s="33"/>
      <c r="Y47" s="33"/>
      <c r="Z47" s="33"/>
      <c r="AA47" s="33"/>
      <c r="AB47" s="33"/>
      <c r="AC47" s="33"/>
      <c r="AD47" s="33"/>
    </row>
    <row r="48" spans="1:30" s="32" customFormat="1" ht="19.5">
      <c r="A48" s="101"/>
      <c r="B48" s="102"/>
      <c r="C48" s="89"/>
      <c r="D48" s="94"/>
      <c r="E48" s="94"/>
      <c r="F48" s="89"/>
      <c r="G48" s="89"/>
      <c r="H48" s="89"/>
      <c r="I48" s="89"/>
      <c r="J48" s="108"/>
      <c r="K48" s="105"/>
      <c r="L48" s="34"/>
      <c r="N48" s="33"/>
      <c r="O48" s="33"/>
      <c r="P48" s="33"/>
      <c r="Q48" s="33"/>
      <c r="R48" s="33"/>
      <c r="S48" s="33"/>
      <c r="T48" s="33"/>
      <c r="U48" s="33"/>
      <c r="V48" s="33"/>
      <c r="W48" s="33"/>
      <c r="X48" s="33"/>
      <c r="Y48" s="33"/>
      <c r="Z48" s="33"/>
      <c r="AA48" s="33"/>
      <c r="AB48" s="33"/>
      <c r="AC48" s="33"/>
      <c r="AD48" s="33"/>
    </row>
    <row r="49" spans="1:30">
      <c r="A49" s="87" t="s">
        <v>43</v>
      </c>
      <c r="B49" s="88" t="s">
        <v>44</v>
      </c>
      <c r="C49" s="89"/>
      <c r="D49" s="89"/>
      <c r="E49" s="89"/>
      <c r="F49" s="89"/>
      <c r="G49" s="89"/>
      <c r="H49" s="89"/>
      <c r="I49" s="89"/>
      <c r="J49" s="89"/>
      <c r="K49" s="90"/>
      <c r="L49" s="34"/>
    </row>
    <row r="50" spans="1:30" s="32" customFormat="1" ht="54">
      <c r="A50" s="87" t="s">
        <v>45</v>
      </c>
      <c r="B50" s="141" t="s">
        <v>47</v>
      </c>
      <c r="C50" s="89"/>
      <c r="D50" s="94"/>
      <c r="E50" s="94"/>
      <c r="F50" s="89" t="s">
        <v>245</v>
      </c>
      <c r="G50" s="89" t="s">
        <v>246</v>
      </c>
      <c r="H50" s="89" t="s">
        <v>245</v>
      </c>
      <c r="I50" s="89"/>
      <c r="J50" s="89"/>
      <c r="K50" s="90"/>
      <c r="L50" s="34"/>
      <c r="N50" s="33"/>
      <c r="O50" s="33"/>
      <c r="P50" s="33"/>
      <c r="Q50" s="33"/>
      <c r="R50" s="33"/>
      <c r="S50" s="33"/>
      <c r="T50" s="33"/>
      <c r="U50" s="33"/>
      <c r="V50" s="33"/>
      <c r="W50" s="33"/>
      <c r="X50" s="33"/>
      <c r="Y50" s="33"/>
      <c r="Z50" s="33"/>
      <c r="AA50" s="33"/>
      <c r="AB50" s="33"/>
      <c r="AC50" s="33"/>
      <c r="AD50" s="33"/>
    </row>
    <row r="51" spans="1:30" s="32" customFormat="1">
      <c r="A51" s="91"/>
      <c r="B51" s="93" t="s">
        <v>248</v>
      </c>
      <c r="C51" s="89">
        <v>4</v>
      </c>
      <c r="D51" s="94">
        <v>8.58</v>
      </c>
      <c r="E51" s="94"/>
      <c r="F51" s="89">
        <v>1.06</v>
      </c>
      <c r="G51" s="89">
        <v>0.2</v>
      </c>
      <c r="H51" s="89"/>
      <c r="I51" s="89">
        <v>21.62</v>
      </c>
      <c r="J51" s="89">
        <v>21.62</v>
      </c>
      <c r="K51" s="90"/>
      <c r="L51" s="34"/>
      <c r="N51" s="33"/>
      <c r="O51" s="33"/>
      <c r="P51" s="33"/>
      <c r="Q51" s="33"/>
      <c r="R51" s="33"/>
      <c r="S51" s="33"/>
      <c r="T51" s="33"/>
      <c r="U51" s="33"/>
      <c r="V51" s="33"/>
      <c r="W51" s="33"/>
      <c r="X51" s="33"/>
      <c r="Y51" s="33"/>
      <c r="Z51" s="33"/>
      <c r="AA51" s="33"/>
      <c r="AB51" s="33"/>
      <c r="AC51" s="33"/>
      <c r="AD51" s="33"/>
    </row>
    <row r="52" spans="1:30" s="32" customFormat="1">
      <c r="A52" s="91"/>
      <c r="B52" s="93" t="s">
        <v>247</v>
      </c>
      <c r="C52" s="89">
        <v>1</v>
      </c>
      <c r="D52" s="94"/>
      <c r="E52" s="94"/>
      <c r="F52" s="89">
        <v>0.8</v>
      </c>
      <c r="G52" s="89">
        <v>0.7</v>
      </c>
      <c r="H52" s="89"/>
      <c r="I52" s="89">
        <v>-0.55999999999999994</v>
      </c>
      <c r="J52" s="89">
        <v>-0.55999999999999994</v>
      </c>
      <c r="K52" s="90"/>
      <c r="L52" s="34"/>
      <c r="N52" s="33"/>
      <c r="O52" s="33"/>
      <c r="P52" s="33"/>
      <c r="Q52" s="33"/>
      <c r="R52" s="33"/>
      <c r="S52" s="33"/>
      <c r="T52" s="33"/>
      <c r="U52" s="33"/>
      <c r="V52" s="33"/>
      <c r="W52" s="33"/>
      <c r="X52" s="33"/>
      <c r="Y52" s="33"/>
      <c r="Z52" s="33"/>
      <c r="AA52" s="33"/>
      <c r="AB52" s="33"/>
      <c r="AC52" s="33"/>
      <c r="AD52" s="33"/>
    </row>
    <row r="53" spans="1:30" s="32" customFormat="1">
      <c r="A53" s="91"/>
      <c r="B53" s="93" t="s">
        <v>249</v>
      </c>
      <c r="C53" s="89">
        <v>4</v>
      </c>
      <c r="D53" s="94">
        <v>8.83</v>
      </c>
      <c r="E53" s="94"/>
      <c r="F53" s="89">
        <v>1.45</v>
      </c>
      <c r="G53" s="89">
        <v>0.17</v>
      </c>
      <c r="H53" s="89"/>
      <c r="I53" s="89">
        <v>28.61</v>
      </c>
      <c r="J53" s="89">
        <v>28.61</v>
      </c>
      <c r="K53" s="90"/>
      <c r="L53" s="34"/>
      <c r="N53" s="33"/>
      <c r="O53" s="33"/>
      <c r="P53" s="33"/>
      <c r="Q53" s="33"/>
      <c r="R53" s="33"/>
      <c r="S53" s="33"/>
      <c r="T53" s="33"/>
      <c r="U53" s="33"/>
      <c r="V53" s="33"/>
      <c r="W53" s="33"/>
      <c r="X53" s="33"/>
      <c r="Y53" s="33"/>
      <c r="Z53" s="33"/>
      <c r="AA53" s="33"/>
      <c r="AB53" s="33"/>
      <c r="AC53" s="33"/>
      <c r="AD53" s="33"/>
    </row>
    <row r="54" spans="1:30" s="32" customFormat="1">
      <c r="A54" s="91"/>
      <c r="B54" s="93" t="s">
        <v>247</v>
      </c>
      <c r="C54" s="89">
        <v>1</v>
      </c>
      <c r="D54" s="94"/>
      <c r="E54" s="94"/>
      <c r="F54" s="89">
        <v>0.8</v>
      </c>
      <c r="G54" s="89">
        <v>0.7</v>
      </c>
      <c r="H54" s="89"/>
      <c r="I54" s="89">
        <v>-0.55999999999999994</v>
      </c>
      <c r="J54" s="89">
        <v>-0.55999999999999994</v>
      </c>
      <c r="K54" s="90"/>
      <c r="L54" s="34"/>
      <c r="N54" s="33"/>
      <c r="O54" s="33"/>
      <c r="P54" s="33"/>
      <c r="Q54" s="33"/>
      <c r="R54" s="33"/>
      <c r="S54" s="33"/>
      <c r="T54" s="33"/>
      <c r="U54" s="33"/>
      <c r="V54" s="33"/>
      <c r="W54" s="33"/>
      <c r="X54" s="33"/>
      <c r="Y54" s="33"/>
      <c r="Z54" s="33"/>
      <c r="AA54" s="33"/>
      <c r="AB54" s="33"/>
      <c r="AC54" s="33"/>
      <c r="AD54" s="33"/>
    </row>
    <row r="55" spans="1:30" s="32" customFormat="1">
      <c r="A55" s="91"/>
      <c r="B55" s="93"/>
      <c r="C55" s="89"/>
      <c r="D55" s="94"/>
      <c r="E55" s="94"/>
      <c r="F55" s="89" t="s">
        <v>96</v>
      </c>
      <c r="G55" s="89"/>
      <c r="H55" s="89"/>
      <c r="I55" s="89"/>
      <c r="J55" s="89">
        <v>0</v>
      </c>
      <c r="K55" s="90"/>
      <c r="L55" s="34"/>
      <c r="N55" s="33"/>
      <c r="O55" s="33"/>
      <c r="P55" s="33"/>
      <c r="Q55" s="33"/>
      <c r="R55" s="33"/>
      <c r="S55" s="33"/>
      <c r="T55" s="33"/>
      <c r="U55" s="33"/>
      <c r="V55" s="33"/>
      <c r="W55" s="33"/>
      <c r="X55" s="33"/>
      <c r="Y55" s="33"/>
      <c r="Z55" s="33"/>
      <c r="AA55" s="33"/>
      <c r="AB55" s="33"/>
      <c r="AC55" s="33"/>
      <c r="AD55" s="33"/>
    </row>
    <row r="56" spans="1:30" s="32" customFormat="1">
      <c r="A56" s="91"/>
      <c r="B56" s="93" t="s">
        <v>250</v>
      </c>
      <c r="C56" s="89">
        <v>2</v>
      </c>
      <c r="D56" s="94">
        <v>60.85</v>
      </c>
      <c r="E56" s="94"/>
      <c r="F56" s="89">
        <v>0.2</v>
      </c>
      <c r="G56" s="89"/>
      <c r="H56" s="89"/>
      <c r="I56" s="89">
        <v>24.340000000000003</v>
      </c>
      <c r="J56" s="89">
        <v>24.340000000000003</v>
      </c>
      <c r="K56" s="90"/>
      <c r="L56" s="34"/>
      <c r="N56" s="33"/>
      <c r="O56" s="33"/>
      <c r="P56" s="33"/>
      <c r="Q56" s="33"/>
      <c r="R56" s="33"/>
      <c r="S56" s="33"/>
      <c r="T56" s="33"/>
      <c r="U56" s="33"/>
      <c r="V56" s="33"/>
      <c r="W56" s="33"/>
      <c r="X56" s="33"/>
      <c r="Y56" s="33"/>
      <c r="Z56" s="33"/>
      <c r="AA56" s="33"/>
      <c r="AB56" s="33"/>
      <c r="AC56" s="33"/>
      <c r="AD56" s="33"/>
    </row>
    <row r="57" spans="1:30" s="32" customFormat="1">
      <c r="A57" s="91"/>
      <c r="B57" s="93" t="s">
        <v>99</v>
      </c>
      <c r="C57" s="89">
        <v>1</v>
      </c>
      <c r="D57" s="94">
        <v>29.7</v>
      </c>
      <c r="E57" s="94"/>
      <c r="F57" s="89">
        <v>2.4500000000000002</v>
      </c>
      <c r="G57" s="89"/>
      <c r="H57" s="89"/>
      <c r="I57" s="89">
        <v>72.765000000000001</v>
      </c>
      <c r="J57" s="89">
        <v>72.765000000000001</v>
      </c>
      <c r="K57" s="90"/>
      <c r="L57" s="34"/>
      <c r="N57" s="33"/>
      <c r="O57" s="33"/>
      <c r="P57" s="33"/>
      <c r="Q57" s="33"/>
      <c r="R57" s="33"/>
      <c r="S57" s="33"/>
      <c r="T57" s="33"/>
      <c r="U57" s="33"/>
      <c r="V57" s="33"/>
      <c r="W57" s="33"/>
      <c r="X57" s="33"/>
      <c r="Y57" s="33"/>
      <c r="Z57" s="33"/>
      <c r="AA57" s="33"/>
      <c r="AB57" s="33"/>
      <c r="AC57" s="33"/>
      <c r="AD57" s="33"/>
    </row>
    <row r="58" spans="1:30" s="32" customFormat="1">
      <c r="A58" s="91"/>
      <c r="B58" s="93" t="s">
        <v>99</v>
      </c>
      <c r="C58" s="89">
        <v>1</v>
      </c>
      <c r="D58" s="94">
        <v>29.7</v>
      </c>
      <c r="E58" s="94"/>
      <c r="F58" s="89">
        <v>0.17</v>
      </c>
      <c r="G58" s="89"/>
      <c r="H58" s="89"/>
      <c r="I58" s="89">
        <v>5.0490000000000004</v>
      </c>
      <c r="J58" s="89">
        <v>5.0490000000000004</v>
      </c>
      <c r="K58" s="90"/>
      <c r="L58" s="34"/>
      <c r="N58" s="33"/>
      <c r="O58" s="33"/>
      <c r="P58" s="33"/>
      <c r="Q58" s="33"/>
      <c r="R58" s="33"/>
      <c r="S58" s="33"/>
      <c r="T58" s="33"/>
      <c r="U58" s="33"/>
      <c r="V58" s="33"/>
      <c r="W58" s="33"/>
      <c r="X58" s="33"/>
      <c r="Y58" s="33"/>
      <c r="Z58" s="33"/>
      <c r="AA58" s="33"/>
      <c r="AB58" s="33"/>
      <c r="AC58" s="33"/>
      <c r="AD58" s="33"/>
    </row>
    <row r="59" spans="1:30" s="32" customFormat="1">
      <c r="A59" s="91"/>
      <c r="B59" s="93" t="s">
        <v>251</v>
      </c>
      <c r="C59" s="89">
        <v>2</v>
      </c>
      <c r="D59" s="94">
        <v>2.25</v>
      </c>
      <c r="E59" s="94"/>
      <c r="F59" s="89">
        <v>1</v>
      </c>
      <c r="G59" s="89"/>
      <c r="H59" s="89"/>
      <c r="I59" s="89">
        <v>4.5</v>
      </c>
      <c r="J59" s="89">
        <v>4.5</v>
      </c>
      <c r="K59" s="90"/>
      <c r="L59" s="34"/>
      <c r="N59" s="33"/>
      <c r="O59" s="33"/>
      <c r="P59" s="33"/>
      <c r="Q59" s="33"/>
      <c r="R59" s="33"/>
      <c r="S59" s="33"/>
      <c r="T59" s="33"/>
      <c r="U59" s="33"/>
      <c r="V59" s="33"/>
      <c r="W59" s="33"/>
      <c r="X59" s="33"/>
      <c r="Y59" s="33"/>
      <c r="Z59" s="33"/>
      <c r="AA59" s="33"/>
      <c r="AB59" s="33"/>
      <c r="AC59" s="33"/>
      <c r="AD59" s="33"/>
    </row>
    <row r="60" spans="1:30" s="32" customFormat="1" ht="19.5">
      <c r="A60" s="96"/>
      <c r="B60" s="97" t="s">
        <v>13</v>
      </c>
      <c r="C60" s="113"/>
      <c r="D60" s="114"/>
      <c r="E60" s="114"/>
      <c r="F60" s="113"/>
      <c r="G60" s="113"/>
      <c r="H60" s="113"/>
      <c r="I60" s="113"/>
      <c r="J60" s="115">
        <v>155.76</v>
      </c>
      <c r="K60" s="116" t="s">
        <v>21</v>
      </c>
      <c r="L60" s="35"/>
      <c r="N60" s="33"/>
      <c r="O60" s="33"/>
      <c r="P60" s="33"/>
      <c r="Q60" s="33"/>
      <c r="R60" s="33"/>
      <c r="S60" s="33"/>
      <c r="T60" s="33"/>
      <c r="U60" s="33"/>
      <c r="V60" s="33"/>
      <c r="W60" s="33"/>
      <c r="X60" s="33"/>
      <c r="Y60" s="33"/>
      <c r="Z60" s="33"/>
      <c r="AA60" s="33"/>
      <c r="AB60" s="33"/>
      <c r="AC60" s="33"/>
      <c r="AD60" s="33"/>
    </row>
    <row r="61" spans="1:30" s="32" customFormat="1">
      <c r="A61" s="96"/>
      <c r="B61" s="142"/>
      <c r="C61" s="143"/>
      <c r="D61" s="144"/>
      <c r="E61" s="144"/>
      <c r="F61" s="143"/>
      <c r="G61" s="143"/>
      <c r="H61" s="143"/>
      <c r="I61" s="143"/>
      <c r="J61" s="143"/>
      <c r="K61" s="145"/>
      <c r="L61" s="39"/>
      <c r="N61" s="33"/>
      <c r="O61" s="33"/>
      <c r="P61" s="33"/>
      <c r="Q61" s="33"/>
      <c r="R61" s="33"/>
      <c r="S61" s="33"/>
      <c r="T61" s="33"/>
      <c r="U61" s="33"/>
      <c r="V61" s="33"/>
      <c r="W61" s="33"/>
      <c r="X61" s="33"/>
      <c r="Y61" s="33"/>
      <c r="Z61" s="33"/>
      <c r="AA61" s="33"/>
      <c r="AB61" s="33"/>
      <c r="AC61" s="33"/>
      <c r="AD61" s="33"/>
    </row>
    <row r="62" spans="1:30" s="32" customFormat="1" ht="54">
      <c r="A62" s="87" t="s">
        <v>252</v>
      </c>
      <c r="B62" s="141" t="s">
        <v>260</v>
      </c>
      <c r="C62" s="89"/>
      <c r="D62" s="94"/>
      <c r="E62" s="94"/>
      <c r="F62" s="89"/>
      <c r="G62" s="89"/>
      <c r="H62" s="89"/>
      <c r="I62" s="89"/>
      <c r="J62" s="89"/>
      <c r="K62" s="90"/>
      <c r="L62" s="34"/>
      <c r="N62" s="33"/>
      <c r="O62" s="33"/>
      <c r="P62" s="33"/>
      <c r="Q62" s="33"/>
      <c r="R62" s="33"/>
      <c r="S62" s="33"/>
      <c r="T62" s="33"/>
      <c r="U62" s="33"/>
      <c r="V62" s="33"/>
      <c r="W62" s="33"/>
      <c r="X62" s="33"/>
      <c r="Y62" s="33"/>
      <c r="Z62" s="33"/>
      <c r="AA62" s="33"/>
      <c r="AB62" s="33"/>
      <c r="AC62" s="33"/>
      <c r="AD62" s="33"/>
    </row>
    <row r="63" spans="1:30" s="32" customFormat="1">
      <c r="A63" s="91"/>
      <c r="B63" s="93" t="s">
        <v>262</v>
      </c>
      <c r="C63" s="89">
        <v>11</v>
      </c>
      <c r="D63" s="94">
        <v>2.4500000000000002</v>
      </c>
      <c r="E63" s="94">
        <v>0.25</v>
      </c>
      <c r="F63" s="89">
        <v>0.15</v>
      </c>
      <c r="G63" s="89">
        <v>21.560000000000002</v>
      </c>
      <c r="H63" s="89"/>
      <c r="I63" s="89"/>
      <c r="J63" s="89">
        <v>21.56</v>
      </c>
      <c r="K63" s="90"/>
      <c r="L63" s="34"/>
      <c r="N63" s="33"/>
      <c r="O63" s="33"/>
      <c r="P63" s="33"/>
      <c r="Q63" s="33"/>
      <c r="R63" s="33"/>
      <c r="S63" s="33"/>
      <c r="T63" s="33"/>
      <c r="U63" s="33"/>
      <c r="V63" s="33"/>
      <c r="W63" s="33"/>
      <c r="X63" s="33"/>
      <c r="Y63" s="33"/>
      <c r="Z63" s="33"/>
      <c r="AA63" s="33"/>
      <c r="AB63" s="33"/>
      <c r="AC63" s="33"/>
      <c r="AD63" s="33"/>
    </row>
    <row r="64" spans="1:30" s="32" customFormat="1" ht="19.5">
      <c r="A64" s="96"/>
      <c r="B64" s="97" t="s">
        <v>13</v>
      </c>
      <c r="C64" s="113"/>
      <c r="D64" s="114"/>
      <c r="E64" s="114"/>
      <c r="F64" s="113"/>
      <c r="G64" s="113"/>
      <c r="H64" s="113"/>
      <c r="I64" s="113"/>
      <c r="J64" s="115">
        <v>21.56</v>
      </c>
      <c r="K64" s="116" t="s">
        <v>21</v>
      </c>
      <c r="L64" s="35"/>
      <c r="N64" s="33"/>
      <c r="O64" s="33"/>
      <c r="P64" s="33"/>
      <c r="Q64" s="33"/>
      <c r="R64" s="33"/>
      <c r="S64" s="33"/>
      <c r="T64" s="33"/>
      <c r="U64" s="33"/>
      <c r="V64" s="33"/>
      <c r="W64" s="33"/>
      <c r="X64" s="33"/>
      <c r="Y64" s="33"/>
      <c r="Z64" s="33"/>
      <c r="AA64" s="33"/>
      <c r="AB64" s="33"/>
      <c r="AC64" s="33"/>
      <c r="AD64" s="33"/>
    </row>
    <row r="65" spans="1:30" s="32" customFormat="1">
      <c r="A65" s="96"/>
      <c r="B65" s="142"/>
      <c r="C65" s="143"/>
      <c r="D65" s="144"/>
      <c r="E65" s="144"/>
      <c r="F65" s="143"/>
      <c r="G65" s="143"/>
      <c r="H65" s="143"/>
      <c r="I65" s="143"/>
      <c r="J65" s="143"/>
      <c r="K65" s="145"/>
      <c r="L65" s="39"/>
      <c r="N65" s="33"/>
      <c r="O65" s="33"/>
      <c r="P65" s="33"/>
      <c r="Q65" s="33"/>
      <c r="R65" s="33"/>
      <c r="S65" s="33"/>
      <c r="T65" s="33"/>
      <c r="U65" s="33"/>
      <c r="V65" s="33"/>
      <c r="W65" s="33"/>
      <c r="X65" s="33"/>
      <c r="Y65" s="33"/>
      <c r="Z65" s="33"/>
      <c r="AA65" s="33"/>
      <c r="AB65" s="33"/>
      <c r="AC65" s="33"/>
      <c r="AD65" s="33"/>
    </row>
    <row r="66" spans="1:30" s="32" customFormat="1" ht="36">
      <c r="A66" s="87" t="s">
        <v>253</v>
      </c>
      <c r="B66" s="141" t="s">
        <v>256</v>
      </c>
      <c r="C66" s="89" t="s">
        <v>264</v>
      </c>
      <c r="D66" s="94" t="s">
        <v>263</v>
      </c>
      <c r="E66" s="94" t="s">
        <v>265</v>
      </c>
      <c r="F66" s="89" t="s">
        <v>266</v>
      </c>
      <c r="G66" s="89"/>
      <c r="H66" s="89"/>
      <c r="I66" s="89"/>
      <c r="J66" s="89"/>
      <c r="K66" s="90"/>
      <c r="L66" s="34"/>
      <c r="N66" s="33"/>
      <c r="O66" s="33"/>
      <c r="P66" s="33"/>
      <c r="Q66" s="33"/>
      <c r="R66" s="33"/>
      <c r="S66" s="33"/>
      <c r="T66" s="33"/>
      <c r="U66" s="33"/>
      <c r="V66" s="33"/>
      <c r="W66" s="33"/>
      <c r="X66" s="33"/>
      <c r="Y66" s="33"/>
      <c r="Z66" s="33"/>
      <c r="AA66" s="33"/>
      <c r="AB66" s="33"/>
      <c r="AC66" s="33"/>
      <c r="AD66" s="33"/>
    </row>
    <row r="67" spans="1:30" s="32" customFormat="1">
      <c r="A67" s="91"/>
      <c r="B67" s="93" t="s">
        <v>262</v>
      </c>
      <c r="C67" s="89">
        <v>11</v>
      </c>
      <c r="D67" s="94">
        <v>4</v>
      </c>
      <c r="E67" s="94">
        <v>2.4500000000000002</v>
      </c>
      <c r="F67" s="119">
        <v>0.39500000000000002</v>
      </c>
      <c r="G67" s="89"/>
      <c r="H67" s="89"/>
      <c r="I67" s="89">
        <v>42.581000000000003</v>
      </c>
      <c r="J67" s="89">
        <v>42.58</v>
      </c>
      <c r="K67" s="90"/>
      <c r="L67" s="34"/>
      <c r="N67" s="33"/>
      <c r="O67" s="33"/>
      <c r="P67" s="33"/>
      <c r="Q67" s="33"/>
      <c r="R67" s="33"/>
      <c r="S67" s="33"/>
      <c r="T67" s="33"/>
      <c r="U67" s="33"/>
      <c r="V67" s="33"/>
      <c r="W67" s="33"/>
      <c r="X67" s="33"/>
      <c r="Y67" s="33"/>
      <c r="Z67" s="33"/>
      <c r="AA67" s="33"/>
      <c r="AB67" s="33"/>
      <c r="AC67" s="33"/>
      <c r="AD67" s="33"/>
    </row>
    <row r="68" spans="1:30" s="32" customFormat="1" ht="19.5">
      <c r="A68" s="96"/>
      <c r="B68" s="97" t="s">
        <v>13</v>
      </c>
      <c r="C68" s="113"/>
      <c r="D68" s="114"/>
      <c r="E68" s="114"/>
      <c r="F68" s="113"/>
      <c r="G68" s="113"/>
      <c r="H68" s="113"/>
      <c r="I68" s="113"/>
      <c r="J68" s="115">
        <v>42.58</v>
      </c>
      <c r="K68" s="116" t="s">
        <v>257</v>
      </c>
      <c r="L68" s="35"/>
      <c r="N68" s="33"/>
      <c r="O68" s="33"/>
      <c r="P68" s="33"/>
      <c r="Q68" s="33"/>
      <c r="R68" s="33"/>
      <c r="S68" s="33"/>
      <c r="T68" s="33"/>
      <c r="U68" s="33"/>
      <c r="V68" s="33"/>
      <c r="W68" s="33"/>
      <c r="X68" s="33"/>
      <c r="Y68" s="33"/>
      <c r="Z68" s="33"/>
      <c r="AA68" s="33"/>
      <c r="AB68" s="33"/>
      <c r="AC68" s="33"/>
      <c r="AD68" s="33"/>
    </row>
    <row r="69" spans="1:30" s="32" customFormat="1">
      <c r="A69" s="96"/>
      <c r="B69" s="142"/>
      <c r="C69" s="143"/>
      <c r="D69" s="144"/>
      <c r="E69" s="144"/>
      <c r="F69" s="143"/>
      <c r="G69" s="143"/>
      <c r="H69" s="143"/>
      <c r="I69" s="143"/>
      <c r="J69" s="143"/>
      <c r="K69" s="145"/>
      <c r="L69" s="39"/>
      <c r="N69" s="33"/>
      <c r="O69" s="33"/>
      <c r="P69" s="33"/>
      <c r="Q69" s="33"/>
      <c r="R69" s="33"/>
      <c r="S69" s="33"/>
      <c r="T69" s="33"/>
      <c r="U69" s="33"/>
      <c r="V69" s="33"/>
      <c r="W69" s="33"/>
      <c r="X69" s="33"/>
      <c r="Y69" s="33"/>
      <c r="Z69" s="33"/>
      <c r="AA69" s="33"/>
      <c r="AB69" s="33"/>
      <c r="AC69" s="33"/>
      <c r="AD69" s="33"/>
    </row>
    <row r="70" spans="1:30" s="32" customFormat="1" ht="36">
      <c r="A70" s="87" t="s">
        <v>254</v>
      </c>
      <c r="B70" s="141" t="s">
        <v>255</v>
      </c>
      <c r="C70" s="89"/>
      <c r="D70" s="94"/>
      <c r="E70" s="94"/>
      <c r="F70" s="89"/>
      <c r="G70" s="89"/>
      <c r="H70" s="89"/>
      <c r="I70" s="89"/>
      <c r="J70" s="89"/>
      <c r="K70" s="90"/>
      <c r="L70" s="34"/>
      <c r="N70" s="33"/>
      <c r="O70" s="33"/>
      <c r="P70" s="33"/>
      <c r="Q70" s="33"/>
      <c r="R70" s="33"/>
      <c r="S70" s="33"/>
      <c r="T70" s="33"/>
      <c r="U70" s="33"/>
      <c r="V70" s="33"/>
      <c r="W70" s="33"/>
      <c r="X70" s="33"/>
      <c r="Y70" s="33"/>
      <c r="Z70" s="33"/>
      <c r="AA70" s="33"/>
      <c r="AB70" s="33"/>
      <c r="AC70" s="33"/>
      <c r="AD70" s="33"/>
    </row>
    <row r="71" spans="1:30" s="32" customFormat="1">
      <c r="A71" s="91"/>
      <c r="B71" s="93" t="s">
        <v>262</v>
      </c>
      <c r="C71" s="89">
        <v>11</v>
      </c>
      <c r="D71" s="94">
        <v>2.4500000000000002</v>
      </c>
      <c r="E71" s="94">
        <v>0.25</v>
      </c>
      <c r="F71" s="89">
        <v>0.15</v>
      </c>
      <c r="G71" s="89"/>
      <c r="H71" s="89">
        <v>1.0106250000000001</v>
      </c>
      <c r="I71" s="89"/>
      <c r="J71" s="89">
        <v>1.01</v>
      </c>
      <c r="K71" s="90"/>
      <c r="L71" s="34"/>
      <c r="N71" s="33"/>
      <c r="O71" s="33"/>
      <c r="P71" s="33"/>
      <c r="Q71" s="33"/>
      <c r="R71" s="33"/>
      <c r="S71" s="33"/>
      <c r="T71" s="33"/>
      <c r="U71" s="33"/>
      <c r="V71" s="33"/>
      <c r="W71" s="33"/>
      <c r="X71" s="33"/>
      <c r="Y71" s="33"/>
      <c r="Z71" s="33"/>
      <c r="AA71" s="33"/>
      <c r="AB71" s="33"/>
      <c r="AC71" s="33"/>
      <c r="AD71" s="33"/>
    </row>
    <row r="72" spans="1:30" s="32" customFormat="1" ht="19.5">
      <c r="A72" s="96"/>
      <c r="B72" s="97" t="s">
        <v>13</v>
      </c>
      <c r="C72" s="113"/>
      <c r="D72" s="114"/>
      <c r="E72" s="114"/>
      <c r="F72" s="113"/>
      <c r="G72" s="113"/>
      <c r="H72" s="113"/>
      <c r="I72" s="113"/>
      <c r="J72" s="115">
        <v>1.01</v>
      </c>
      <c r="K72" s="116" t="s">
        <v>28</v>
      </c>
      <c r="L72" s="35"/>
      <c r="N72" s="33"/>
      <c r="O72" s="33"/>
      <c r="P72" s="33"/>
      <c r="Q72" s="33"/>
      <c r="R72" s="33"/>
      <c r="S72" s="33"/>
      <c r="T72" s="33"/>
      <c r="U72" s="33"/>
      <c r="V72" s="33"/>
      <c r="W72" s="33"/>
      <c r="X72" s="33"/>
      <c r="Y72" s="33"/>
      <c r="Z72" s="33"/>
      <c r="AA72" s="33"/>
      <c r="AB72" s="33"/>
      <c r="AC72" s="33"/>
      <c r="AD72" s="33"/>
    </row>
    <row r="73" spans="1:30" s="32" customFormat="1">
      <c r="A73" s="96"/>
      <c r="B73" s="142"/>
      <c r="C73" s="143"/>
      <c r="D73" s="144"/>
      <c r="E73" s="144"/>
      <c r="F73" s="143"/>
      <c r="G73" s="143"/>
      <c r="H73" s="143"/>
      <c r="I73" s="143"/>
      <c r="J73" s="143"/>
      <c r="K73" s="145"/>
      <c r="L73" s="39"/>
      <c r="N73" s="33"/>
      <c r="O73" s="33"/>
      <c r="P73" s="33"/>
      <c r="Q73" s="33"/>
      <c r="R73" s="33"/>
      <c r="S73" s="33"/>
      <c r="T73" s="33"/>
      <c r="U73" s="33"/>
      <c r="V73" s="33"/>
      <c r="W73" s="33"/>
      <c r="X73" s="33"/>
      <c r="Y73" s="33"/>
      <c r="Z73" s="33"/>
      <c r="AA73" s="33"/>
      <c r="AB73" s="33"/>
      <c r="AC73" s="33"/>
      <c r="AD73" s="33"/>
    </row>
    <row r="74" spans="1:30" s="32" customFormat="1">
      <c r="A74" s="87" t="s">
        <v>48</v>
      </c>
      <c r="B74" s="141" t="s">
        <v>49</v>
      </c>
      <c r="C74" s="89"/>
      <c r="D74" s="94"/>
      <c r="E74" s="94"/>
      <c r="F74" s="89"/>
      <c r="G74" s="89"/>
      <c r="H74" s="89"/>
      <c r="I74" s="89"/>
      <c r="J74" s="89"/>
      <c r="K74" s="90"/>
      <c r="L74" s="34"/>
      <c r="N74" s="33"/>
      <c r="O74" s="33"/>
      <c r="P74" s="33"/>
      <c r="Q74" s="33"/>
      <c r="R74" s="33"/>
      <c r="S74" s="33"/>
      <c r="T74" s="33"/>
      <c r="U74" s="33"/>
      <c r="V74" s="33"/>
      <c r="W74" s="33"/>
      <c r="X74" s="33"/>
      <c r="Y74" s="33"/>
      <c r="Z74" s="33"/>
      <c r="AA74" s="33"/>
      <c r="AB74" s="33"/>
      <c r="AC74" s="33"/>
      <c r="AD74" s="33"/>
    </row>
    <row r="75" spans="1:30" s="32" customFormat="1" ht="54">
      <c r="A75" s="87" t="s">
        <v>50</v>
      </c>
      <c r="B75" s="141" t="s">
        <v>167</v>
      </c>
      <c r="C75" s="89"/>
      <c r="D75" s="94"/>
      <c r="E75" s="94"/>
      <c r="F75" s="89"/>
      <c r="G75" s="89"/>
      <c r="H75" s="89"/>
      <c r="I75" s="89"/>
      <c r="J75" s="89"/>
      <c r="K75" s="90"/>
      <c r="L75" s="34"/>
      <c r="N75" s="33"/>
      <c r="O75" s="33"/>
      <c r="P75" s="33"/>
      <c r="Q75" s="33"/>
      <c r="R75" s="33"/>
      <c r="S75" s="33"/>
      <c r="T75" s="33"/>
      <c r="U75" s="33"/>
      <c r="V75" s="33"/>
      <c r="W75" s="33"/>
      <c r="X75" s="33"/>
      <c r="Y75" s="33"/>
      <c r="Z75" s="33"/>
      <c r="AA75" s="33"/>
      <c r="AB75" s="33"/>
      <c r="AC75" s="33"/>
      <c r="AD75" s="33"/>
    </row>
    <row r="76" spans="1:30" s="32" customFormat="1" ht="18.75">
      <c r="A76" s="91"/>
      <c r="B76" s="146" t="s">
        <v>100</v>
      </c>
      <c r="C76" s="89"/>
      <c r="D76" s="94"/>
      <c r="E76" s="94"/>
      <c r="F76" s="89"/>
      <c r="G76" s="89"/>
      <c r="H76" s="89"/>
      <c r="I76" s="89"/>
      <c r="J76" s="89"/>
      <c r="K76" s="90"/>
      <c r="L76" s="34"/>
      <c r="N76" s="33"/>
      <c r="O76" s="33"/>
      <c r="P76" s="33"/>
      <c r="Q76" s="33"/>
      <c r="R76" s="33"/>
      <c r="S76" s="33"/>
      <c r="T76" s="33"/>
      <c r="U76" s="33"/>
      <c r="V76" s="33"/>
      <c r="W76" s="33"/>
      <c r="X76" s="33"/>
      <c r="Y76" s="33"/>
      <c r="Z76" s="33"/>
      <c r="AA76" s="33"/>
      <c r="AB76" s="33"/>
      <c r="AC76" s="33"/>
      <c r="AD76" s="33"/>
    </row>
    <row r="77" spans="1:30" s="32" customFormat="1">
      <c r="A77" s="91"/>
      <c r="B77" s="93" t="s">
        <v>101</v>
      </c>
      <c r="C77" s="89"/>
      <c r="D77" s="94"/>
      <c r="E77" s="94"/>
      <c r="F77" s="89"/>
      <c r="G77" s="89">
        <v>1179.6400000000001</v>
      </c>
      <c r="H77" s="89"/>
      <c r="I77" s="89"/>
      <c r="J77" s="89">
        <v>1179.6400000000001</v>
      </c>
      <c r="K77" s="90"/>
      <c r="L77" s="34"/>
      <c r="N77" s="33"/>
      <c r="O77" s="33"/>
      <c r="P77" s="33"/>
      <c r="Q77" s="33"/>
      <c r="R77" s="33"/>
      <c r="S77" s="33"/>
      <c r="T77" s="33"/>
      <c r="U77" s="33"/>
      <c r="V77" s="33"/>
      <c r="W77" s="33"/>
      <c r="X77" s="33"/>
      <c r="Y77" s="33"/>
      <c r="Z77" s="33"/>
      <c r="AA77" s="33"/>
      <c r="AB77" s="33"/>
      <c r="AC77" s="33"/>
      <c r="AD77" s="33"/>
    </row>
    <row r="78" spans="1:30" s="32" customFormat="1">
      <c r="A78" s="91"/>
      <c r="B78" s="93" t="s">
        <v>102</v>
      </c>
      <c r="C78" s="89"/>
      <c r="D78" s="94"/>
      <c r="E78" s="94"/>
      <c r="F78" s="89"/>
      <c r="G78" s="89">
        <v>250.89</v>
      </c>
      <c r="H78" s="89"/>
      <c r="I78" s="89"/>
      <c r="J78" s="89">
        <v>250.89</v>
      </c>
      <c r="K78" s="90"/>
      <c r="L78" s="34"/>
      <c r="N78" s="33"/>
      <c r="O78" s="33"/>
      <c r="P78" s="33"/>
      <c r="Q78" s="33"/>
      <c r="R78" s="33"/>
      <c r="S78" s="33"/>
      <c r="T78" s="33"/>
      <c r="U78" s="33"/>
      <c r="V78" s="33"/>
      <c r="W78" s="33"/>
      <c r="X78" s="33"/>
      <c r="Y78" s="33"/>
      <c r="Z78" s="33"/>
      <c r="AA78" s="33"/>
      <c r="AB78" s="33"/>
      <c r="AC78" s="33"/>
      <c r="AD78" s="33"/>
    </row>
    <row r="79" spans="1:30" s="32" customFormat="1" ht="19.5">
      <c r="A79" s="96"/>
      <c r="B79" s="97" t="s">
        <v>13</v>
      </c>
      <c r="C79" s="113"/>
      <c r="D79" s="114"/>
      <c r="E79" s="114"/>
      <c r="F79" s="113"/>
      <c r="G79" s="113"/>
      <c r="H79" s="113"/>
      <c r="I79" s="113"/>
      <c r="J79" s="115">
        <v>1430.5300000000002</v>
      </c>
      <c r="K79" s="116" t="s">
        <v>21</v>
      </c>
      <c r="L79" s="35"/>
      <c r="N79" s="33"/>
      <c r="O79" s="33"/>
      <c r="P79" s="33"/>
      <c r="Q79" s="33"/>
      <c r="R79" s="33"/>
      <c r="S79" s="33"/>
      <c r="T79" s="33"/>
      <c r="U79" s="33"/>
      <c r="V79" s="33"/>
      <c r="W79" s="33"/>
      <c r="X79" s="33"/>
      <c r="Y79" s="33"/>
      <c r="Z79" s="33"/>
      <c r="AA79" s="33"/>
      <c r="AB79" s="33"/>
      <c r="AC79" s="33"/>
      <c r="AD79" s="33"/>
    </row>
    <row r="80" spans="1:30" s="32" customFormat="1" ht="19.5">
      <c r="A80" s="101"/>
      <c r="B80" s="102"/>
      <c r="C80" s="89"/>
      <c r="D80" s="94"/>
      <c r="E80" s="94"/>
      <c r="F80" s="89"/>
      <c r="G80" s="89"/>
      <c r="H80" s="89"/>
      <c r="I80" s="89"/>
      <c r="J80" s="108"/>
      <c r="K80" s="109"/>
      <c r="L80" s="34"/>
      <c r="N80" s="33"/>
      <c r="O80" s="33"/>
      <c r="P80" s="33"/>
      <c r="Q80" s="33"/>
      <c r="R80" s="33"/>
      <c r="S80" s="33"/>
      <c r="T80" s="33"/>
      <c r="U80" s="33"/>
      <c r="V80" s="33"/>
      <c r="W80" s="33"/>
      <c r="X80" s="33"/>
      <c r="Y80" s="33"/>
      <c r="Z80" s="33"/>
      <c r="AA80" s="33"/>
      <c r="AB80" s="33"/>
      <c r="AC80" s="33"/>
      <c r="AD80" s="33"/>
    </row>
    <row r="81" spans="1:30" s="32" customFormat="1" ht="36">
      <c r="A81" s="87" t="s">
        <v>51</v>
      </c>
      <c r="B81" s="112" t="s">
        <v>270</v>
      </c>
      <c r="C81" s="89"/>
      <c r="D81" s="94"/>
      <c r="E81" s="94"/>
      <c r="F81" s="89"/>
      <c r="G81" s="89"/>
      <c r="H81" s="89"/>
      <c r="I81" s="89"/>
      <c r="J81" s="89"/>
      <c r="K81" s="90"/>
      <c r="L81" s="34"/>
      <c r="N81" s="33"/>
      <c r="O81" s="33"/>
      <c r="P81" s="33"/>
      <c r="Q81" s="33"/>
      <c r="R81" s="33"/>
      <c r="S81" s="33"/>
      <c r="T81" s="33"/>
      <c r="U81" s="33"/>
      <c r="V81" s="33"/>
      <c r="W81" s="33"/>
      <c r="X81" s="33"/>
      <c r="Y81" s="33"/>
      <c r="Z81" s="33"/>
      <c r="AA81" s="33"/>
      <c r="AB81" s="33"/>
      <c r="AC81" s="33"/>
      <c r="AD81" s="33"/>
    </row>
    <row r="82" spans="1:30" s="32" customFormat="1">
      <c r="A82" s="91"/>
      <c r="B82" s="93" t="s">
        <v>103</v>
      </c>
      <c r="C82" s="89"/>
      <c r="D82" s="94"/>
      <c r="E82" s="94"/>
      <c r="F82" s="89"/>
      <c r="G82" s="89">
        <v>1430.5300000000002</v>
      </c>
      <c r="H82" s="89"/>
      <c r="I82" s="89"/>
      <c r="J82" s="89">
        <v>1430.5300000000002</v>
      </c>
      <c r="K82" s="90"/>
      <c r="L82" s="34"/>
      <c r="N82" s="33"/>
      <c r="O82" s="33"/>
      <c r="P82" s="33"/>
      <c r="Q82" s="33"/>
      <c r="R82" s="33"/>
      <c r="S82" s="33"/>
      <c r="T82" s="33"/>
      <c r="U82" s="33"/>
      <c r="V82" s="33"/>
      <c r="W82" s="33"/>
      <c r="X82" s="33"/>
      <c r="Y82" s="33"/>
      <c r="Z82" s="33"/>
      <c r="AA82" s="33"/>
      <c r="AB82" s="33"/>
      <c r="AC82" s="33"/>
      <c r="AD82" s="33"/>
    </row>
    <row r="83" spans="1:30" s="32" customFormat="1" ht="19.5">
      <c r="A83" s="96"/>
      <c r="B83" s="97" t="s">
        <v>13</v>
      </c>
      <c r="C83" s="113"/>
      <c r="D83" s="114"/>
      <c r="E83" s="114"/>
      <c r="F83" s="113"/>
      <c r="G83" s="113"/>
      <c r="H83" s="113"/>
      <c r="I83" s="113"/>
      <c r="J83" s="115">
        <v>1430.5300000000002</v>
      </c>
      <c r="K83" s="116" t="s">
        <v>21</v>
      </c>
      <c r="L83" s="35"/>
      <c r="N83" s="33"/>
      <c r="O83" s="33"/>
      <c r="P83" s="33"/>
      <c r="Q83" s="33"/>
      <c r="R83" s="33"/>
      <c r="S83" s="33"/>
      <c r="T83" s="33"/>
      <c r="U83" s="33"/>
      <c r="V83" s="33"/>
      <c r="W83" s="33"/>
      <c r="X83" s="33"/>
      <c r="Y83" s="33"/>
      <c r="Z83" s="33"/>
      <c r="AA83" s="33"/>
      <c r="AB83" s="33"/>
      <c r="AC83" s="33"/>
      <c r="AD83" s="33"/>
    </row>
    <row r="84" spans="1:30" s="32" customFormat="1" ht="19.5">
      <c r="A84" s="101"/>
      <c r="B84" s="102"/>
      <c r="C84" s="89"/>
      <c r="D84" s="94"/>
      <c r="E84" s="94"/>
      <c r="F84" s="89"/>
      <c r="G84" s="89"/>
      <c r="H84" s="89"/>
      <c r="I84" s="89"/>
      <c r="J84" s="108"/>
      <c r="K84" s="109"/>
      <c r="L84" s="34"/>
      <c r="N84" s="33"/>
      <c r="O84" s="33"/>
      <c r="P84" s="33"/>
      <c r="Q84" s="33"/>
      <c r="R84" s="33"/>
      <c r="S84" s="33"/>
      <c r="T84" s="33"/>
      <c r="U84" s="33"/>
      <c r="V84" s="33"/>
      <c r="W84" s="33"/>
      <c r="X84" s="33"/>
      <c r="Y84" s="33"/>
      <c r="Z84" s="33"/>
      <c r="AA84" s="33"/>
      <c r="AB84" s="33"/>
      <c r="AC84" s="33"/>
      <c r="AD84" s="33"/>
    </row>
    <row r="85" spans="1:30" s="32" customFormat="1" ht="19.5">
      <c r="A85" s="87" t="s">
        <v>52</v>
      </c>
      <c r="B85" s="112" t="s">
        <v>54</v>
      </c>
      <c r="C85" s="89"/>
      <c r="D85" s="94"/>
      <c r="E85" s="94"/>
      <c r="F85" s="89"/>
      <c r="G85" s="89"/>
      <c r="H85" s="89"/>
      <c r="I85" s="89"/>
      <c r="J85" s="108"/>
      <c r="K85" s="109"/>
      <c r="L85" s="34"/>
      <c r="N85" s="33"/>
      <c r="O85" s="33"/>
      <c r="P85" s="33"/>
      <c r="Q85" s="33"/>
      <c r="R85" s="33"/>
      <c r="S85" s="33"/>
      <c r="T85" s="33"/>
      <c r="U85" s="33"/>
      <c r="V85" s="33"/>
      <c r="W85" s="33"/>
      <c r="X85" s="33"/>
      <c r="Y85" s="33"/>
      <c r="Z85" s="33"/>
      <c r="AA85" s="33"/>
      <c r="AB85" s="33"/>
      <c r="AC85" s="33"/>
      <c r="AD85" s="33"/>
    </row>
    <row r="86" spans="1:30" s="32" customFormat="1" ht="19.5">
      <c r="A86" s="91"/>
      <c r="B86" s="93" t="s">
        <v>101</v>
      </c>
      <c r="C86" s="89"/>
      <c r="D86" s="94">
        <v>124.9</v>
      </c>
      <c r="E86" s="94"/>
      <c r="F86" s="89"/>
      <c r="G86" s="89"/>
      <c r="H86" s="89"/>
      <c r="I86" s="89"/>
      <c r="J86" s="89">
        <v>124.9</v>
      </c>
      <c r="K86" s="109"/>
      <c r="L86" s="34"/>
      <c r="N86" s="33"/>
      <c r="O86" s="33"/>
      <c r="P86" s="33"/>
      <c r="Q86" s="33"/>
      <c r="R86" s="33"/>
      <c r="S86" s="33"/>
      <c r="T86" s="33"/>
      <c r="U86" s="33"/>
      <c r="V86" s="33"/>
      <c r="W86" s="33"/>
      <c r="X86" s="33"/>
      <c r="Y86" s="33"/>
      <c r="Z86" s="33"/>
      <c r="AA86" s="33"/>
      <c r="AB86" s="33"/>
      <c r="AC86" s="33"/>
      <c r="AD86" s="33"/>
    </row>
    <row r="87" spans="1:30" s="32" customFormat="1" ht="19.5">
      <c r="A87" s="91"/>
      <c r="B87" s="93" t="s">
        <v>104</v>
      </c>
      <c r="C87" s="89"/>
      <c r="D87" s="94">
        <v>81.64</v>
      </c>
      <c r="E87" s="94"/>
      <c r="F87" s="89"/>
      <c r="G87" s="89"/>
      <c r="H87" s="89"/>
      <c r="I87" s="89"/>
      <c r="J87" s="89">
        <v>81.64</v>
      </c>
      <c r="K87" s="109"/>
      <c r="L87" s="34"/>
      <c r="N87" s="33"/>
      <c r="O87" s="33"/>
      <c r="P87" s="33"/>
      <c r="Q87" s="33"/>
      <c r="R87" s="33"/>
      <c r="S87" s="33"/>
      <c r="T87" s="33"/>
      <c r="U87" s="33"/>
      <c r="V87" s="33"/>
      <c r="W87" s="33"/>
      <c r="X87" s="33"/>
      <c r="Y87" s="33"/>
      <c r="Z87" s="33"/>
      <c r="AA87" s="33"/>
      <c r="AB87" s="33"/>
      <c r="AC87" s="33"/>
      <c r="AD87" s="33"/>
    </row>
    <row r="88" spans="1:30" s="32" customFormat="1" ht="19.5">
      <c r="A88" s="96"/>
      <c r="B88" s="97" t="s">
        <v>13</v>
      </c>
      <c r="C88" s="113"/>
      <c r="D88" s="114"/>
      <c r="E88" s="114"/>
      <c r="F88" s="113"/>
      <c r="G88" s="113"/>
      <c r="H88" s="113"/>
      <c r="I88" s="113"/>
      <c r="J88" s="115">
        <v>206.54000000000002</v>
      </c>
      <c r="K88" s="116" t="s">
        <v>55</v>
      </c>
      <c r="L88" s="35"/>
      <c r="N88" s="33"/>
      <c r="O88" s="33"/>
      <c r="P88" s="33"/>
      <c r="Q88" s="33"/>
      <c r="R88" s="33"/>
      <c r="S88" s="33"/>
      <c r="T88" s="33"/>
      <c r="U88" s="33"/>
      <c r="V88" s="33"/>
      <c r="W88" s="33"/>
      <c r="X88" s="33"/>
      <c r="Y88" s="33"/>
      <c r="Z88" s="33"/>
      <c r="AA88" s="33"/>
      <c r="AB88" s="33"/>
      <c r="AC88" s="33"/>
      <c r="AD88" s="33"/>
    </row>
    <row r="89" spans="1:30" s="111" customFormat="1" ht="19.5">
      <c r="A89" s="101"/>
      <c r="B89" s="102"/>
      <c r="C89" s="89"/>
      <c r="D89" s="94"/>
      <c r="E89" s="94"/>
      <c r="F89" s="89"/>
      <c r="G89" s="89"/>
      <c r="H89" s="89"/>
      <c r="I89" s="89"/>
      <c r="J89" s="108"/>
      <c r="K89" s="109"/>
      <c r="L89" s="110"/>
    </row>
    <row r="90" spans="1:30" s="111" customFormat="1" ht="19.5">
      <c r="A90" s="87" t="s">
        <v>203</v>
      </c>
      <c r="B90" s="112" t="s">
        <v>202</v>
      </c>
      <c r="C90" s="89"/>
      <c r="D90" s="94"/>
      <c r="E90" s="94"/>
      <c r="F90" s="89"/>
      <c r="G90" s="89"/>
      <c r="H90" s="89"/>
      <c r="I90" s="89"/>
      <c r="J90" s="108"/>
      <c r="K90" s="109"/>
      <c r="L90" s="110"/>
    </row>
    <row r="91" spans="1:30" s="111" customFormat="1" ht="19.5">
      <c r="A91" s="91"/>
      <c r="B91" s="93" t="s">
        <v>205</v>
      </c>
      <c r="C91" s="89"/>
      <c r="D91" s="94">
        <v>31.1</v>
      </c>
      <c r="E91" s="94"/>
      <c r="F91" s="89"/>
      <c r="G91" s="89"/>
      <c r="H91" s="89"/>
      <c r="I91" s="89"/>
      <c r="J91" s="89">
        <v>31.1</v>
      </c>
      <c r="K91" s="109"/>
      <c r="L91" s="110"/>
    </row>
    <row r="92" spans="1:30" s="111" customFormat="1" ht="19.5">
      <c r="A92" s="96"/>
      <c r="B92" s="97" t="s">
        <v>13</v>
      </c>
      <c r="C92" s="113"/>
      <c r="D92" s="114"/>
      <c r="E92" s="114"/>
      <c r="F92" s="113"/>
      <c r="G92" s="113"/>
      <c r="H92" s="113"/>
      <c r="I92" s="113"/>
      <c r="J92" s="115">
        <v>31.1</v>
      </c>
      <c r="K92" s="116" t="s">
        <v>55</v>
      </c>
      <c r="L92" s="117"/>
    </row>
    <row r="93" spans="1:30" s="111" customFormat="1" ht="19.5">
      <c r="A93" s="101"/>
      <c r="B93" s="102"/>
      <c r="C93" s="89"/>
      <c r="D93" s="94"/>
      <c r="E93" s="94"/>
      <c r="F93" s="89"/>
      <c r="G93" s="89"/>
      <c r="H93" s="89"/>
      <c r="I93" s="89"/>
      <c r="J93" s="108"/>
      <c r="K93" s="109"/>
      <c r="L93" s="110"/>
    </row>
    <row r="94" spans="1:30" s="32" customFormat="1" ht="19.5">
      <c r="A94" s="87" t="s">
        <v>56</v>
      </c>
      <c r="B94" s="112" t="s">
        <v>57</v>
      </c>
      <c r="C94" s="89"/>
      <c r="D94" s="94"/>
      <c r="E94" s="94"/>
      <c r="F94" s="89"/>
      <c r="G94" s="89"/>
      <c r="H94" s="89"/>
      <c r="I94" s="89"/>
      <c r="J94" s="108"/>
      <c r="K94" s="109"/>
      <c r="L94" s="34"/>
      <c r="N94" s="33"/>
      <c r="O94" s="33"/>
      <c r="P94" s="33"/>
      <c r="Q94" s="33"/>
      <c r="R94" s="33"/>
      <c r="S94" s="33"/>
      <c r="T94" s="33"/>
      <c r="U94" s="33"/>
      <c r="V94" s="33"/>
      <c r="W94" s="33"/>
      <c r="X94" s="33"/>
      <c r="Y94" s="33"/>
      <c r="Z94" s="33"/>
      <c r="AA94" s="33"/>
      <c r="AB94" s="33"/>
      <c r="AC94" s="33"/>
      <c r="AD94" s="33"/>
    </row>
    <row r="95" spans="1:30" s="32" customFormat="1" ht="54">
      <c r="A95" s="87" t="s">
        <v>58</v>
      </c>
      <c r="B95" s="112" t="s">
        <v>59</v>
      </c>
      <c r="C95" s="89"/>
      <c r="D95" s="94"/>
      <c r="E95" s="94"/>
      <c r="F95" s="89"/>
      <c r="G95" s="89"/>
      <c r="H95" s="89"/>
      <c r="I95" s="89"/>
      <c r="J95" s="108"/>
      <c r="K95" s="109"/>
      <c r="L95" s="34"/>
      <c r="N95" s="33"/>
      <c r="O95" s="33"/>
      <c r="P95" s="33"/>
      <c r="Q95" s="33"/>
      <c r="R95" s="33"/>
      <c r="S95" s="33"/>
      <c r="T95" s="33"/>
      <c r="U95" s="33"/>
      <c r="V95" s="33"/>
      <c r="W95" s="33"/>
      <c r="X95" s="33"/>
      <c r="Y95" s="33"/>
      <c r="Z95" s="33"/>
      <c r="AA95" s="33"/>
      <c r="AB95" s="33"/>
      <c r="AC95" s="33"/>
      <c r="AD95" s="33"/>
    </row>
    <row r="96" spans="1:30" s="32" customFormat="1" ht="19.5">
      <c r="A96" s="91"/>
      <c r="B96" s="93" t="s">
        <v>105</v>
      </c>
      <c r="C96" s="89"/>
      <c r="D96" s="94"/>
      <c r="E96" s="94"/>
      <c r="F96" s="89"/>
      <c r="G96" s="89">
        <v>20.83</v>
      </c>
      <c r="H96" s="89"/>
      <c r="I96" s="89"/>
      <c r="J96" s="89">
        <v>20.83</v>
      </c>
      <c r="K96" s="109"/>
      <c r="L96" s="34"/>
      <c r="N96" s="33"/>
      <c r="O96" s="33"/>
      <c r="P96" s="33"/>
      <c r="Q96" s="33"/>
      <c r="R96" s="33"/>
      <c r="S96" s="33"/>
      <c r="T96" s="33"/>
      <c r="U96" s="33"/>
      <c r="V96" s="33"/>
      <c r="W96" s="33"/>
      <c r="X96" s="33"/>
      <c r="Y96" s="33"/>
      <c r="Z96" s="33"/>
      <c r="AA96" s="33"/>
      <c r="AB96" s="33"/>
      <c r="AC96" s="33"/>
      <c r="AD96" s="33"/>
    </row>
    <row r="97" spans="1:30" s="32" customFormat="1" ht="19.5">
      <c r="A97" s="96"/>
      <c r="B97" s="97" t="s">
        <v>13</v>
      </c>
      <c r="C97" s="113"/>
      <c r="D97" s="114"/>
      <c r="E97" s="114"/>
      <c r="F97" s="113"/>
      <c r="G97" s="113"/>
      <c r="H97" s="113"/>
      <c r="I97" s="113"/>
      <c r="J97" s="115">
        <v>20.83</v>
      </c>
      <c r="K97" s="116" t="s">
        <v>21</v>
      </c>
      <c r="L97" s="35"/>
      <c r="N97" s="33"/>
      <c r="O97" s="33"/>
      <c r="P97" s="33"/>
      <c r="Q97" s="33"/>
      <c r="R97" s="33"/>
      <c r="S97" s="33"/>
      <c r="T97" s="33"/>
      <c r="U97" s="33"/>
      <c r="V97" s="33"/>
      <c r="W97" s="33"/>
      <c r="X97" s="33"/>
      <c r="Y97" s="33"/>
      <c r="Z97" s="33"/>
      <c r="AA97" s="33"/>
      <c r="AB97" s="33"/>
      <c r="AC97" s="33"/>
      <c r="AD97" s="33"/>
    </row>
    <row r="98" spans="1:30" s="32" customFormat="1" ht="19.5">
      <c r="A98" s="101"/>
      <c r="B98" s="102"/>
      <c r="C98" s="89"/>
      <c r="D98" s="94"/>
      <c r="E98" s="94"/>
      <c r="F98" s="89"/>
      <c r="G98" s="89"/>
      <c r="H98" s="89"/>
      <c r="I98" s="89"/>
      <c r="J98" s="108"/>
      <c r="K98" s="109"/>
      <c r="L98" s="34"/>
      <c r="N98" s="33"/>
      <c r="O98" s="33"/>
      <c r="P98" s="33"/>
      <c r="Q98" s="33"/>
      <c r="R98" s="33"/>
      <c r="S98" s="33"/>
      <c r="T98" s="33"/>
      <c r="U98" s="33"/>
      <c r="V98" s="33"/>
      <c r="W98" s="33"/>
      <c r="X98" s="33"/>
      <c r="Y98" s="33"/>
      <c r="Z98" s="33"/>
      <c r="AA98" s="33"/>
      <c r="AB98" s="33"/>
      <c r="AC98" s="33"/>
      <c r="AD98" s="33"/>
    </row>
    <row r="99" spans="1:30" s="32" customFormat="1" ht="54">
      <c r="A99" s="87" t="s">
        <v>60</v>
      </c>
      <c r="B99" s="112" t="s">
        <v>61</v>
      </c>
      <c r="C99" s="89"/>
      <c r="D99" s="94"/>
      <c r="E99" s="94"/>
      <c r="F99" s="89"/>
      <c r="G99" s="89"/>
      <c r="H99" s="89"/>
      <c r="I99" s="89"/>
      <c r="J99" s="108"/>
      <c r="K99" s="109"/>
      <c r="L99" s="34"/>
      <c r="N99" s="33"/>
      <c r="O99" s="33"/>
      <c r="P99" s="33"/>
      <c r="Q99" s="33"/>
      <c r="R99" s="33"/>
      <c r="S99" s="33"/>
      <c r="T99" s="33"/>
      <c r="U99" s="33"/>
      <c r="V99" s="33"/>
      <c r="W99" s="33"/>
      <c r="X99" s="33"/>
      <c r="Y99" s="33"/>
      <c r="Z99" s="33"/>
      <c r="AA99" s="33"/>
      <c r="AB99" s="33"/>
      <c r="AC99" s="33"/>
      <c r="AD99" s="33"/>
    </row>
    <row r="100" spans="1:30" s="32" customFormat="1" ht="19.5">
      <c r="A100" s="91"/>
      <c r="B100" s="93" t="s">
        <v>106</v>
      </c>
      <c r="C100" s="89"/>
      <c r="D100" s="94"/>
      <c r="E100" s="94"/>
      <c r="F100" s="89"/>
      <c r="G100" s="89">
        <v>31.42</v>
      </c>
      <c r="H100" s="89"/>
      <c r="I100" s="89"/>
      <c r="J100" s="89">
        <v>31.42</v>
      </c>
      <c r="K100" s="109"/>
      <c r="L100" s="34"/>
      <c r="N100" s="33"/>
      <c r="O100" s="33"/>
      <c r="P100" s="33"/>
      <c r="Q100" s="33"/>
      <c r="R100" s="33"/>
      <c r="S100" s="33"/>
      <c r="T100" s="33"/>
      <c r="U100" s="33"/>
      <c r="V100" s="33"/>
      <c r="W100" s="33"/>
      <c r="X100" s="33"/>
      <c r="Y100" s="33"/>
      <c r="Z100" s="33"/>
      <c r="AA100" s="33"/>
      <c r="AB100" s="33"/>
      <c r="AC100" s="33"/>
      <c r="AD100" s="33"/>
    </row>
    <row r="101" spans="1:30" s="32" customFormat="1" ht="19.5">
      <c r="A101" s="96"/>
      <c r="B101" s="97" t="s">
        <v>13</v>
      </c>
      <c r="C101" s="113"/>
      <c r="D101" s="114"/>
      <c r="E101" s="114"/>
      <c r="F101" s="113"/>
      <c r="G101" s="113"/>
      <c r="H101" s="113"/>
      <c r="I101" s="113"/>
      <c r="J101" s="115">
        <v>31.42</v>
      </c>
      <c r="K101" s="116" t="s">
        <v>21</v>
      </c>
      <c r="L101" s="35"/>
      <c r="N101" s="33"/>
      <c r="O101" s="33"/>
      <c r="P101" s="33"/>
      <c r="Q101" s="33"/>
      <c r="R101" s="33"/>
      <c r="S101" s="33"/>
      <c r="T101" s="33"/>
      <c r="U101" s="33"/>
      <c r="V101" s="33"/>
      <c r="W101" s="33"/>
      <c r="X101" s="33"/>
      <c r="Y101" s="33"/>
      <c r="Z101" s="33"/>
      <c r="AA101" s="33"/>
      <c r="AB101" s="33"/>
      <c r="AC101" s="33"/>
      <c r="AD101" s="33"/>
    </row>
    <row r="102" spans="1:30" s="32" customFormat="1" ht="19.5">
      <c r="A102" s="101"/>
      <c r="B102" s="102"/>
      <c r="C102" s="89"/>
      <c r="D102" s="94"/>
      <c r="E102" s="94"/>
      <c r="F102" s="89"/>
      <c r="G102" s="89"/>
      <c r="H102" s="89"/>
      <c r="I102" s="89"/>
      <c r="J102" s="108"/>
      <c r="K102" s="109"/>
      <c r="L102" s="34"/>
      <c r="N102" s="33"/>
      <c r="O102" s="33"/>
      <c r="P102" s="33"/>
      <c r="Q102" s="33"/>
      <c r="R102" s="33"/>
      <c r="S102" s="33"/>
      <c r="T102" s="33"/>
      <c r="U102" s="33"/>
      <c r="V102" s="33"/>
      <c r="W102" s="33"/>
      <c r="X102" s="33"/>
      <c r="Y102" s="33"/>
      <c r="Z102" s="33"/>
      <c r="AA102" s="33"/>
      <c r="AB102" s="33"/>
      <c r="AC102" s="33"/>
      <c r="AD102" s="33"/>
    </row>
    <row r="103" spans="1:30" s="32" customFormat="1" ht="19.5">
      <c r="A103" s="87" t="s">
        <v>62</v>
      </c>
      <c r="B103" s="112" t="s">
        <v>63</v>
      </c>
      <c r="C103" s="89"/>
      <c r="D103" s="94"/>
      <c r="E103" s="94"/>
      <c r="F103" s="147"/>
      <c r="G103" s="89"/>
      <c r="H103" s="89"/>
      <c r="I103" s="89"/>
      <c r="J103" s="108"/>
      <c r="K103" s="109"/>
      <c r="L103" s="34"/>
      <c r="N103" s="33"/>
      <c r="O103" s="33"/>
      <c r="P103" s="33"/>
      <c r="Q103" s="33"/>
      <c r="R103" s="33"/>
      <c r="S103" s="33"/>
      <c r="T103" s="33"/>
      <c r="U103" s="33"/>
      <c r="V103" s="33"/>
      <c r="W103" s="33"/>
      <c r="X103" s="33"/>
      <c r="Y103" s="33"/>
      <c r="Z103" s="33"/>
      <c r="AA103" s="33"/>
      <c r="AB103" s="33"/>
      <c r="AC103" s="33"/>
      <c r="AD103" s="33"/>
    </row>
    <row r="104" spans="1:30" s="32" customFormat="1" ht="36">
      <c r="A104" s="87" t="s">
        <v>64</v>
      </c>
      <c r="B104" s="112" t="s">
        <v>65</v>
      </c>
      <c r="C104" s="89"/>
      <c r="D104" s="94"/>
      <c r="E104" s="94"/>
      <c r="F104" s="147"/>
      <c r="G104" s="89"/>
      <c r="H104" s="89"/>
      <c r="I104" s="89"/>
      <c r="J104" s="108"/>
      <c r="K104" s="109"/>
      <c r="L104" s="34"/>
      <c r="N104" s="33"/>
      <c r="O104" s="33"/>
      <c r="P104" s="33"/>
      <c r="Q104" s="33"/>
      <c r="R104" s="33"/>
      <c r="S104" s="33"/>
      <c r="T104" s="33"/>
      <c r="U104" s="33"/>
      <c r="V104" s="33"/>
      <c r="W104" s="33"/>
      <c r="X104" s="33"/>
      <c r="Y104" s="33"/>
      <c r="Z104" s="33"/>
      <c r="AA104" s="33"/>
      <c r="AB104" s="33"/>
      <c r="AC104" s="33"/>
      <c r="AD104" s="33"/>
    </row>
    <row r="105" spans="1:30" s="32" customFormat="1" ht="19.5">
      <c r="A105" s="91"/>
      <c r="B105" s="140" t="s">
        <v>107</v>
      </c>
      <c r="C105" s="89"/>
      <c r="D105" s="94"/>
      <c r="E105" s="94" t="s">
        <v>45</v>
      </c>
      <c r="F105" s="89" t="s">
        <v>108</v>
      </c>
      <c r="G105" s="89"/>
      <c r="H105" s="89"/>
      <c r="I105" s="148"/>
      <c r="J105" s="89"/>
      <c r="K105" s="109"/>
      <c r="L105" s="34"/>
      <c r="N105" s="33"/>
      <c r="O105" s="33"/>
      <c r="P105" s="33"/>
      <c r="Q105" s="33"/>
      <c r="R105" s="33"/>
      <c r="S105" s="33"/>
      <c r="T105" s="33"/>
      <c r="U105" s="33"/>
      <c r="V105" s="33"/>
      <c r="W105" s="33"/>
      <c r="X105" s="33"/>
      <c r="Y105" s="33"/>
      <c r="Z105" s="33"/>
      <c r="AA105" s="33"/>
      <c r="AB105" s="33"/>
      <c r="AC105" s="33"/>
      <c r="AD105" s="33"/>
    </row>
    <row r="106" spans="1:30" s="32" customFormat="1" ht="19.5">
      <c r="A106" s="91"/>
      <c r="B106" s="93" t="s">
        <v>109</v>
      </c>
      <c r="C106" s="89"/>
      <c r="D106" s="94"/>
      <c r="E106" s="89">
        <v>155.76</v>
      </c>
      <c r="F106" s="89">
        <v>2</v>
      </c>
      <c r="G106" s="89">
        <v>311.52</v>
      </c>
      <c r="H106" s="89"/>
      <c r="I106" s="148"/>
      <c r="J106" s="89">
        <v>311.52</v>
      </c>
      <c r="K106" s="109"/>
      <c r="L106" s="34"/>
      <c r="N106" s="33"/>
      <c r="O106" s="33"/>
      <c r="P106" s="33"/>
      <c r="Q106" s="33"/>
      <c r="R106" s="33"/>
      <c r="S106" s="33"/>
      <c r="T106" s="33"/>
      <c r="U106" s="33"/>
      <c r="V106" s="33"/>
      <c r="W106" s="33"/>
      <c r="X106" s="33"/>
      <c r="Y106" s="33"/>
      <c r="Z106" s="33"/>
      <c r="AA106" s="33"/>
      <c r="AB106" s="33"/>
      <c r="AC106" s="33"/>
      <c r="AD106" s="33"/>
    </row>
    <row r="107" spans="1:30" s="32" customFormat="1" ht="19.5">
      <c r="A107" s="96"/>
      <c r="B107" s="97" t="s">
        <v>13</v>
      </c>
      <c r="C107" s="113"/>
      <c r="D107" s="114"/>
      <c r="E107" s="114"/>
      <c r="F107" s="113"/>
      <c r="G107" s="113"/>
      <c r="H107" s="113"/>
      <c r="I107" s="113"/>
      <c r="J107" s="115">
        <v>311.52</v>
      </c>
      <c r="K107" s="116" t="s">
        <v>21</v>
      </c>
      <c r="L107" s="35"/>
      <c r="N107" s="33"/>
      <c r="O107" s="33"/>
      <c r="P107" s="33"/>
      <c r="Q107" s="33"/>
      <c r="R107" s="33"/>
      <c r="S107" s="33"/>
      <c r="T107" s="33"/>
      <c r="U107" s="33"/>
      <c r="V107" s="33"/>
      <c r="W107" s="33"/>
      <c r="X107" s="33"/>
      <c r="Y107" s="33"/>
      <c r="Z107" s="33"/>
      <c r="AA107" s="33"/>
      <c r="AB107" s="33"/>
      <c r="AC107" s="33"/>
      <c r="AD107" s="33"/>
    </row>
    <row r="108" spans="1:30" s="32" customFormat="1" ht="19.5">
      <c r="A108" s="101"/>
      <c r="B108" s="102"/>
      <c r="C108" s="89"/>
      <c r="D108" s="94"/>
      <c r="E108" s="94"/>
      <c r="F108" s="89"/>
      <c r="G108" s="89"/>
      <c r="H108" s="89"/>
      <c r="I108" s="89"/>
      <c r="J108" s="108"/>
      <c r="K108" s="109"/>
      <c r="L108" s="34"/>
      <c r="N108" s="33"/>
      <c r="O108" s="33"/>
      <c r="P108" s="33"/>
      <c r="Q108" s="33"/>
      <c r="R108" s="33"/>
      <c r="S108" s="33"/>
      <c r="T108" s="33"/>
      <c r="U108" s="33"/>
      <c r="V108" s="33"/>
      <c r="W108" s="33"/>
      <c r="X108" s="33"/>
      <c r="Y108" s="33"/>
      <c r="Z108" s="33"/>
      <c r="AA108" s="33"/>
      <c r="AB108" s="33"/>
      <c r="AC108" s="33"/>
      <c r="AD108" s="33"/>
    </row>
    <row r="109" spans="1:30" s="32" customFormat="1" ht="36">
      <c r="A109" s="87" t="s">
        <v>66</v>
      </c>
      <c r="B109" s="112" t="s">
        <v>67</v>
      </c>
      <c r="C109" s="89"/>
      <c r="D109" s="94"/>
      <c r="E109" s="94"/>
      <c r="F109" s="89"/>
      <c r="G109" s="89"/>
      <c r="H109" s="89"/>
      <c r="I109" s="89"/>
      <c r="J109" s="108"/>
      <c r="K109" s="109"/>
      <c r="L109" s="34"/>
      <c r="N109" s="33"/>
      <c r="O109" s="33"/>
      <c r="P109" s="33"/>
      <c r="Q109" s="33"/>
      <c r="R109" s="33"/>
      <c r="S109" s="33"/>
      <c r="T109" s="33"/>
      <c r="U109" s="33"/>
      <c r="V109" s="33"/>
      <c r="W109" s="33"/>
      <c r="X109" s="33"/>
      <c r="Y109" s="33"/>
      <c r="Z109" s="33"/>
      <c r="AA109" s="33"/>
      <c r="AB109" s="33"/>
      <c r="AC109" s="33"/>
      <c r="AD109" s="33"/>
    </row>
    <row r="110" spans="1:30" s="32" customFormat="1" ht="19.5">
      <c r="A110" s="91"/>
      <c r="B110" s="93" t="s">
        <v>110</v>
      </c>
      <c r="C110" s="89"/>
      <c r="D110" s="94"/>
      <c r="E110" s="94"/>
      <c r="F110" s="89"/>
      <c r="G110" s="89">
        <v>311.52</v>
      </c>
      <c r="H110" s="89"/>
      <c r="I110" s="89"/>
      <c r="J110" s="89">
        <v>311.52</v>
      </c>
      <c r="K110" s="109"/>
      <c r="L110" s="34"/>
      <c r="N110" s="33"/>
      <c r="O110" s="33"/>
      <c r="P110" s="33"/>
      <c r="Q110" s="33"/>
      <c r="R110" s="33"/>
      <c r="S110" s="33"/>
      <c r="T110" s="33"/>
      <c r="U110" s="33"/>
      <c r="V110" s="33"/>
      <c r="W110" s="33"/>
      <c r="X110" s="33"/>
      <c r="Y110" s="33"/>
      <c r="Z110" s="33"/>
      <c r="AA110" s="33"/>
      <c r="AB110" s="33"/>
      <c r="AC110" s="33"/>
      <c r="AD110" s="33"/>
    </row>
    <row r="111" spans="1:30" s="32" customFormat="1" ht="19.5">
      <c r="A111" s="96"/>
      <c r="B111" s="97" t="s">
        <v>13</v>
      </c>
      <c r="C111" s="113"/>
      <c r="D111" s="114"/>
      <c r="E111" s="114"/>
      <c r="F111" s="113"/>
      <c r="G111" s="113"/>
      <c r="H111" s="113"/>
      <c r="I111" s="113"/>
      <c r="J111" s="115">
        <v>311.52</v>
      </c>
      <c r="K111" s="116" t="s">
        <v>21</v>
      </c>
      <c r="L111" s="35"/>
      <c r="N111" s="33"/>
      <c r="O111" s="33"/>
      <c r="P111" s="33"/>
      <c r="Q111" s="33"/>
      <c r="R111" s="33"/>
      <c r="S111" s="33"/>
      <c r="T111" s="33"/>
      <c r="U111" s="33"/>
      <c r="V111" s="33"/>
      <c r="W111" s="33"/>
      <c r="X111" s="33"/>
      <c r="Y111" s="33"/>
      <c r="Z111" s="33"/>
      <c r="AA111" s="33"/>
      <c r="AB111" s="33"/>
      <c r="AC111" s="33"/>
      <c r="AD111" s="33"/>
    </row>
    <row r="112" spans="1:30" s="32" customFormat="1" ht="19.5">
      <c r="A112" s="101"/>
      <c r="B112" s="102"/>
      <c r="C112" s="89"/>
      <c r="D112" s="94"/>
      <c r="E112" s="94"/>
      <c r="F112" s="89"/>
      <c r="G112" s="89"/>
      <c r="H112" s="89"/>
      <c r="I112" s="89"/>
      <c r="J112" s="108"/>
      <c r="K112" s="109"/>
      <c r="L112" s="34"/>
      <c r="N112" s="33"/>
      <c r="O112" s="33"/>
      <c r="P112" s="33"/>
      <c r="Q112" s="33"/>
      <c r="R112" s="33"/>
      <c r="S112" s="33"/>
      <c r="T112" s="33"/>
      <c r="U112" s="33"/>
      <c r="V112" s="33"/>
      <c r="W112" s="33"/>
      <c r="X112" s="33"/>
      <c r="Y112" s="33"/>
      <c r="Z112" s="33"/>
      <c r="AA112" s="33"/>
      <c r="AB112" s="33"/>
      <c r="AC112" s="33"/>
      <c r="AD112" s="33"/>
    </row>
    <row r="113" spans="1:30" ht="36">
      <c r="A113" s="87" t="s">
        <v>68</v>
      </c>
      <c r="B113" s="88" t="s">
        <v>69</v>
      </c>
      <c r="C113" s="89"/>
      <c r="D113" s="89"/>
      <c r="E113" s="89"/>
      <c r="F113" s="89"/>
      <c r="G113" s="89"/>
      <c r="H113" s="89"/>
      <c r="I113" s="89"/>
      <c r="J113" s="89"/>
      <c r="K113" s="90"/>
      <c r="L113" s="34"/>
    </row>
    <row r="114" spans="1:30" s="32" customFormat="1" ht="19.5">
      <c r="A114" s="91"/>
      <c r="B114" s="93" t="s">
        <v>111</v>
      </c>
      <c r="C114" s="89"/>
      <c r="D114" s="94"/>
      <c r="E114" s="94"/>
      <c r="F114" s="89"/>
      <c r="G114" s="89">
        <v>155.76</v>
      </c>
      <c r="H114" s="89"/>
      <c r="I114" s="148"/>
      <c r="J114" s="89">
        <v>155.76</v>
      </c>
      <c r="K114" s="109"/>
      <c r="L114" s="34"/>
      <c r="N114" s="33"/>
      <c r="O114" s="33"/>
      <c r="P114" s="33"/>
      <c r="Q114" s="33"/>
      <c r="R114" s="33"/>
      <c r="S114" s="33"/>
      <c r="T114" s="33"/>
      <c r="U114" s="33"/>
      <c r="V114" s="33"/>
      <c r="W114" s="33"/>
      <c r="X114" s="33"/>
      <c r="Y114" s="33"/>
      <c r="Z114" s="33"/>
      <c r="AA114" s="33"/>
      <c r="AB114" s="33"/>
      <c r="AC114" s="33"/>
      <c r="AD114" s="33"/>
    </row>
    <row r="115" spans="1:30" s="32" customFormat="1" ht="19.5">
      <c r="A115" s="96"/>
      <c r="B115" s="97" t="s">
        <v>13</v>
      </c>
      <c r="C115" s="98"/>
      <c r="D115" s="98"/>
      <c r="E115" s="98"/>
      <c r="F115" s="98"/>
      <c r="G115" s="98"/>
      <c r="H115" s="98"/>
      <c r="I115" s="98"/>
      <c r="J115" s="99">
        <v>155.76</v>
      </c>
      <c r="K115" s="100" t="s">
        <v>21</v>
      </c>
      <c r="L115" s="35"/>
      <c r="N115" s="33"/>
      <c r="O115" s="33"/>
      <c r="P115" s="33"/>
      <c r="Q115" s="33"/>
      <c r="R115" s="33"/>
      <c r="S115" s="33"/>
      <c r="T115" s="33"/>
      <c r="U115" s="33"/>
      <c r="V115" s="33"/>
      <c r="W115" s="33"/>
      <c r="X115" s="33"/>
      <c r="Y115" s="33"/>
      <c r="Z115" s="33"/>
      <c r="AA115" s="33"/>
      <c r="AB115" s="33"/>
      <c r="AC115" s="33"/>
      <c r="AD115" s="33"/>
    </row>
    <row r="116" spans="1:30" s="32" customFormat="1" ht="19.5">
      <c r="A116" s="101"/>
      <c r="B116" s="102"/>
      <c r="C116" s="89"/>
      <c r="D116" s="94"/>
      <c r="E116" s="94"/>
      <c r="F116" s="89"/>
      <c r="G116" s="89"/>
      <c r="H116" s="89"/>
      <c r="I116" s="89"/>
      <c r="J116" s="108"/>
      <c r="K116" s="105"/>
      <c r="L116" s="34"/>
      <c r="N116" s="33"/>
      <c r="O116" s="33"/>
      <c r="P116" s="33"/>
      <c r="Q116" s="33"/>
      <c r="R116" s="33"/>
      <c r="S116" s="33"/>
      <c r="T116" s="33"/>
      <c r="U116" s="33"/>
      <c r="V116" s="33"/>
      <c r="W116" s="33"/>
      <c r="X116" s="33"/>
      <c r="Y116" s="33"/>
      <c r="Z116" s="33"/>
      <c r="AA116" s="33"/>
      <c r="AB116" s="33"/>
      <c r="AC116" s="33"/>
      <c r="AD116" s="33"/>
    </row>
    <row r="117" spans="1:30">
      <c r="A117" s="87" t="s">
        <v>70</v>
      </c>
      <c r="B117" s="88" t="s">
        <v>229</v>
      </c>
      <c r="C117" s="89"/>
      <c r="D117" s="89"/>
      <c r="E117" s="89"/>
      <c r="F117" s="89"/>
      <c r="G117" s="89"/>
      <c r="H117" s="89"/>
      <c r="I117" s="89"/>
      <c r="J117" s="89"/>
      <c r="K117" s="90"/>
      <c r="L117" s="34"/>
    </row>
    <row r="118" spans="1:30" ht="36">
      <c r="A118" s="87" t="s">
        <v>71</v>
      </c>
      <c r="B118" s="88" t="s">
        <v>218</v>
      </c>
      <c r="C118" s="89"/>
      <c r="D118" s="89"/>
      <c r="E118" s="89"/>
      <c r="F118" s="89"/>
      <c r="G118" s="89"/>
      <c r="H118" s="89"/>
      <c r="I118" s="89"/>
      <c r="J118" s="89"/>
      <c r="K118" s="90"/>
      <c r="L118" s="34"/>
    </row>
    <row r="119" spans="1:30" s="32" customFormat="1">
      <c r="A119" s="91"/>
      <c r="B119" s="93"/>
      <c r="C119" s="118">
        <v>2</v>
      </c>
      <c r="D119" s="119">
        <v>0.8</v>
      </c>
      <c r="E119" s="103">
        <v>0.8</v>
      </c>
      <c r="F119" s="103"/>
      <c r="G119" s="103">
        <v>1.2800000000000002</v>
      </c>
      <c r="H119" s="103"/>
      <c r="I119" s="103"/>
      <c r="J119" s="95">
        <v>1.2800000000000002</v>
      </c>
      <c r="K119" s="90"/>
      <c r="L119" s="34"/>
      <c r="N119" s="33"/>
      <c r="O119" s="33"/>
      <c r="P119" s="33"/>
      <c r="Q119" s="33"/>
      <c r="R119" s="33"/>
      <c r="S119" s="33"/>
      <c r="T119" s="33"/>
      <c r="U119" s="33"/>
      <c r="V119" s="33"/>
      <c r="W119" s="33"/>
      <c r="X119" s="33"/>
      <c r="Y119" s="33"/>
      <c r="Z119" s="33"/>
      <c r="AA119" s="33"/>
      <c r="AB119" s="33"/>
      <c r="AC119" s="33"/>
      <c r="AD119" s="33"/>
    </row>
    <row r="120" spans="1:30" s="32" customFormat="1" ht="19.5">
      <c r="A120" s="96"/>
      <c r="B120" s="97" t="s">
        <v>13</v>
      </c>
      <c r="C120" s="98"/>
      <c r="D120" s="98"/>
      <c r="E120" s="98"/>
      <c r="F120" s="98"/>
      <c r="G120" s="98"/>
      <c r="H120" s="98"/>
      <c r="I120" s="98"/>
      <c r="J120" s="99">
        <v>1.2800000000000002</v>
      </c>
      <c r="K120" s="100" t="s">
        <v>21</v>
      </c>
      <c r="L120" s="35"/>
      <c r="N120" s="33"/>
      <c r="O120" s="33"/>
      <c r="P120" s="33"/>
      <c r="Q120" s="33"/>
      <c r="R120" s="33"/>
      <c r="S120" s="33"/>
      <c r="T120" s="33"/>
      <c r="U120" s="33"/>
      <c r="V120" s="33"/>
      <c r="W120" s="33"/>
      <c r="X120" s="33"/>
      <c r="Y120" s="33"/>
      <c r="Z120" s="33"/>
      <c r="AA120" s="33"/>
      <c r="AB120" s="33"/>
      <c r="AC120" s="33"/>
      <c r="AD120" s="33"/>
    </row>
    <row r="121" spans="1:30" s="32" customFormat="1" ht="19.5">
      <c r="A121" s="101"/>
      <c r="B121" s="102"/>
      <c r="C121" s="89"/>
      <c r="D121" s="94"/>
      <c r="E121" s="94"/>
      <c r="F121" s="89"/>
      <c r="G121" s="89"/>
      <c r="H121" s="89"/>
      <c r="I121" s="89"/>
      <c r="J121" s="108"/>
      <c r="K121" s="105"/>
      <c r="L121" s="34"/>
      <c r="N121" s="33"/>
      <c r="O121" s="33"/>
      <c r="P121" s="33"/>
      <c r="Q121" s="33"/>
      <c r="R121" s="33"/>
      <c r="S121" s="33"/>
      <c r="T121" s="33"/>
      <c r="U121" s="33"/>
      <c r="V121" s="33"/>
      <c r="W121" s="33"/>
      <c r="X121" s="33"/>
      <c r="Y121" s="33"/>
      <c r="Z121" s="33"/>
      <c r="AA121" s="33"/>
      <c r="AB121" s="33"/>
      <c r="AC121" s="33"/>
      <c r="AD121" s="33"/>
    </row>
    <row r="122" spans="1:30" ht="54">
      <c r="A122" s="87" t="s">
        <v>72</v>
      </c>
      <c r="B122" s="88" t="s">
        <v>74</v>
      </c>
      <c r="C122" s="89"/>
      <c r="D122" s="89"/>
      <c r="E122" s="89"/>
      <c r="F122" s="89"/>
      <c r="G122" s="89"/>
      <c r="H122" s="89"/>
      <c r="I122" s="89"/>
      <c r="J122" s="89"/>
      <c r="K122" s="90"/>
      <c r="L122" s="34"/>
    </row>
    <row r="123" spans="1:30" s="32" customFormat="1">
      <c r="A123" s="91"/>
      <c r="B123" s="93"/>
      <c r="C123" s="118">
        <v>1</v>
      </c>
      <c r="D123" s="119"/>
      <c r="E123" s="103"/>
      <c r="F123" s="103"/>
      <c r="G123" s="103"/>
      <c r="H123" s="103"/>
      <c r="I123" s="103"/>
      <c r="J123" s="95">
        <v>1</v>
      </c>
      <c r="K123" s="90"/>
      <c r="L123" s="34"/>
      <c r="N123" s="33"/>
      <c r="O123" s="33"/>
      <c r="P123" s="33"/>
      <c r="Q123" s="33"/>
      <c r="R123" s="33"/>
      <c r="S123" s="33"/>
      <c r="T123" s="33"/>
      <c r="U123" s="33"/>
      <c r="V123" s="33"/>
      <c r="W123" s="33"/>
      <c r="X123" s="33"/>
      <c r="Y123" s="33"/>
      <c r="Z123" s="33"/>
      <c r="AA123" s="33"/>
      <c r="AB123" s="33"/>
      <c r="AC123" s="33"/>
      <c r="AD123" s="33"/>
    </row>
    <row r="124" spans="1:30" s="32" customFormat="1" ht="19.5">
      <c r="A124" s="96"/>
      <c r="B124" s="97" t="s">
        <v>13</v>
      </c>
      <c r="C124" s="98"/>
      <c r="D124" s="98"/>
      <c r="E124" s="98"/>
      <c r="F124" s="98"/>
      <c r="G124" s="98"/>
      <c r="H124" s="98"/>
      <c r="I124" s="98"/>
      <c r="J124" s="99">
        <v>1</v>
      </c>
      <c r="K124" s="100" t="s">
        <v>42</v>
      </c>
      <c r="L124" s="35"/>
      <c r="N124" s="33"/>
      <c r="O124" s="33"/>
      <c r="P124" s="33"/>
      <c r="Q124" s="33"/>
      <c r="R124" s="33"/>
      <c r="S124" s="33"/>
      <c r="T124" s="33"/>
      <c r="U124" s="33"/>
      <c r="V124" s="33"/>
      <c r="W124" s="33"/>
      <c r="X124" s="33"/>
      <c r="Y124" s="33"/>
      <c r="Z124" s="33"/>
      <c r="AA124" s="33"/>
      <c r="AB124" s="33"/>
      <c r="AC124" s="33"/>
      <c r="AD124" s="33"/>
    </row>
    <row r="125" spans="1:30" s="111" customFormat="1" ht="19.5">
      <c r="A125" s="101"/>
      <c r="B125" s="102"/>
      <c r="C125" s="89"/>
      <c r="D125" s="94"/>
      <c r="E125" s="94"/>
      <c r="F125" s="89"/>
      <c r="G125" s="89"/>
      <c r="H125" s="89"/>
      <c r="I125" s="89"/>
      <c r="J125" s="108"/>
      <c r="K125" s="105"/>
      <c r="L125" s="110"/>
    </row>
    <row r="126" spans="1:30" s="111" customFormat="1">
      <c r="A126" s="87" t="s">
        <v>75</v>
      </c>
      <c r="B126" s="88" t="s">
        <v>214</v>
      </c>
      <c r="C126" s="89"/>
      <c r="D126" s="89"/>
      <c r="E126" s="89"/>
      <c r="F126" s="89"/>
      <c r="G126" s="89"/>
      <c r="H126" s="89"/>
      <c r="I126" s="89"/>
      <c r="J126" s="89"/>
      <c r="K126" s="90"/>
      <c r="L126" s="110"/>
    </row>
    <row r="127" spans="1:30" s="111" customFormat="1">
      <c r="A127" s="91"/>
      <c r="B127" s="93" t="s">
        <v>112</v>
      </c>
      <c r="C127" s="118">
        <v>2</v>
      </c>
      <c r="D127" s="119">
        <v>2.29</v>
      </c>
      <c r="E127" s="103">
        <v>2.1</v>
      </c>
      <c r="F127" s="103"/>
      <c r="G127" s="103">
        <v>9.6180000000000003</v>
      </c>
      <c r="H127" s="103"/>
      <c r="I127" s="103"/>
      <c r="J127" s="95">
        <v>9.6180000000000003</v>
      </c>
      <c r="K127" s="90"/>
      <c r="L127" s="110"/>
    </row>
    <row r="128" spans="1:30" s="111" customFormat="1" ht="19.5">
      <c r="A128" s="96"/>
      <c r="B128" s="97" t="s">
        <v>13</v>
      </c>
      <c r="C128" s="98"/>
      <c r="D128" s="98"/>
      <c r="E128" s="98"/>
      <c r="F128" s="98"/>
      <c r="G128" s="98"/>
      <c r="H128" s="98"/>
      <c r="I128" s="98"/>
      <c r="J128" s="99">
        <v>9.6180000000000003</v>
      </c>
      <c r="K128" s="100" t="s">
        <v>21</v>
      </c>
      <c r="L128" s="117"/>
    </row>
    <row r="129" spans="1:30" s="111" customFormat="1" ht="19.5">
      <c r="A129" s="101"/>
      <c r="B129" s="102"/>
      <c r="C129" s="89"/>
      <c r="D129" s="94"/>
      <c r="E129" s="94"/>
      <c r="F129" s="89"/>
      <c r="G129" s="89"/>
      <c r="H129" s="89"/>
      <c r="I129" s="89"/>
      <c r="J129" s="108"/>
      <c r="K129" s="105"/>
      <c r="L129" s="110"/>
    </row>
    <row r="130" spans="1:30" s="111" customFormat="1" ht="36">
      <c r="A130" s="87" t="s">
        <v>76</v>
      </c>
      <c r="B130" s="88" t="s">
        <v>216</v>
      </c>
      <c r="C130" s="89"/>
      <c r="D130" s="89"/>
      <c r="E130" s="89"/>
      <c r="F130" s="89"/>
      <c r="G130" s="89"/>
      <c r="H130" s="89"/>
      <c r="I130" s="89"/>
      <c r="J130" s="89"/>
      <c r="K130" s="90"/>
      <c r="L130" s="110"/>
    </row>
    <row r="131" spans="1:30" s="111" customFormat="1">
      <c r="A131" s="91"/>
      <c r="B131" s="93" t="s">
        <v>112</v>
      </c>
      <c r="C131" s="118">
        <v>1</v>
      </c>
      <c r="D131" s="119">
        <v>0.8</v>
      </c>
      <c r="E131" s="103">
        <v>2.1</v>
      </c>
      <c r="F131" s="103"/>
      <c r="G131" s="103">
        <v>1.6800000000000002</v>
      </c>
      <c r="H131" s="103"/>
      <c r="I131" s="103"/>
      <c r="J131" s="95">
        <v>1.6800000000000002</v>
      </c>
      <c r="K131" s="90"/>
      <c r="L131" s="110"/>
    </row>
    <row r="132" spans="1:30" s="111" customFormat="1" ht="19.5">
      <c r="A132" s="96"/>
      <c r="B132" s="97" t="s">
        <v>13</v>
      </c>
      <c r="C132" s="98"/>
      <c r="D132" s="98"/>
      <c r="E132" s="98"/>
      <c r="F132" s="98"/>
      <c r="G132" s="98"/>
      <c r="H132" s="98"/>
      <c r="I132" s="98"/>
      <c r="J132" s="99">
        <v>1.6800000000000002</v>
      </c>
      <c r="K132" s="100" t="s">
        <v>21</v>
      </c>
      <c r="L132" s="117"/>
    </row>
    <row r="133" spans="1:30" s="32" customFormat="1" ht="19.5">
      <c r="A133" s="101"/>
      <c r="B133" s="102"/>
      <c r="C133" s="89"/>
      <c r="D133" s="94"/>
      <c r="E133" s="94"/>
      <c r="F133" s="89"/>
      <c r="G133" s="89"/>
      <c r="H133" s="89"/>
      <c r="I133" s="89"/>
      <c r="J133" s="108"/>
      <c r="K133" s="105"/>
      <c r="L133" s="34"/>
      <c r="N133" s="33"/>
      <c r="O133" s="33"/>
      <c r="P133" s="33"/>
      <c r="Q133" s="33"/>
      <c r="R133" s="33"/>
      <c r="S133" s="33"/>
      <c r="T133" s="33"/>
      <c r="U133" s="33"/>
      <c r="V133" s="33"/>
      <c r="W133" s="33"/>
      <c r="X133" s="33"/>
      <c r="Y133" s="33"/>
      <c r="Z133" s="33"/>
      <c r="AA133" s="33"/>
      <c r="AB133" s="33"/>
      <c r="AC133" s="33"/>
      <c r="AD133" s="33"/>
    </row>
    <row r="134" spans="1:30">
      <c r="A134" s="87" t="s">
        <v>77</v>
      </c>
      <c r="B134" s="88" t="s">
        <v>244</v>
      </c>
      <c r="C134" s="89"/>
      <c r="D134" s="89"/>
      <c r="E134" s="89"/>
      <c r="F134" s="89"/>
      <c r="G134" s="89"/>
      <c r="H134" s="89"/>
      <c r="I134" s="89"/>
      <c r="J134" s="89"/>
      <c r="K134" s="90"/>
      <c r="L134" s="34"/>
    </row>
    <row r="135" spans="1:30" s="32" customFormat="1">
      <c r="A135" s="91"/>
      <c r="B135" s="93" t="s">
        <v>112</v>
      </c>
      <c r="C135" s="118">
        <v>1</v>
      </c>
      <c r="D135" s="119">
        <v>4.58</v>
      </c>
      <c r="E135" s="103"/>
      <c r="F135" s="103"/>
      <c r="G135" s="103"/>
      <c r="H135" s="103"/>
      <c r="I135" s="103"/>
      <c r="J135" s="95">
        <v>4.58</v>
      </c>
      <c r="K135" s="90"/>
      <c r="L135" s="34"/>
      <c r="N135" s="33"/>
      <c r="O135" s="33"/>
      <c r="P135" s="33"/>
      <c r="Q135" s="33"/>
      <c r="R135" s="33"/>
      <c r="S135" s="33"/>
      <c r="T135" s="33"/>
      <c r="U135" s="33"/>
      <c r="V135" s="33"/>
      <c r="W135" s="33"/>
      <c r="X135" s="33"/>
      <c r="Y135" s="33"/>
      <c r="Z135" s="33"/>
      <c r="AA135" s="33"/>
      <c r="AB135" s="33"/>
      <c r="AC135" s="33"/>
      <c r="AD135" s="33"/>
    </row>
    <row r="136" spans="1:30" s="32" customFormat="1">
      <c r="A136" s="91"/>
      <c r="B136" s="93" t="s">
        <v>99</v>
      </c>
      <c r="C136" s="89">
        <v>1</v>
      </c>
      <c r="D136" s="94">
        <v>32.99</v>
      </c>
      <c r="E136" s="94"/>
      <c r="F136" s="89"/>
      <c r="G136" s="89"/>
      <c r="H136" s="89"/>
      <c r="I136" s="89"/>
      <c r="J136" s="95">
        <v>32.99</v>
      </c>
      <c r="K136" s="90"/>
      <c r="L136" s="34"/>
      <c r="N136" s="33"/>
      <c r="O136" s="33"/>
      <c r="P136" s="33"/>
      <c r="Q136" s="33"/>
      <c r="R136" s="33"/>
      <c r="S136" s="33"/>
      <c r="T136" s="33"/>
      <c r="U136" s="33"/>
      <c r="V136" s="33"/>
      <c r="W136" s="33"/>
      <c r="X136" s="33"/>
      <c r="Y136" s="33"/>
      <c r="Z136" s="33"/>
      <c r="AA136" s="33"/>
      <c r="AB136" s="33"/>
      <c r="AC136" s="33"/>
      <c r="AD136" s="33"/>
    </row>
    <row r="137" spans="1:30" s="32" customFormat="1">
      <c r="A137" s="91"/>
      <c r="B137" s="93" t="s">
        <v>99</v>
      </c>
      <c r="C137" s="89">
        <v>1</v>
      </c>
      <c r="D137" s="94">
        <v>29.5</v>
      </c>
      <c r="E137" s="94"/>
      <c r="F137" s="89"/>
      <c r="G137" s="89"/>
      <c r="H137" s="89"/>
      <c r="I137" s="89"/>
      <c r="J137" s="95">
        <v>29.5</v>
      </c>
      <c r="K137" s="90"/>
      <c r="L137" s="34"/>
      <c r="N137" s="33"/>
      <c r="O137" s="33"/>
      <c r="P137" s="33"/>
      <c r="Q137" s="33"/>
      <c r="R137" s="33"/>
      <c r="S137" s="33"/>
      <c r="T137" s="33"/>
      <c r="U137" s="33"/>
      <c r="V137" s="33"/>
      <c r="W137" s="33"/>
      <c r="X137" s="33"/>
      <c r="Y137" s="33"/>
      <c r="Z137" s="33"/>
      <c r="AA137" s="33"/>
      <c r="AB137" s="33"/>
      <c r="AC137" s="33"/>
      <c r="AD137" s="33"/>
    </row>
    <row r="138" spans="1:30" s="32" customFormat="1">
      <c r="A138" s="91"/>
      <c r="B138" s="93" t="s">
        <v>99</v>
      </c>
      <c r="C138" s="89">
        <v>1</v>
      </c>
      <c r="D138" s="94">
        <v>6.5</v>
      </c>
      <c r="E138" s="94"/>
      <c r="F138" s="89"/>
      <c r="G138" s="89"/>
      <c r="H138" s="89"/>
      <c r="I138" s="89"/>
      <c r="J138" s="95">
        <v>6.5</v>
      </c>
      <c r="K138" s="90"/>
      <c r="L138" s="34"/>
      <c r="N138" s="33"/>
      <c r="O138" s="33"/>
      <c r="P138" s="33"/>
      <c r="Q138" s="33"/>
      <c r="R138" s="33"/>
      <c r="S138" s="33"/>
      <c r="T138" s="33"/>
      <c r="U138" s="33"/>
      <c r="V138" s="33"/>
      <c r="W138" s="33"/>
      <c r="X138" s="33"/>
      <c r="Y138" s="33"/>
      <c r="Z138" s="33"/>
      <c r="AA138" s="33"/>
      <c r="AB138" s="33"/>
      <c r="AC138" s="33"/>
      <c r="AD138" s="33"/>
    </row>
    <row r="139" spans="1:30" s="32" customFormat="1">
      <c r="A139" s="91"/>
      <c r="B139" s="93" t="s">
        <v>99</v>
      </c>
      <c r="C139" s="89">
        <v>1</v>
      </c>
      <c r="D139" s="94">
        <v>7.15</v>
      </c>
      <c r="E139" s="94"/>
      <c r="F139" s="89"/>
      <c r="G139" s="89"/>
      <c r="H139" s="89"/>
      <c r="I139" s="89"/>
      <c r="J139" s="95">
        <v>7.15</v>
      </c>
      <c r="K139" s="90"/>
      <c r="L139" s="34"/>
      <c r="N139" s="33"/>
      <c r="O139" s="33"/>
      <c r="P139" s="33"/>
      <c r="Q139" s="33"/>
      <c r="R139" s="33"/>
      <c r="S139" s="33"/>
      <c r="T139" s="33"/>
      <c r="U139" s="33"/>
      <c r="V139" s="33"/>
      <c r="W139" s="33"/>
      <c r="X139" s="33"/>
      <c r="Y139" s="33"/>
      <c r="Z139" s="33"/>
      <c r="AA139" s="33"/>
      <c r="AB139" s="33"/>
      <c r="AC139" s="33"/>
      <c r="AD139" s="33"/>
    </row>
    <row r="140" spans="1:30" s="32" customFormat="1" ht="19.5">
      <c r="A140" s="96"/>
      <c r="B140" s="97" t="s">
        <v>13</v>
      </c>
      <c r="C140" s="98"/>
      <c r="D140" s="98"/>
      <c r="E140" s="98"/>
      <c r="F140" s="98"/>
      <c r="G140" s="98"/>
      <c r="H140" s="98"/>
      <c r="I140" s="98"/>
      <c r="J140" s="99">
        <v>80.72</v>
      </c>
      <c r="K140" s="100" t="s">
        <v>55</v>
      </c>
      <c r="L140" s="35"/>
      <c r="N140" s="33"/>
      <c r="O140" s="33"/>
      <c r="P140" s="33"/>
      <c r="Q140" s="33"/>
      <c r="R140" s="33"/>
      <c r="S140" s="33"/>
      <c r="T140" s="33"/>
      <c r="U140" s="33"/>
      <c r="V140" s="33"/>
      <c r="W140" s="33"/>
      <c r="X140" s="33"/>
      <c r="Y140" s="33"/>
      <c r="Z140" s="33"/>
      <c r="AA140" s="33"/>
      <c r="AB140" s="33"/>
      <c r="AC140" s="33"/>
      <c r="AD140" s="33"/>
    </row>
    <row r="141" spans="1:30" s="111" customFormat="1" ht="16.5">
      <c r="A141" s="214"/>
      <c r="B141" s="215"/>
      <c r="C141" s="216"/>
      <c r="D141" s="217"/>
      <c r="E141" s="217"/>
      <c r="F141" s="217"/>
      <c r="G141" s="218"/>
      <c r="H141" s="216"/>
      <c r="I141" s="216"/>
      <c r="J141" s="219"/>
      <c r="K141" s="220"/>
      <c r="L141" s="110"/>
    </row>
    <row r="142" spans="1:30" s="111" customFormat="1" ht="30">
      <c r="A142" s="221" t="s">
        <v>233</v>
      </c>
      <c r="B142" s="222" t="s">
        <v>235</v>
      </c>
      <c r="C142" s="216"/>
      <c r="D142" s="217"/>
      <c r="E142" s="217"/>
      <c r="F142" s="217" t="s">
        <v>238</v>
      </c>
      <c r="G142" s="218"/>
      <c r="H142" s="216"/>
      <c r="I142" s="216"/>
      <c r="J142" s="216"/>
      <c r="K142" s="223"/>
      <c r="L142" s="110"/>
    </row>
    <row r="143" spans="1:30" s="111" customFormat="1" ht="16.5">
      <c r="A143" s="224"/>
      <c r="B143" s="225" t="s">
        <v>236</v>
      </c>
      <c r="C143" s="216"/>
      <c r="D143" s="217"/>
      <c r="E143" s="217"/>
      <c r="F143" s="217">
        <v>2</v>
      </c>
      <c r="G143" s="218">
        <v>9.6180000000000003</v>
      </c>
      <c r="H143" s="216"/>
      <c r="I143" s="216"/>
      <c r="J143" s="216">
        <v>19.236000000000001</v>
      </c>
      <c r="K143" s="223"/>
      <c r="L143" s="117"/>
    </row>
    <row r="144" spans="1:30" s="111" customFormat="1" ht="17.25" customHeight="1">
      <c r="A144" s="226"/>
      <c r="B144" s="225" t="s">
        <v>237</v>
      </c>
      <c r="C144" s="216"/>
      <c r="D144" s="217"/>
      <c r="E144" s="217"/>
      <c r="F144" s="217">
        <v>2</v>
      </c>
      <c r="G144" s="218">
        <v>1.6800000000000002</v>
      </c>
      <c r="H144" s="216"/>
      <c r="I144" s="216"/>
      <c r="J144" s="216">
        <v>3.3600000000000003</v>
      </c>
      <c r="K144" s="223"/>
      <c r="L144" s="110"/>
    </row>
    <row r="145" spans="1:30" s="111" customFormat="1" ht="16.5">
      <c r="A145" s="224"/>
      <c r="B145" s="227" t="s">
        <v>13</v>
      </c>
      <c r="C145" s="228"/>
      <c r="D145" s="229"/>
      <c r="E145" s="229"/>
      <c r="F145" s="229"/>
      <c r="G145" s="230"/>
      <c r="H145" s="228"/>
      <c r="I145" s="228"/>
      <c r="J145" s="231">
        <v>22.6</v>
      </c>
      <c r="K145" s="232" t="s">
        <v>21</v>
      </c>
      <c r="L145" s="233"/>
    </row>
    <row r="146" spans="1:30">
      <c r="A146" s="87"/>
      <c r="B146" s="88"/>
      <c r="C146" s="89"/>
      <c r="D146" s="89"/>
      <c r="E146" s="89"/>
      <c r="F146" s="89"/>
      <c r="G146" s="89"/>
      <c r="H146" s="89"/>
      <c r="I146" s="89"/>
      <c r="J146" s="89"/>
      <c r="K146" s="90"/>
      <c r="L146" s="34"/>
    </row>
    <row r="147" spans="1:30">
      <c r="A147" s="87"/>
      <c r="B147" s="88"/>
      <c r="C147" s="89"/>
      <c r="D147" s="89"/>
      <c r="E147" s="89"/>
      <c r="F147" s="89"/>
      <c r="G147" s="89"/>
      <c r="H147" s="89"/>
      <c r="I147" s="89"/>
      <c r="J147" s="89"/>
      <c r="K147" s="90"/>
      <c r="L147" s="34"/>
    </row>
    <row r="148" spans="1:30" s="240" customFormat="1">
      <c r="A148" s="234" t="s">
        <v>78</v>
      </c>
      <c r="B148" s="235" t="s">
        <v>146</v>
      </c>
      <c r="C148" s="236"/>
      <c r="D148" s="236"/>
      <c r="E148" s="236"/>
      <c r="F148" s="236"/>
      <c r="G148" s="236"/>
      <c r="H148" s="236"/>
      <c r="I148" s="236"/>
      <c r="J148" s="236"/>
      <c r="K148" s="237"/>
      <c r="L148" s="238"/>
      <c r="M148" s="239"/>
    </row>
    <row r="149" spans="1:30" s="240" customFormat="1" ht="54">
      <c r="A149" s="234" t="s">
        <v>80</v>
      </c>
      <c r="B149" s="235" t="s">
        <v>171</v>
      </c>
      <c r="C149" s="236"/>
      <c r="D149" s="236"/>
      <c r="E149" s="236"/>
      <c r="F149" s="236"/>
      <c r="G149" s="236"/>
      <c r="H149" s="236"/>
      <c r="I149" s="236"/>
      <c r="J149" s="236"/>
      <c r="K149" s="237"/>
      <c r="L149" s="238"/>
      <c r="M149" s="239"/>
    </row>
    <row r="150" spans="1:30" s="239" customFormat="1">
      <c r="A150" s="241"/>
      <c r="B150" s="242"/>
      <c r="C150" s="236"/>
      <c r="D150" s="243"/>
      <c r="E150" s="243"/>
      <c r="F150" s="236"/>
      <c r="G150" s="236"/>
      <c r="H150" s="236"/>
      <c r="I150" s="236"/>
      <c r="J150" s="244"/>
      <c r="K150" s="237"/>
      <c r="L150" s="238"/>
      <c r="N150" s="240"/>
      <c r="O150" s="240"/>
      <c r="P150" s="240"/>
      <c r="Q150" s="240"/>
      <c r="R150" s="240"/>
      <c r="S150" s="240"/>
      <c r="T150" s="240"/>
      <c r="U150" s="240"/>
      <c r="V150" s="240"/>
      <c r="W150" s="240"/>
      <c r="X150" s="240"/>
      <c r="Y150" s="240"/>
      <c r="Z150" s="240"/>
      <c r="AA150" s="240"/>
      <c r="AB150" s="240"/>
      <c r="AC150" s="240"/>
      <c r="AD150" s="240"/>
    </row>
    <row r="151" spans="1:30" s="239" customFormat="1">
      <c r="A151" s="241"/>
      <c r="B151" s="242" t="s">
        <v>145</v>
      </c>
      <c r="C151" s="236">
        <v>29</v>
      </c>
      <c r="D151" s="243"/>
      <c r="E151" s="243"/>
      <c r="F151" s="236"/>
      <c r="G151" s="236"/>
      <c r="H151" s="236"/>
      <c r="I151" s="236"/>
      <c r="J151" s="244">
        <v>29</v>
      </c>
      <c r="K151" s="237"/>
      <c r="L151" s="238"/>
      <c r="N151" s="240"/>
      <c r="O151" s="240"/>
      <c r="P151" s="240"/>
      <c r="Q151" s="240"/>
      <c r="R151" s="240"/>
      <c r="S151" s="240"/>
      <c r="T151" s="240"/>
      <c r="U151" s="240"/>
      <c r="V151" s="240"/>
      <c r="W151" s="240"/>
      <c r="X151" s="240"/>
      <c r="Y151" s="240"/>
      <c r="Z151" s="240"/>
      <c r="AA151" s="240"/>
      <c r="AB151" s="240"/>
      <c r="AC151" s="240"/>
      <c r="AD151" s="240"/>
    </row>
    <row r="152" spans="1:30" s="239" customFormat="1" ht="19.5">
      <c r="A152" s="245"/>
      <c r="B152" s="246" t="s">
        <v>13</v>
      </c>
      <c r="C152" s="247"/>
      <c r="D152" s="247"/>
      <c r="E152" s="247"/>
      <c r="F152" s="247"/>
      <c r="G152" s="247"/>
      <c r="H152" s="247"/>
      <c r="I152" s="247"/>
      <c r="J152" s="248">
        <v>29</v>
      </c>
      <c r="K152" s="249" t="s">
        <v>42</v>
      </c>
      <c r="L152" s="250"/>
      <c r="N152" s="240"/>
      <c r="O152" s="240"/>
      <c r="P152" s="240"/>
      <c r="Q152" s="240"/>
      <c r="R152" s="240"/>
      <c r="S152" s="240"/>
      <c r="T152" s="240"/>
      <c r="U152" s="240"/>
      <c r="V152" s="240"/>
      <c r="W152" s="240"/>
      <c r="X152" s="240"/>
      <c r="Y152" s="240"/>
      <c r="Z152" s="240"/>
      <c r="AA152" s="240"/>
      <c r="AB152" s="240"/>
      <c r="AC152" s="240"/>
      <c r="AD152" s="240"/>
    </row>
    <row r="153" spans="1:30">
      <c r="A153" s="87"/>
      <c r="B153" s="88"/>
      <c r="C153" s="89"/>
      <c r="D153" s="89"/>
      <c r="E153" s="89"/>
      <c r="F153" s="89"/>
      <c r="G153" s="89"/>
      <c r="H153" s="89"/>
      <c r="I153" s="89"/>
      <c r="J153" s="89"/>
      <c r="K153" s="90"/>
      <c r="L153" s="34"/>
    </row>
    <row r="154" spans="1:30" ht="36">
      <c r="A154" s="87" t="s">
        <v>123</v>
      </c>
      <c r="B154" s="88" t="s">
        <v>137</v>
      </c>
      <c r="C154" s="89"/>
      <c r="D154" s="89"/>
      <c r="E154" s="89"/>
      <c r="F154" s="89"/>
      <c r="G154" s="89"/>
      <c r="H154" s="89"/>
      <c r="I154" s="89"/>
      <c r="J154" s="89"/>
      <c r="K154" s="90"/>
      <c r="L154" s="34"/>
    </row>
    <row r="155" spans="1:30">
      <c r="A155" s="91"/>
      <c r="B155" s="88"/>
      <c r="C155" s="92"/>
      <c r="D155" s="89"/>
      <c r="E155" s="89"/>
      <c r="F155" s="89"/>
      <c r="G155" s="89"/>
      <c r="H155" s="89"/>
      <c r="I155" s="89"/>
      <c r="J155" s="92"/>
      <c r="K155" s="90"/>
      <c r="L155" s="34"/>
    </row>
    <row r="156" spans="1:30" s="32" customFormat="1">
      <c r="A156" s="91"/>
      <c r="B156" s="93" t="s">
        <v>145</v>
      </c>
      <c r="C156" s="118">
        <v>570</v>
      </c>
      <c r="D156" s="119"/>
      <c r="E156" s="103"/>
      <c r="F156" s="103"/>
      <c r="G156" s="103"/>
      <c r="H156" s="103"/>
      <c r="I156" s="103"/>
      <c r="J156" s="95">
        <v>570</v>
      </c>
      <c r="K156" s="90"/>
      <c r="L156" s="34"/>
      <c r="N156" s="33"/>
      <c r="O156" s="33"/>
      <c r="P156" s="33"/>
      <c r="Q156" s="33"/>
      <c r="R156" s="33"/>
      <c r="S156" s="33"/>
      <c r="T156" s="33"/>
      <c r="U156" s="33"/>
      <c r="V156" s="33"/>
      <c r="W156" s="33"/>
      <c r="X156" s="33"/>
      <c r="Y156" s="33"/>
      <c r="Z156" s="33"/>
      <c r="AA156" s="33"/>
      <c r="AB156" s="33"/>
      <c r="AC156" s="33"/>
      <c r="AD156" s="33"/>
    </row>
    <row r="157" spans="1:30" s="32" customFormat="1" ht="19.5">
      <c r="A157" s="96"/>
      <c r="B157" s="97" t="s">
        <v>13</v>
      </c>
      <c r="C157" s="98"/>
      <c r="D157" s="98"/>
      <c r="E157" s="98"/>
      <c r="F157" s="98"/>
      <c r="G157" s="98"/>
      <c r="H157" s="98"/>
      <c r="I157" s="98"/>
      <c r="J157" s="99">
        <v>570</v>
      </c>
      <c r="K157" s="100" t="s">
        <v>55</v>
      </c>
      <c r="L157" s="35"/>
      <c r="N157" s="33"/>
      <c r="O157" s="33"/>
      <c r="P157" s="33"/>
      <c r="Q157" s="33"/>
      <c r="R157" s="33"/>
      <c r="S157" s="33"/>
      <c r="T157" s="33"/>
      <c r="U157" s="33"/>
      <c r="V157" s="33"/>
      <c r="W157" s="33"/>
      <c r="X157" s="33"/>
      <c r="Y157" s="33"/>
      <c r="Z157" s="33"/>
      <c r="AA157" s="33"/>
      <c r="AB157" s="33"/>
      <c r="AC157" s="33"/>
      <c r="AD157" s="33"/>
    </row>
    <row r="158" spans="1:30" s="32" customFormat="1" ht="19.5">
      <c r="A158" s="101"/>
      <c r="B158" s="102"/>
      <c r="C158" s="89"/>
      <c r="D158" s="94"/>
      <c r="E158" s="94"/>
      <c r="F158" s="89"/>
      <c r="G158" s="89"/>
      <c r="H158" s="89"/>
      <c r="I158" s="89"/>
      <c r="J158" s="108"/>
      <c r="K158" s="105"/>
      <c r="L158" s="34"/>
      <c r="N158" s="33"/>
      <c r="O158" s="33"/>
      <c r="P158" s="33"/>
      <c r="Q158" s="33"/>
      <c r="R158" s="33"/>
      <c r="S158" s="33"/>
      <c r="T158" s="33"/>
      <c r="U158" s="33"/>
      <c r="V158" s="33"/>
      <c r="W158" s="33"/>
      <c r="X158" s="33"/>
      <c r="Y158" s="33"/>
      <c r="Z158" s="33"/>
      <c r="AA158" s="33"/>
      <c r="AB158" s="33"/>
      <c r="AC158" s="33"/>
      <c r="AD158" s="33"/>
    </row>
    <row r="159" spans="1:30" ht="54">
      <c r="A159" s="87" t="s">
        <v>124</v>
      </c>
      <c r="B159" s="88" t="s">
        <v>173</v>
      </c>
      <c r="C159" s="89"/>
      <c r="D159" s="89"/>
      <c r="E159" s="89"/>
      <c r="F159" s="89"/>
      <c r="G159" s="89"/>
      <c r="H159" s="89"/>
      <c r="I159" s="89"/>
      <c r="J159" s="89"/>
      <c r="K159" s="90"/>
      <c r="L159" s="34"/>
    </row>
    <row r="160" spans="1:30">
      <c r="A160" s="91"/>
      <c r="B160" s="88"/>
      <c r="C160" s="92"/>
      <c r="D160" s="89"/>
      <c r="E160" s="89"/>
      <c r="F160" s="89"/>
      <c r="G160" s="89"/>
      <c r="H160" s="89"/>
      <c r="I160" s="89"/>
      <c r="J160" s="92"/>
      <c r="K160" s="90"/>
      <c r="L160" s="34"/>
    </row>
    <row r="161" spans="1:30" s="32" customFormat="1">
      <c r="A161" s="91"/>
      <c r="B161" s="93" t="s">
        <v>145</v>
      </c>
      <c r="C161" s="118">
        <v>260</v>
      </c>
      <c r="D161" s="119"/>
      <c r="E161" s="103"/>
      <c r="F161" s="103"/>
      <c r="G161" s="103"/>
      <c r="H161" s="103"/>
      <c r="I161" s="103"/>
      <c r="J161" s="95">
        <v>260</v>
      </c>
      <c r="K161" s="90"/>
      <c r="L161" s="34"/>
      <c r="N161" s="33"/>
      <c r="O161" s="33"/>
      <c r="P161" s="33"/>
      <c r="Q161" s="33"/>
      <c r="R161" s="33"/>
      <c r="S161" s="33"/>
      <c r="T161" s="33"/>
      <c r="U161" s="33"/>
      <c r="V161" s="33"/>
      <c r="W161" s="33"/>
      <c r="X161" s="33"/>
      <c r="Y161" s="33"/>
      <c r="Z161" s="33"/>
      <c r="AA161" s="33"/>
      <c r="AB161" s="33"/>
      <c r="AC161" s="33"/>
      <c r="AD161" s="33"/>
    </row>
    <row r="162" spans="1:30" s="32" customFormat="1" ht="19.5">
      <c r="A162" s="96"/>
      <c r="B162" s="97" t="s">
        <v>13</v>
      </c>
      <c r="C162" s="98"/>
      <c r="D162" s="98"/>
      <c r="E162" s="98"/>
      <c r="F162" s="98"/>
      <c r="G162" s="98"/>
      <c r="H162" s="98"/>
      <c r="I162" s="98"/>
      <c r="J162" s="99">
        <v>260</v>
      </c>
      <c r="K162" s="100" t="s">
        <v>55</v>
      </c>
      <c r="L162" s="35"/>
      <c r="N162" s="33"/>
      <c r="O162" s="33"/>
      <c r="P162" s="33"/>
      <c r="Q162" s="33"/>
      <c r="R162" s="33"/>
      <c r="S162" s="33"/>
      <c r="T162" s="33"/>
      <c r="U162" s="33"/>
      <c r="V162" s="33"/>
      <c r="W162" s="33"/>
      <c r="X162" s="33"/>
      <c r="Y162" s="33"/>
      <c r="Z162" s="33"/>
      <c r="AA162" s="33"/>
      <c r="AB162" s="33"/>
      <c r="AC162" s="33"/>
      <c r="AD162" s="33"/>
    </row>
    <row r="163" spans="1:30" s="32" customFormat="1" ht="19.5">
      <c r="A163" s="101"/>
      <c r="B163" s="102"/>
      <c r="C163" s="89"/>
      <c r="D163" s="94"/>
      <c r="E163" s="94"/>
      <c r="F163" s="89"/>
      <c r="G163" s="89"/>
      <c r="H163" s="89"/>
      <c r="I163" s="89"/>
      <c r="J163" s="108"/>
      <c r="K163" s="105"/>
      <c r="L163" s="34"/>
      <c r="N163" s="33"/>
      <c r="O163" s="33"/>
      <c r="P163" s="33"/>
      <c r="Q163" s="33"/>
      <c r="R163" s="33"/>
      <c r="S163" s="33"/>
      <c r="T163" s="33"/>
      <c r="U163" s="33"/>
      <c r="V163" s="33"/>
      <c r="W163" s="33"/>
      <c r="X163" s="33"/>
      <c r="Y163" s="33"/>
      <c r="Z163" s="33"/>
      <c r="AA163" s="33"/>
      <c r="AB163" s="33"/>
      <c r="AC163" s="33"/>
      <c r="AD163" s="33"/>
    </row>
    <row r="164" spans="1:30">
      <c r="A164" s="87" t="s">
        <v>125</v>
      </c>
      <c r="B164" s="88" t="s">
        <v>174</v>
      </c>
      <c r="C164" s="89"/>
      <c r="D164" s="89"/>
      <c r="E164" s="89"/>
      <c r="F164" s="89"/>
      <c r="G164" s="89"/>
      <c r="H164" s="89"/>
      <c r="I164" s="89"/>
      <c r="J164" s="89"/>
      <c r="K164" s="90"/>
      <c r="L164" s="34"/>
    </row>
    <row r="165" spans="1:30">
      <c r="A165" s="91"/>
      <c r="B165" s="88"/>
      <c r="C165" s="92"/>
      <c r="D165" s="89"/>
      <c r="E165" s="89"/>
      <c r="F165" s="89"/>
      <c r="G165" s="89"/>
      <c r="H165" s="89"/>
      <c r="I165" s="89"/>
      <c r="J165" s="92"/>
      <c r="K165" s="90"/>
      <c r="L165" s="34"/>
    </row>
    <row r="166" spans="1:30" s="32" customFormat="1">
      <c r="A166" s="91"/>
      <c r="B166" s="93" t="s">
        <v>145</v>
      </c>
      <c r="C166" s="118">
        <v>17</v>
      </c>
      <c r="D166" s="119"/>
      <c r="E166" s="103"/>
      <c r="F166" s="103"/>
      <c r="G166" s="103"/>
      <c r="H166" s="103"/>
      <c r="I166" s="103"/>
      <c r="J166" s="95">
        <v>17</v>
      </c>
      <c r="K166" s="90"/>
      <c r="L166" s="34"/>
      <c r="N166" s="33"/>
      <c r="O166" s="33"/>
      <c r="P166" s="33"/>
      <c r="Q166" s="33"/>
      <c r="R166" s="33"/>
      <c r="S166" s="33"/>
      <c r="T166" s="33"/>
      <c r="U166" s="33"/>
      <c r="V166" s="33"/>
      <c r="W166" s="33"/>
      <c r="X166" s="33"/>
      <c r="Y166" s="33"/>
      <c r="Z166" s="33"/>
      <c r="AA166" s="33"/>
      <c r="AB166" s="33"/>
      <c r="AC166" s="33"/>
      <c r="AD166" s="33"/>
    </row>
    <row r="167" spans="1:30" s="32" customFormat="1" ht="19.5">
      <c r="A167" s="96"/>
      <c r="B167" s="97" t="s">
        <v>13</v>
      </c>
      <c r="C167" s="98"/>
      <c r="D167" s="98"/>
      <c r="E167" s="98"/>
      <c r="F167" s="98"/>
      <c r="G167" s="98"/>
      <c r="H167" s="98"/>
      <c r="I167" s="98"/>
      <c r="J167" s="99">
        <v>17</v>
      </c>
      <c r="K167" s="100" t="s">
        <v>144</v>
      </c>
      <c r="L167" s="35"/>
      <c r="N167" s="33"/>
      <c r="O167" s="33"/>
      <c r="P167" s="33"/>
      <c r="Q167" s="33"/>
      <c r="R167" s="33"/>
      <c r="S167" s="33"/>
      <c r="T167" s="33"/>
      <c r="U167" s="33"/>
      <c r="V167" s="33"/>
      <c r="W167" s="33"/>
      <c r="X167" s="33"/>
      <c r="Y167" s="33"/>
      <c r="Z167" s="33"/>
      <c r="AA167" s="33"/>
      <c r="AB167" s="33"/>
      <c r="AC167" s="33"/>
      <c r="AD167" s="33"/>
    </row>
    <row r="168" spans="1:30" s="32" customFormat="1" ht="19.5">
      <c r="A168" s="101"/>
      <c r="B168" s="102"/>
      <c r="C168" s="89"/>
      <c r="D168" s="94"/>
      <c r="E168" s="94"/>
      <c r="F168" s="89"/>
      <c r="G168" s="89"/>
      <c r="H168" s="89"/>
      <c r="I168" s="89"/>
      <c r="J168" s="108"/>
      <c r="K168" s="105"/>
      <c r="L168" s="34"/>
      <c r="N168" s="33"/>
      <c r="O168" s="33"/>
      <c r="P168" s="33"/>
      <c r="Q168" s="33"/>
      <c r="R168" s="33"/>
      <c r="S168" s="33"/>
      <c r="T168" s="33"/>
      <c r="U168" s="33"/>
      <c r="V168" s="33"/>
      <c r="W168" s="33"/>
      <c r="X168" s="33"/>
      <c r="Y168" s="33"/>
      <c r="Z168" s="33"/>
      <c r="AA168" s="33"/>
      <c r="AB168" s="33"/>
      <c r="AC168" s="33"/>
      <c r="AD168" s="33"/>
    </row>
    <row r="169" spans="1:30" ht="36">
      <c r="A169" s="87" t="s">
        <v>126</v>
      </c>
      <c r="B169" s="88" t="s">
        <v>138</v>
      </c>
      <c r="C169" s="89"/>
      <c r="D169" s="89"/>
      <c r="E169" s="89"/>
      <c r="F169" s="89"/>
      <c r="G169" s="89"/>
      <c r="H169" s="89"/>
      <c r="I169" s="89"/>
      <c r="J169" s="89"/>
      <c r="K169" s="90"/>
      <c r="L169" s="34"/>
    </row>
    <row r="170" spans="1:30" s="32" customFormat="1">
      <c r="A170" s="91"/>
      <c r="B170" s="93"/>
      <c r="C170" s="89"/>
      <c r="D170" s="94"/>
      <c r="E170" s="94"/>
      <c r="F170" s="89"/>
      <c r="G170" s="89"/>
      <c r="H170" s="89"/>
      <c r="I170" s="89"/>
      <c r="J170" s="95"/>
      <c r="K170" s="90"/>
      <c r="L170" s="34"/>
      <c r="N170" s="33"/>
      <c r="O170" s="33"/>
      <c r="P170" s="33"/>
      <c r="Q170" s="33"/>
      <c r="R170" s="33"/>
      <c r="S170" s="33"/>
      <c r="T170" s="33"/>
      <c r="U170" s="33"/>
      <c r="V170" s="33"/>
      <c r="W170" s="33"/>
      <c r="X170" s="33"/>
      <c r="Y170" s="33"/>
      <c r="Z170" s="33"/>
      <c r="AA170" s="33"/>
      <c r="AB170" s="33"/>
      <c r="AC170" s="33"/>
      <c r="AD170" s="33"/>
    </row>
    <row r="171" spans="1:30" s="32" customFormat="1">
      <c r="A171" s="91"/>
      <c r="B171" s="93" t="s">
        <v>145</v>
      </c>
      <c r="C171" s="89">
        <v>17</v>
      </c>
      <c r="D171" s="94"/>
      <c r="E171" s="94"/>
      <c r="F171" s="89"/>
      <c r="G171" s="89"/>
      <c r="H171" s="89"/>
      <c r="I171" s="89"/>
      <c r="J171" s="95">
        <v>17</v>
      </c>
      <c r="K171" s="90"/>
      <c r="L171" s="34"/>
      <c r="N171" s="33"/>
      <c r="O171" s="33"/>
      <c r="P171" s="33"/>
      <c r="Q171" s="33"/>
      <c r="R171" s="33"/>
      <c r="S171" s="33"/>
      <c r="T171" s="33"/>
      <c r="U171" s="33"/>
      <c r="V171" s="33"/>
      <c r="W171" s="33"/>
      <c r="X171" s="33"/>
      <c r="Y171" s="33"/>
      <c r="Z171" s="33"/>
      <c r="AA171" s="33"/>
      <c r="AB171" s="33"/>
      <c r="AC171" s="33"/>
      <c r="AD171" s="33"/>
    </row>
    <row r="172" spans="1:30" s="32" customFormat="1" ht="19.5">
      <c r="A172" s="96"/>
      <c r="B172" s="97" t="s">
        <v>13</v>
      </c>
      <c r="C172" s="98"/>
      <c r="D172" s="98"/>
      <c r="E172" s="98"/>
      <c r="F172" s="98"/>
      <c r="G172" s="98"/>
      <c r="H172" s="98"/>
      <c r="I172" s="98"/>
      <c r="J172" s="99">
        <v>17</v>
      </c>
      <c r="K172" s="100" t="s">
        <v>144</v>
      </c>
      <c r="L172" s="35"/>
      <c r="N172" s="33"/>
      <c r="O172" s="33"/>
      <c r="P172" s="33"/>
      <c r="Q172" s="33"/>
      <c r="R172" s="33"/>
      <c r="S172" s="33"/>
      <c r="T172" s="33"/>
      <c r="U172" s="33"/>
      <c r="V172" s="33"/>
      <c r="W172" s="33"/>
      <c r="X172" s="33"/>
      <c r="Y172" s="33"/>
      <c r="Z172" s="33"/>
      <c r="AA172" s="33"/>
      <c r="AB172" s="33"/>
      <c r="AC172" s="33"/>
      <c r="AD172" s="33"/>
    </row>
    <row r="173" spans="1:30">
      <c r="A173" s="87"/>
      <c r="B173" s="88"/>
      <c r="C173" s="89"/>
      <c r="D173" s="89"/>
      <c r="E173" s="89"/>
      <c r="F173" s="89"/>
      <c r="G173" s="89"/>
      <c r="H173" s="89"/>
      <c r="I173" s="89"/>
      <c r="J173" s="89"/>
      <c r="K173" s="90"/>
      <c r="L173" s="34"/>
    </row>
    <row r="174" spans="1:30">
      <c r="A174" s="87" t="s">
        <v>127</v>
      </c>
      <c r="B174" s="88" t="s">
        <v>139</v>
      </c>
      <c r="C174" s="89"/>
      <c r="D174" s="89"/>
      <c r="E174" s="89"/>
      <c r="F174" s="89"/>
      <c r="G174" s="89"/>
      <c r="H174" s="89"/>
      <c r="I174" s="89"/>
      <c r="J174" s="89"/>
      <c r="K174" s="90"/>
      <c r="L174" s="34"/>
    </row>
    <row r="175" spans="1:30">
      <c r="A175" s="91"/>
      <c r="B175" s="88"/>
      <c r="C175" s="89"/>
      <c r="D175" s="89"/>
      <c r="E175" s="89"/>
      <c r="F175" s="89"/>
      <c r="G175" s="89"/>
      <c r="H175" s="89"/>
      <c r="I175" s="89"/>
      <c r="J175" s="92"/>
      <c r="K175" s="90"/>
      <c r="L175" s="34"/>
    </row>
    <row r="176" spans="1:30" s="32" customFormat="1">
      <c r="A176" s="91"/>
      <c r="B176" s="93" t="s">
        <v>145</v>
      </c>
      <c r="C176" s="89">
        <v>34</v>
      </c>
      <c r="D176" s="94"/>
      <c r="E176" s="94"/>
      <c r="F176" s="89"/>
      <c r="G176" s="89"/>
      <c r="H176" s="89"/>
      <c r="I176" s="89"/>
      <c r="J176" s="95">
        <v>34</v>
      </c>
      <c r="K176" s="90"/>
      <c r="L176" s="34"/>
      <c r="N176" s="33"/>
      <c r="O176" s="33"/>
      <c r="P176" s="33"/>
      <c r="Q176" s="33"/>
      <c r="R176" s="33"/>
      <c r="S176" s="33"/>
      <c r="T176" s="33"/>
      <c r="U176" s="33"/>
      <c r="V176" s="33"/>
      <c r="W176" s="33"/>
      <c r="X176" s="33"/>
      <c r="Y176" s="33"/>
      <c r="Z176" s="33"/>
      <c r="AA176" s="33"/>
      <c r="AB176" s="33"/>
      <c r="AC176" s="33"/>
      <c r="AD176" s="33"/>
    </row>
    <row r="177" spans="1:30" s="32" customFormat="1" ht="19.5">
      <c r="A177" s="96"/>
      <c r="B177" s="97" t="s">
        <v>13</v>
      </c>
      <c r="C177" s="98"/>
      <c r="D177" s="98"/>
      <c r="E177" s="98"/>
      <c r="F177" s="98"/>
      <c r="G177" s="98"/>
      <c r="H177" s="98"/>
      <c r="I177" s="98"/>
      <c r="J177" s="99">
        <v>34</v>
      </c>
      <c r="K177" s="100" t="s">
        <v>55</v>
      </c>
      <c r="L177" s="35"/>
      <c r="N177" s="33"/>
      <c r="O177" s="33"/>
      <c r="P177" s="33"/>
      <c r="Q177" s="33"/>
      <c r="R177" s="33"/>
      <c r="S177" s="33"/>
      <c r="T177" s="33"/>
      <c r="U177" s="33"/>
      <c r="V177" s="33"/>
      <c r="W177" s="33"/>
      <c r="X177" s="33"/>
      <c r="Y177" s="33"/>
      <c r="Z177" s="33"/>
      <c r="AA177" s="33"/>
      <c r="AB177" s="33"/>
      <c r="AC177" s="33"/>
      <c r="AD177" s="33"/>
    </row>
    <row r="178" spans="1:30">
      <c r="A178" s="87"/>
      <c r="B178" s="88"/>
      <c r="C178" s="89"/>
      <c r="D178" s="89"/>
      <c r="E178" s="89"/>
      <c r="F178" s="89"/>
      <c r="G178" s="89"/>
      <c r="H178" s="89"/>
      <c r="I178" s="89"/>
      <c r="J178" s="89"/>
      <c r="K178" s="90"/>
      <c r="L178" s="34"/>
    </row>
    <row r="179" spans="1:30">
      <c r="A179" s="87" t="s">
        <v>128</v>
      </c>
      <c r="B179" s="88" t="s">
        <v>139</v>
      </c>
      <c r="C179" s="89"/>
      <c r="D179" s="89"/>
      <c r="E179" s="89"/>
      <c r="F179" s="89"/>
      <c r="G179" s="89"/>
      <c r="H179" s="89"/>
      <c r="I179" s="89"/>
      <c r="J179" s="89"/>
      <c r="K179" s="90"/>
      <c r="L179" s="34"/>
    </row>
    <row r="180" spans="1:30">
      <c r="A180" s="91"/>
      <c r="B180" s="88"/>
      <c r="C180" s="89"/>
      <c r="D180" s="89"/>
      <c r="E180" s="89"/>
      <c r="F180" s="89"/>
      <c r="G180" s="89"/>
      <c r="H180" s="89"/>
      <c r="I180" s="89"/>
      <c r="J180" s="92"/>
      <c r="K180" s="90"/>
      <c r="L180" s="34"/>
    </row>
    <row r="181" spans="1:30" s="32" customFormat="1">
      <c r="A181" s="91"/>
      <c r="B181" s="93" t="s">
        <v>145</v>
      </c>
      <c r="C181" s="89">
        <v>51</v>
      </c>
      <c r="D181" s="94"/>
      <c r="E181" s="94"/>
      <c r="F181" s="89"/>
      <c r="G181" s="89"/>
      <c r="H181" s="89"/>
      <c r="I181" s="89"/>
      <c r="J181" s="95">
        <v>51</v>
      </c>
      <c r="K181" s="90"/>
      <c r="L181" s="34"/>
      <c r="N181" s="33"/>
      <c r="O181" s="33"/>
      <c r="P181" s="33"/>
      <c r="Q181" s="33"/>
      <c r="R181" s="33"/>
      <c r="S181" s="33"/>
      <c r="T181" s="33"/>
      <c r="U181" s="33"/>
      <c r="V181" s="33"/>
      <c r="W181" s="33"/>
      <c r="X181" s="33"/>
      <c r="Y181" s="33"/>
      <c r="Z181" s="33"/>
      <c r="AA181" s="33"/>
      <c r="AB181" s="33"/>
      <c r="AC181" s="33"/>
      <c r="AD181" s="33"/>
    </row>
    <row r="182" spans="1:30" s="32" customFormat="1" ht="19.5">
      <c r="A182" s="96"/>
      <c r="B182" s="97" t="s">
        <v>13</v>
      </c>
      <c r="C182" s="98"/>
      <c r="D182" s="98"/>
      <c r="E182" s="98"/>
      <c r="F182" s="98"/>
      <c r="G182" s="98"/>
      <c r="H182" s="98"/>
      <c r="I182" s="98"/>
      <c r="J182" s="99">
        <v>51</v>
      </c>
      <c r="K182" s="100" t="s">
        <v>55</v>
      </c>
      <c r="L182" s="35"/>
      <c r="N182" s="33"/>
      <c r="O182" s="33"/>
      <c r="P182" s="33"/>
      <c r="Q182" s="33"/>
      <c r="R182" s="33"/>
      <c r="S182" s="33"/>
      <c r="T182" s="33"/>
      <c r="U182" s="33"/>
      <c r="V182" s="33"/>
      <c r="W182" s="33"/>
      <c r="X182" s="33"/>
      <c r="Y182" s="33"/>
      <c r="Z182" s="33"/>
      <c r="AA182" s="33"/>
      <c r="AB182" s="33"/>
      <c r="AC182" s="33"/>
      <c r="AD182" s="33"/>
    </row>
    <row r="183" spans="1:30">
      <c r="A183" s="87"/>
      <c r="B183" s="88"/>
      <c r="C183" s="89"/>
      <c r="D183" s="89"/>
      <c r="E183" s="89"/>
      <c r="F183" s="89"/>
      <c r="G183" s="89"/>
      <c r="H183" s="89"/>
      <c r="I183" s="89"/>
      <c r="J183" s="89"/>
      <c r="K183" s="90"/>
      <c r="L183" s="34"/>
    </row>
    <row r="184" spans="1:30">
      <c r="A184" s="87" t="s">
        <v>131</v>
      </c>
      <c r="B184" s="88" t="s">
        <v>140</v>
      </c>
      <c r="C184" s="89"/>
      <c r="D184" s="89"/>
      <c r="E184" s="89"/>
      <c r="F184" s="89"/>
      <c r="G184" s="89"/>
      <c r="H184" s="89"/>
      <c r="I184" s="89"/>
      <c r="J184" s="89"/>
      <c r="K184" s="90"/>
      <c r="L184" s="34"/>
    </row>
    <row r="185" spans="1:30">
      <c r="A185" s="91"/>
      <c r="B185" s="88"/>
      <c r="C185" s="89"/>
      <c r="D185" s="89"/>
      <c r="E185" s="89"/>
      <c r="F185" s="89"/>
      <c r="G185" s="89"/>
      <c r="H185" s="89"/>
      <c r="I185" s="89"/>
      <c r="J185" s="92"/>
      <c r="K185" s="90"/>
      <c r="L185" s="34"/>
    </row>
    <row r="186" spans="1:30" s="32" customFormat="1">
      <c r="A186" s="91"/>
      <c r="B186" s="93" t="s">
        <v>145</v>
      </c>
      <c r="C186" s="89">
        <v>17</v>
      </c>
      <c r="D186" s="94"/>
      <c r="E186" s="94"/>
      <c r="F186" s="89"/>
      <c r="G186" s="89"/>
      <c r="H186" s="89"/>
      <c r="I186" s="89"/>
      <c r="J186" s="95">
        <v>17</v>
      </c>
      <c r="K186" s="90"/>
      <c r="L186" s="34"/>
      <c r="N186" s="33"/>
      <c r="O186" s="33"/>
      <c r="P186" s="33"/>
      <c r="Q186" s="33"/>
      <c r="R186" s="33"/>
      <c r="S186" s="33"/>
      <c r="T186" s="33"/>
      <c r="U186" s="33"/>
      <c r="V186" s="33"/>
      <c r="W186" s="33"/>
      <c r="X186" s="33"/>
      <c r="Y186" s="33"/>
      <c r="Z186" s="33"/>
      <c r="AA186" s="33"/>
      <c r="AB186" s="33"/>
      <c r="AC186" s="33"/>
      <c r="AD186" s="33"/>
    </row>
    <row r="187" spans="1:30" s="32" customFormat="1" ht="19.5">
      <c r="A187" s="96"/>
      <c r="B187" s="97" t="s">
        <v>13</v>
      </c>
      <c r="C187" s="98"/>
      <c r="D187" s="98"/>
      <c r="E187" s="98"/>
      <c r="F187" s="98"/>
      <c r="G187" s="98"/>
      <c r="H187" s="98"/>
      <c r="I187" s="98"/>
      <c r="J187" s="99">
        <v>17</v>
      </c>
      <c r="K187" s="100" t="s">
        <v>144</v>
      </c>
      <c r="L187" s="35"/>
      <c r="N187" s="33"/>
      <c r="O187" s="33"/>
      <c r="P187" s="33"/>
      <c r="Q187" s="33"/>
      <c r="R187" s="33"/>
      <c r="S187" s="33"/>
      <c r="T187" s="33"/>
      <c r="U187" s="33"/>
      <c r="V187" s="33"/>
      <c r="W187" s="33"/>
      <c r="X187" s="33"/>
      <c r="Y187" s="33"/>
      <c r="Z187" s="33"/>
      <c r="AA187" s="33"/>
      <c r="AB187" s="33"/>
      <c r="AC187" s="33"/>
      <c r="AD187" s="33"/>
    </row>
    <row r="188" spans="1:30">
      <c r="A188" s="87"/>
      <c r="B188" s="88"/>
      <c r="C188" s="89"/>
      <c r="D188" s="89"/>
      <c r="E188" s="89"/>
      <c r="F188" s="89"/>
      <c r="G188" s="89"/>
      <c r="H188" s="89"/>
      <c r="I188" s="89"/>
      <c r="J188" s="89"/>
      <c r="K188" s="90"/>
      <c r="L188" s="34"/>
    </row>
    <row r="189" spans="1:30">
      <c r="A189" s="87" t="s">
        <v>132</v>
      </c>
      <c r="B189" s="88" t="s">
        <v>141</v>
      </c>
      <c r="C189" s="89"/>
      <c r="D189" s="89"/>
      <c r="E189" s="89"/>
      <c r="F189" s="89"/>
      <c r="G189" s="89"/>
      <c r="H189" s="89"/>
      <c r="I189" s="89"/>
      <c r="J189" s="89"/>
      <c r="K189" s="90"/>
      <c r="L189" s="34"/>
    </row>
    <row r="190" spans="1:30">
      <c r="A190" s="91"/>
      <c r="B190" s="88"/>
      <c r="C190" s="89"/>
      <c r="D190" s="89"/>
      <c r="E190" s="89"/>
      <c r="F190" s="89"/>
      <c r="G190" s="89"/>
      <c r="H190" s="89"/>
      <c r="I190" s="89"/>
      <c r="J190" s="92"/>
      <c r="K190" s="90"/>
      <c r="L190" s="34"/>
    </row>
    <row r="191" spans="1:30" s="32" customFormat="1">
      <c r="A191" s="91"/>
      <c r="B191" s="93" t="s">
        <v>145</v>
      </c>
      <c r="C191" s="89">
        <v>51</v>
      </c>
      <c r="D191" s="94"/>
      <c r="E191" s="94"/>
      <c r="F191" s="89"/>
      <c r="G191" s="89"/>
      <c r="H191" s="89"/>
      <c r="I191" s="89"/>
      <c r="J191" s="95">
        <v>51</v>
      </c>
      <c r="K191" s="90"/>
      <c r="L191" s="34"/>
      <c r="N191" s="33"/>
      <c r="O191" s="33"/>
      <c r="P191" s="33"/>
      <c r="Q191" s="33"/>
      <c r="R191" s="33"/>
      <c r="S191" s="33"/>
      <c r="T191" s="33"/>
      <c r="U191" s="33"/>
      <c r="V191" s="33"/>
      <c r="W191" s="33"/>
      <c r="X191" s="33"/>
      <c r="Y191" s="33"/>
      <c r="Z191" s="33"/>
      <c r="AA191" s="33"/>
      <c r="AB191" s="33"/>
      <c r="AC191" s="33"/>
      <c r="AD191" s="33"/>
    </row>
    <row r="192" spans="1:30" s="32" customFormat="1" ht="19.5">
      <c r="A192" s="96"/>
      <c r="B192" s="97" t="s">
        <v>13</v>
      </c>
      <c r="C192" s="98"/>
      <c r="D192" s="98"/>
      <c r="E192" s="98"/>
      <c r="F192" s="98"/>
      <c r="G192" s="98"/>
      <c r="H192" s="98"/>
      <c r="I192" s="98"/>
      <c r="J192" s="99">
        <v>51</v>
      </c>
      <c r="K192" s="100" t="s">
        <v>144</v>
      </c>
      <c r="L192" s="35"/>
      <c r="N192" s="33"/>
      <c r="O192" s="33"/>
      <c r="P192" s="33"/>
      <c r="Q192" s="33"/>
      <c r="R192" s="33"/>
      <c r="S192" s="33"/>
      <c r="T192" s="33"/>
      <c r="U192" s="33"/>
      <c r="V192" s="33"/>
      <c r="W192" s="33"/>
      <c r="X192" s="33"/>
      <c r="Y192" s="33"/>
      <c r="Z192" s="33"/>
      <c r="AA192" s="33"/>
      <c r="AB192" s="33"/>
      <c r="AC192" s="33"/>
      <c r="AD192" s="33"/>
    </row>
    <row r="193" spans="1:30">
      <c r="A193" s="87"/>
      <c r="B193" s="88"/>
      <c r="C193" s="89"/>
      <c r="D193" s="89"/>
      <c r="E193" s="89"/>
      <c r="F193" s="89"/>
      <c r="G193" s="89"/>
      <c r="H193" s="89"/>
      <c r="I193" s="89"/>
      <c r="J193" s="89"/>
      <c r="K193" s="90"/>
      <c r="L193" s="34"/>
    </row>
    <row r="194" spans="1:30">
      <c r="A194" s="87" t="s">
        <v>133</v>
      </c>
      <c r="B194" s="88" t="s">
        <v>142</v>
      </c>
      <c r="C194" s="89"/>
      <c r="D194" s="89"/>
      <c r="E194" s="89"/>
      <c r="F194" s="89"/>
      <c r="G194" s="89"/>
      <c r="H194" s="89"/>
      <c r="I194" s="89"/>
      <c r="J194" s="89"/>
      <c r="K194" s="90"/>
      <c r="L194" s="34"/>
    </row>
    <row r="195" spans="1:30">
      <c r="A195" s="91"/>
      <c r="B195" s="88"/>
      <c r="C195" s="89"/>
      <c r="D195" s="89"/>
      <c r="E195" s="89"/>
      <c r="F195" s="89"/>
      <c r="G195" s="89"/>
      <c r="H195" s="89"/>
      <c r="I195" s="89"/>
      <c r="J195" s="92"/>
      <c r="K195" s="90"/>
      <c r="L195" s="34"/>
    </row>
    <row r="196" spans="1:30" s="32" customFormat="1">
      <c r="A196" s="91"/>
      <c r="B196" s="93" t="s">
        <v>145</v>
      </c>
      <c r="C196" s="89">
        <v>17</v>
      </c>
      <c r="D196" s="94"/>
      <c r="E196" s="94"/>
      <c r="F196" s="89"/>
      <c r="G196" s="89"/>
      <c r="H196" s="89"/>
      <c r="I196" s="89"/>
      <c r="J196" s="95">
        <v>17</v>
      </c>
      <c r="K196" s="90"/>
      <c r="L196" s="34"/>
      <c r="N196" s="33"/>
      <c r="O196" s="33"/>
      <c r="P196" s="33"/>
      <c r="Q196" s="33"/>
      <c r="R196" s="33"/>
      <c r="S196" s="33"/>
      <c r="T196" s="33"/>
      <c r="U196" s="33"/>
      <c r="V196" s="33"/>
      <c r="W196" s="33"/>
      <c r="X196" s="33"/>
      <c r="Y196" s="33"/>
      <c r="Z196" s="33"/>
      <c r="AA196" s="33"/>
      <c r="AB196" s="33"/>
      <c r="AC196" s="33"/>
      <c r="AD196" s="33"/>
    </row>
    <row r="197" spans="1:30" s="32" customFormat="1" ht="19.5">
      <c r="A197" s="96"/>
      <c r="B197" s="97" t="s">
        <v>13</v>
      </c>
      <c r="C197" s="98"/>
      <c r="D197" s="98"/>
      <c r="E197" s="98"/>
      <c r="F197" s="98"/>
      <c r="G197" s="98"/>
      <c r="H197" s="98"/>
      <c r="I197" s="98"/>
      <c r="J197" s="99">
        <v>17</v>
      </c>
      <c r="K197" s="100" t="s">
        <v>144</v>
      </c>
      <c r="L197" s="35"/>
      <c r="N197" s="33"/>
      <c r="O197" s="33"/>
      <c r="P197" s="33"/>
      <c r="Q197" s="33"/>
      <c r="R197" s="33"/>
      <c r="S197" s="33"/>
      <c r="T197" s="33"/>
      <c r="U197" s="33"/>
      <c r="V197" s="33"/>
      <c r="W197" s="33"/>
      <c r="X197" s="33"/>
      <c r="Y197" s="33"/>
      <c r="Z197" s="33"/>
      <c r="AA197" s="33"/>
      <c r="AB197" s="33"/>
      <c r="AC197" s="33"/>
      <c r="AD197" s="33"/>
    </row>
    <row r="198" spans="1:30">
      <c r="A198" s="87"/>
      <c r="B198" s="88"/>
      <c r="C198" s="89"/>
      <c r="D198" s="89"/>
      <c r="E198" s="89"/>
      <c r="F198" s="89"/>
      <c r="G198" s="89"/>
      <c r="H198" s="89"/>
      <c r="I198" s="89"/>
      <c r="J198" s="89"/>
      <c r="K198" s="90"/>
      <c r="L198" s="34"/>
    </row>
    <row r="199" spans="1:30" ht="36">
      <c r="A199" s="87" t="s">
        <v>134</v>
      </c>
      <c r="B199" s="88" t="s">
        <v>176</v>
      </c>
      <c r="C199" s="89"/>
      <c r="D199" s="89"/>
      <c r="E199" s="89"/>
      <c r="F199" s="89"/>
      <c r="G199" s="89"/>
      <c r="H199" s="89"/>
      <c r="I199" s="89"/>
      <c r="J199" s="89"/>
      <c r="K199" s="90"/>
      <c r="L199" s="34"/>
    </row>
    <row r="200" spans="1:30">
      <c r="A200" s="91"/>
      <c r="B200" s="88"/>
      <c r="C200" s="89"/>
      <c r="D200" s="89"/>
      <c r="E200" s="89"/>
      <c r="F200" s="89"/>
      <c r="G200" s="89"/>
      <c r="H200" s="89"/>
      <c r="I200" s="89"/>
      <c r="J200" s="92"/>
      <c r="K200" s="90"/>
      <c r="L200" s="34"/>
    </row>
    <row r="201" spans="1:30" s="32" customFormat="1">
      <c r="A201" s="91"/>
      <c r="B201" s="93" t="s">
        <v>145</v>
      </c>
      <c r="C201" s="89">
        <v>17</v>
      </c>
      <c r="D201" s="94"/>
      <c r="E201" s="94"/>
      <c r="F201" s="89"/>
      <c r="G201" s="89"/>
      <c r="H201" s="89"/>
      <c r="I201" s="89"/>
      <c r="J201" s="95">
        <v>17</v>
      </c>
      <c r="K201" s="90"/>
      <c r="L201" s="34"/>
      <c r="N201" s="33"/>
      <c r="O201" s="33"/>
      <c r="P201" s="33"/>
      <c r="Q201" s="33"/>
      <c r="R201" s="33"/>
      <c r="S201" s="33"/>
      <c r="T201" s="33"/>
      <c r="U201" s="33"/>
      <c r="V201" s="33"/>
      <c r="W201" s="33"/>
      <c r="X201" s="33"/>
      <c r="Y201" s="33"/>
      <c r="Z201" s="33"/>
      <c r="AA201" s="33"/>
      <c r="AB201" s="33"/>
      <c r="AC201" s="33"/>
      <c r="AD201" s="33"/>
    </row>
    <row r="202" spans="1:30" s="32" customFormat="1" ht="19.5">
      <c r="A202" s="96"/>
      <c r="B202" s="97" t="s">
        <v>13</v>
      </c>
      <c r="C202" s="98"/>
      <c r="D202" s="98"/>
      <c r="E202" s="98"/>
      <c r="F202" s="98"/>
      <c r="G202" s="98"/>
      <c r="H202" s="98"/>
      <c r="I202" s="98"/>
      <c r="J202" s="99">
        <v>17</v>
      </c>
      <c r="K202" s="100" t="s">
        <v>42</v>
      </c>
      <c r="L202" s="35"/>
      <c r="N202" s="33"/>
      <c r="O202" s="33"/>
      <c r="P202" s="33"/>
      <c r="Q202" s="33"/>
      <c r="R202" s="33"/>
      <c r="S202" s="33"/>
      <c r="T202" s="33"/>
      <c r="U202" s="33"/>
      <c r="V202" s="33"/>
      <c r="W202" s="33"/>
      <c r="X202" s="33"/>
      <c r="Y202" s="33"/>
      <c r="Z202" s="33"/>
      <c r="AA202" s="33"/>
      <c r="AB202" s="33"/>
      <c r="AC202" s="33"/>
      <c r="AD202" s="33"/>
    </row>
    <row r="203" spans="1:30" s="32" customFormat="1" ht="19.5">
      <c r="A203" s="101"/>
      <c r="B203" s="102"/>
      <c r="C203" s="103"/>
      <c r="D203" s="103"/>
      <c r="E203" s="103"/>
      <c r="F203" s="103"/>
      <c r="G203" s="103"/>
      <c r="H203" s="103"/>
      <c r="I203" s="103"/>
      <c r="J203" s="104"/>
      <c r="K203" s="105"/>
      <c r="L203" s="34"/>
      <c r="N203" s="33"/>
      <c r="O203" s="33"/>
      <c r="P203" s="33"/>
      <c r="Q203" s="33"/>
      <c r="R203" s="33"/>
      <c r="S203" s="33"/>
      <c r="T203" s="33"/>
      <c r="U203" s="33"/>
      <c r="V203" s="33"/>
      <c r="W203" s="33"/>
      <c r="X203" s="33"/>
      <c r="Y203" s="33"/>
      <c r="Z203" s="33"/>
      <c r="AA203" s="33"/>
      <c r="AB203" s="33"/>
      <c r="AC203" s="33"/>
      <c r="AD203" s="33"/>
    </row>
    <row r="204" spans="1:30">
      <c r="A204" s="87" t="s">
        <v>135</v>
      </c>
      <c r="B204" s="88" t="s">
        <v>177</v>
      </c>
      <c r="C204" s="89"/>
      <c r="D204" s="89"/>
      <c r="E204" s="89"/>
      <c r="F204" s="89"/>
      <c r="G204" s="89"/>
      <c r="H204" s="89"/>
      <c r="I204" s="89"/>
      <c r="J204" s="89"/>
      <c r="K204" s="90"/>
      <c r="L204" s="34"/>
    </row>
    <row r="205" spans="1:30">
      <c r="A205" s="91"/>
      <c r="B205" s="88"/>
      <c r="C205" s="89"/>
      <c r="D205" s="89"/>
      <c r="E205" s="89"/>
      <c r="F205" s="89"/>
      <c r="G205" s="89"/>
      <c r="H205" s="89"/>
      <c r="I205" s="89"/>
      <c r="J205" s="92"/>
      <c r="K205" s="90"/>
      <c r="L205" s="34"/>
    </row>
    <row r="206" spans="1:30" s="32" customFormat="1">
      <c r="A206" s="91"/>
      <c r="B206" s="93" t="s">
        <v>145</v>
      </c>
      <c r="C206" s="89">
        <v>17</v>
      </c>
      <c r="D206" s="94"/>
      <c r="E206" s="94"/>
      <c r="F206" s="89"/>
      <c r="G206" s="89"/>
      <c r="H206" s="89"/>
      <c r="I206" s="89"/>
      <c r="J206" s="95">
        <v>17</v>
      </c>
      <c r="K206" s="90"/>
      <c r="L206" s="34"/>
      <c r="N206" s="33"/>
      <c r="O206" s="33"/>
      <c r="P206" s="33"/>
      <c r="Q206" s="33"/>
      <c r="R206" s="33"/>
      <c r="S206" s="33"/>
      <c r="T206" s="33"/>
      <c r="U206" s="33"/>
      <c r="V206" s="33"/>
      <c r="W206" s="33"/>
      <c r="X206" s="33"/>
      <c r="Y206" s="33"/>
      <c r="Z206" s="33"/>
      <c r="AA206" s="33"/>
      <c r="AB206" s="33"/>
      <c r="AC206" s="33"/>
      <c r="AD206" s="33"/>
    </row>
    <row r="207" spans="1:30" s="32" customFormat="1" ht="19.5">
      <c r="A207" s="96"/>
      <c r="B207" s="97" t="s">
        <v>13</v>
      </c>
      <c r="C207" s="98"/>
      <c r="D207" s="98"/>
      <c r="E207" s="98"/>
      <c r="F207" s="98"/>
      <c r="G207" s="98"/>
      <c r="H207" s="98"/>
      <c r="I207" s="98"/>
      <c r="J207" s="99">
        <v>17</v>
      </c>
      <c r="K207" s="100" t="s">
        <v>42</v>
      </c>
      <c r="L207" s="35"/>
      <c r="N207" s="33"/>
      <c r="O207" s="33"/>
      <c r="P207" s="33"/>
      <c r="Q207" s="33"/>
      <c r="R207" s="33"/>
      <c r="S207" s="33"/>
      <c r="T207" s="33"/>
      <c r="U207" s="33"/>
      <c r="V207" s="33"/>
      <c r="W207" s="33"/>
      <c r="X207" s="33"/>
      <c r="Y207" s="33"/>
      <c r="Z207" s="33"/>
      <c r="AA207" s="33"/>
      <c r="AB207" s="33"/>
      <c r="AC207" s="33"/>
      <c r="AD207" s="33"/>
    </row>
    <row r="208" spans="1:30">
      <c r="A208" s="87"/>
      <c r="B208" s="88"/>
      <c r="C208" s="89"/>
      <c r="D208" s="89"/>
      <c r="E208" s="89"/>
      <c r="F208" s="89"/>
      <c r="G208" s="89"/>
      <c r="H208" s="89"/>
      <c r="I208" s="89"/>
      <c r="J208" s="89"/>
      <c r="K208" s="90"/>
      <c r="L208" s="34"/>
    </row>
    <row r="209" spans="1:30" ht="54">
      <c r="A209" s="87" t="s">
        <v>136</v>
      </c>
      <c r="B209" s="88" t="s">
        <v>143</v>
      </c>
      <c r="C209" s="89"/>
      <c r="D209" s="89"/>
      <c r="E209" s="89"/>
      <c r="F209" s="89"/>
      <c r="G209" s="89"/>
      <c r="H209" s="89"/>
      <c r="I209" s="89"/>
      <c r="J209" s="89"/>
      <c r="K209" s="90"/>
      <c r="L209" s="34"/>
    </row>
    <row r="210" spans="1:30">
      <c r="A210" s="91"/>
      <c r="B210" s="88"/>
      <c r="C210" s="89"/>
      <c r="D210" s="89"/>
      <c r="E210" s="89"/>
      <c r="F210" s="89"/>
      <c r="G210" s="89"/>
      <c r="H210" s="89"/>
      <c r="I210" s="89"/>
      <c r="J210" s="92"/>
      <c r="K210" s="90"/>
      <c r="L210" s="34"/>
    </row>
    <row r="211" spans="1:30" s="32" customFormat="1">
      <c r="A211" s="91"/>
      <c r="B211" s="93" t="s">
        <v>145</v>
      </c>
      <c r="C211" s="89">
        <v>570</v>
      </c>
      <c r="D211" s="94"/>
      <c r="E211" s="94"/>
      <c r="F211" s="89"/>
      <c r="G211" s="89"/>
      <c r="H211" s="89"/>
      <c r="I211" s="89"/>
      <c r="J211" s="95">
        <v>570</v>
      </c>
      <c r="K211" s="90"/>
      <c r="L211" s="34"/>
      <c r="N211" s="33"/>
      <c r="O211" s="33"/>
      <c r="P211" s="33"/>
      <c r="Q211" s="33"/>
      <c r="R211" s="33"/>
      <c r="S211" s="33"/>
      <c r="T211" s="33"/>
      <c r="U211" s="33"/>
      <c r="V211" s="33"/>
      <c r="W211" s="33"/>
      <c r="X211" s="33"/>
      <c r="Y211" s="33"/>
      <c r="Z211" s="33"/>
      <c r="AA211" s="33"/>
      <c r="AB211" s="33"/>
      <c r="AC211" s="33"/>
      <c r="AD211" s="33"/>
    </row>
    <row r="212" spans="1:30" s="32" customFormat="1" ht="19.5">
      <c r="A212" s="96"/>
      <c r="B212" s="97" t="s">
        <v>13</v>
      </c>
      <c r="C212" s="98"/>
      <c r="D212" s="98"/>
      <c r="E212" s="98"/>
      <c r="F212" s="98"/>
      <c r="G212" s="98"/>
      <c r="H212" s="98"/>
      <c r="I212" s="98"/>
      <c r="J212" s="99">
        <v>570</v>
      </c>
      <c r="K212" s="100" t="s">
        <v>144</v>
      </c>
      <c r="L212" s="35"/>
      <c r="N212" s="33"/>
      <c r="O212" s="33"/>
      <c r="P212" s="33"/>
      <c r="Q212" s="33"/>
      <c r="R212" s="33"/>
      <c r="S212" s="33"/>
      <c r="T212" s="33"/>
      <c r="U212" s="33"/>
      <c r="V212" s="33"/>
      <c r="W212" s="33"/>
      <c r="X212" s="33"/>
      <c r="Y212" s="33"/>
      <c r="Z212" s="33"/>
      <c r="AA212" s="33"/>
      <c r="AB212" s="33"/>
      <c r="AC212" s="33"/>
      <c r="AD212" s="33"/>
    </row>
    <row r="213" spans="1:30">
      <c r="A213" s="87"/>
      <c r="B213" s="88"/>
      <c r="C213" s="89"/>
      <c r="D213" s="89"/>
      <c r="E213" s="89"/>
      <c r="F213" s="89"/>
      <c r="G213" s="89"/>
      <c r="H213" s="89"/>
      <c r="I213" s="89"/>
      <c r="J213" s="89"/>
      <c r="K213" s="90"/>
      <c r="L213" s="34"/>
    </row>
    <row r="214" spans="1:30">
      <c r="A214" s="87" t="s">
        <v>129</v>
      </c>
      <c r="B214" s="88" t="s">
        <v>147</v>
      </c>
      <c r="C214" s="89"/>
      <c r="D214" s="89"/>
      <c r="E214" s="89"/>
      <c r="F214" s="89"/>
      <c r="G214" s="89"/>
      <c r="H214" s="89"/>
      <c r="I214" s="89"/>
      <c r="J214" s="89"/>
      <c r="K214" s="90"/>
      <c r="L214" s="34"/>
    </row>
    <row r="215" spans="1:30" ht="36">
      <c r="A215" s="87" t="s">
        <v>130</v>
      </c>
      <c r="B215" s="88" t="s">
        <v>178</v>
      </c>
      <c r="C215" s="89"/>
      <c r="D215" s="89"/>
      <c r="E215" s="89"/>
      <c r="F215" s="89"/>
      <c r="G215" s="89"/>
      <c r="H215" s="89"/>
      <c r="I215" s="89"/>
      <c r="J215" s="89"/>
      <c r="K215" s="90"/>
      <c r="L215" s="34"/>
    </row>
    <row r="216" spans="1:30">
      <c r="A216" s="91"/>
      <c r="B216" s="88"/>
      <c r="C216" s="89"/>
      <c r="D216" s="89"/>
      <c r="E216" s="89"/>
      <c r="F216" s="89"/>
      <c r="G216" s="89"/>
      <c r="H216" s="89"/>
      <c r="I216" s="89"/>
      <c r="J216" s="92"/>
      <c r="K216" s="90"/>
      <c r="L216" s="34"/>
    </row>
    <row r="217" spans="1:30" s="32" customFormat="1">
      <c r="A217" s="91"/>
      <c r="B217" s="93" t="s">
        <v>163</v>
      </c>
      <c r="C217" s="89">
        <v>31</v>
      </c>
      <c r="D217" s="94"/>
      <c r="E217" s="94"/>
      <c r="F217" s="89"/>
      <c r="G217" s="89"/>
      <c r="H217" s="89"/>
      <c r="I217" s="89"/>
      <c r="J217" s="95">
        <v>31</v>
      </c>
      <c r="K217" s="90"/>
      <c r="L217" s="34"/>
      <c r="N217" s="33"/>
      <c r="O217" s="33"/>
      <c r="P217" s="33"/>
      <c r="Q217" s="33"/>
      <c r="R217" s="33"/>
      <c r="S217" s="33"/>
      <c r="T217" s="33"/>
      <c r="U217" s="33"/>
      <c r="V217" s="33"/>
      <c r="W217" s="33"/>
      <c r="X217" s="33"/>
      <c r="Y217" s="33"/>
      <c r="Z217" s="33"/>
      <c r="AA217" s="33"/>
      <c r="AB217" s="33"/>
      <c r="AC217" s="33"/>
      <c r="AD217" s="33"/>
    </row>
    <row r="218" spans="1:30" s="32" customFormat="1" ht="19.5">
      <c r="A218" s="96"/>
      <c r="B218" s="97" t="s">
        <v>13</v>
      </c>
      <c r="C218" s="98"/>
      <c r="D218" s="98"/>
      <c r="E218" s="98"/>
      <c r="F218" s="98"/>
      <c r="G218" s="98"/>
      <c r="H218" s="98"/>
      <c r="I218" s="98"/>
      <c r="J218" s="99">
        <v>31</v>
      </c>
      <c r="K218" s="100" t="s">
        <v>55</v>
      </c>
      <c r="L218" s="35"/>
      <c r="N218" s="33"/>
      <c r="O218" s="33"/>
      <c r="P218" s="33"/>
      <c r="Q218" s="33"/>
      <c r="R218" s="33"/>
      <c r="S218" s="33"/>
      <c r="T218" s="33"/>
      <c r="U218" s="33"/>
      <c r="V218" s="33"/>
      <c r="W218" s="33"/>
      <c r="X218" s="33"/>
      <c r="Y218" s="33"/>
      <c r="Z218" s="33"/>
      <c r="AA218" s="33"/>
      <c r="AB218" s="33"/>
      <c r="AC218" s="33"/>
      <c r="AD218" s="33"/>
    </row>
    <row r="219" spans="1:30">
      <c r="A219" s="87"/>
      <c r="B219" s="88"/>
      <c r="C219" s="89"/>
      <c r="D219" s="89"/>
      <c r="E219" s="89"/>
      <c r="F219" s="89"/>
      <c r="G219" s="89"/>
      <c r="H219" s="89"/>
      <c r="I219" s="89"/>
      <c r="J219" s="89"/>
      <c r="K219" s="90"/>
      <c r="L219" s="34"/>
    </row>
    <row r="220" spans="1:30" ht="17.25" customHeight="1">
      <c r="A220" s="87" t="s">
        <v>148</v>
      </c>
      <c r="B220" s="88" t="s">
        <v>160</v>
      </c>
      <c r="C220" s="89"/>
      <c r="D220" s="89"/>
      <c r="E220" s="89"/>
      <c r="F220" s="89"/>
      <c r="G220" s="89"/>
      <c r="H220" s="89"/>
      <c r="I220" s="89"/>
      <c r="J220" s="89"/>
      <c r="K220" s="90"/>
      <c r="L220" s="34"/>
    </row>
    <row r="221" spans="1:30">
      <c r="A221" s="91"/>
      <c r="B221" s="88"/>
      <c r="C221" s="89"/>
      <c r="D221" s="89"/>
      <c r="E221" s="89"/>
      <c r="F221" s="89"/>
      <c r="G221" s="89"/>
      <c r="H221" s="89"/>
      <c r="I221" s="89"/>
      <c r="J221" s="92"/>
      <c r="K221" s="90"/>
      <c r="L221" s="34"/>
    </row>
    <row r="222" spans="1:30" s="32" customFormat="1">
      <c r="A222" s="91"/>
      <c r="B222" s="93" t="s">
        <v>163</v>
      </c>
      <c r="C222" s="89">
        <v>16</v>
      </c>
      <c r="D222" s="94"/>
      <c r="E222" s="94"/>
      <c r="F222" s="89"/>
      <c r="G222" s="89"/>
      <c r="H222" s="89"/>
      <c r="I222" s="89"/>
      <c r="J222" s="95">
        <v>16</v>
      </c>
      <c r="K222" s="90"/>
      <c r="L222" s="34"/>
      <c r="N222" s="33"/>
      <c r="O222" s="33"/>
      <c r="P222" s="33"/>
      <c r="Q222" s="33"/>
      <c r="R222" s="33"/>
      <c r="S222" s="33"/>
      <c r="T222" s="33"/>
      <c r="U222" s="33"/>
      <c r="V222" s="33"/>
      <c r="W222" s="33"/>
      <c r="X222" s="33"/>
      <c r="Y222" s="33"/>
      <c r="Z222" s="33"/>
      <c r="AA222" s="33"/>
      <c r="AB222" s="33"/>
      <c r="AC222" s="33"/>
      <c r="AD222" s="33"/>
    </row>
    <row r="223" spans="1:30" s="32" customFormat="1" ht="19.5">
      <c r="A223" s="96"/>
      <c r="B223" s="97" t="s">
        <v>13</v>
      </c>
      <c r="C223" s="98"/>
      <c r="D223" s="98"/>
      <c r="E223" s="98"/>
      <c r="F223" s="98"/>
      <c r="G223" s="98"/>
      <c r="H223" s="98"/>
      <c r="I223" s="98"/>
      <c r="J223" s="99">
        <v>16</v>
      </c>
      <c r="K223" s="100" t="s">
        <v>55</v>
      </c>
      <c r="L223" s="35"/>
      <c r="N223" s="33"/>
      <c r="O223" s="33"/>
      <c r="P223" s="33"/>
      <c r="Q223" s="33"/>
      <c r="R223" s="33"/>
      <c r="S223" s="33"/>
      <c r="T223" s="33"/>
      <c r="U223" s="33"/>
      <c r="V223" s="33"/>
      <c r="W223" s="33"/>
      <c r="X223" s="33"/>
      <c r="Y223" s="33"/>
      <c r="Z223" s="33"/>
      <c r="AA223" s="33"/>
      <c r="AB223" s="33"/>
      <c r="AC223" s="33"/>
      <c r="AD223" s="33"/>
    </row>
    <row r="224" spans="1:30">
      <c r="A224" s="87"/>
      <c r="B224" s="88"/>
      <c r="C224" s="89"/>
      <c r="D224" s="89"/>
      <c r="E224" s="89"/>
      <c r="F224" s="89"/>
      <c r="G224" s="89"/>
      <c r="H224" s="89"/>
      <c r="I224" s="89"/>
      <c r="J224" s="89"/>
      <c r="K224" s="90"/>
      <c r="L224" s="34"/>
    </row>
    <row r="225" spans="1:30" ht="17.25" customHeight="1">
      <c r="A225" s="87" t="s">
        <v>149</v>
      </c>
      <c r="B225" s="88" t="s">
        <v>161</v>
      </c>
      <c r="C225" s="89"/>
      <c r="D225" s="89"/>
      <c r="E225" s="89"/>
      <c r="F225" s="89"/>
      <c r="G225" s="89"/>
      <c r="H225" s="89"/>
      <c r="I225" s="89"/>
      <c r="J225" s="89"/>
      <c r="K225" s="90"/>
      <c r="L225" s="34"/>
    </row>
    <row r="226" spans="1:30">
      <c r="A226" s="91"/>
      <c r="B226" s="88"/>
      <c r="C226" s="89"/>
      <c r="D226" s="89"/>
      <c r="E226" s="89"/>
      <c r="F226" s="89"/>
      <c r="G226" s="89"/>
      <c r="H226" s="89"/>
      <c r="I226" s="89"/>
      <c r="J226" s="92"/>
      <c r="K226" s="90"/>
      <c r="L226" s="34"/>
    </row>
    <row r="227" spans="1:30" s="32" customFormat="1">
      <c r="A227" s="91"/>
      <c r="B227" s="93" t="s">
        <v>163</v>
      </c>
      <c r="C227" s="89">
        <v>25</v>
      </c>
      <c r="D227" s="94"/>
      <c r="E227" s="94"/>
      <c r="F227" s="89"/>
      <c r="G227" s="89"/>
      <c r="H227" s="89"/>
      <c r="I227" s="89"/>
      <c r="J227" s="95">
        <v>25</v>
      </c>
      <c r="K227" s="90"/>
      <c r="L227" s="34"/>
      <c r="N227" s="33"/>
      <c r="O227" s="33"/>
      <c r="P227" s="33"/>
      <c r="Q227" s="33"/>
      <c r="R227" s="33"/>
      <c r="S227" s="33"/>
      <c r="T227" s="33"/>
      <c r="U227" s="33"/>
      <c r="V227" s="33"/>
      <c r="W227" s="33"/>
      <c r="X227" s="33"/>
      <c r="Y227" s="33"/>
      <c r="Z227" s="33"/>
      <c r="AA227" s="33"/>
      <c r="AB227" s="33"/>
      <c r="AC227" s="33"/>
      <c r="AD227" s="33"/>
    </row>
    <row r="228" spans="1:30" s="32" customFormat="1" ht="19.5">
      <c r="A228" s="96"/>
      <c r="B228" s="97" t="s">
        <v>13</v>
      </c>
      <c r="C228" s="98"/>
      <c r="D228" s="98"/>
      <c r="E228" s="98"/>
      <c r="F228" s="98"/>
      <c r="G228" s="98"/>
      <c r="H228" s="98"/>
      <c r="I228" s="98"/>
      <c r="J228" s="99">
        <v>25</v>
      </c>
      <c r="K228" s="100" t="s">
        <v>55</v>
      </c>
      <c r="L228" s="35"/>
      <c r="N228" s="33"/>
      <c r="O228" s="33"/>
      <c r="P228" s="33"/>
      <c r="Q228" s="33"/>
      <c r="R228" s="33"/>
      <c r="S228" s="33"/>
      <c r="T228" s="33"/>
      <c r="U228" s="33"/>
      <c r="V228" s="33"/>
      <c r="W228" s="33"/>
      <c r="X228" s="33"/>
      <c r="Y228" s="33"/>
      <c r="Z228" s="33"/>
      <c r="AA228" s="33"/>
      <c r="AB228" s="33"/>
      <c r="AC228" s="33"/>
      <c r="AD228" s="33"/>
    </row>
    <row r="229" spans="1:30">
      <c r="A229" s="87"/>
      <c r="B229" s="88"/>
      <c r="C229" s="89"/>
      <c r="D229" s="89"/>
      <c r="E229" s="89"/>
      <c r="F229" s="89"/>
      <c r="G229" s="89"/>
      <c r="H229" s="89"/>
      <c r="I229" s="89"/>
      <c r="J229" s="89"/>
      <c r="K229" s="90"/>
      <c r="L229" s="34"/>
    </row>
    <row r="230" spans="1:30" ht="17.25" customHeight="1">
      <c r="A230" s="87" t="s">
        <v>150</v>
      </c>
      <c r="B230" s="88" t="s">
        <v>278</v>
      </c>
      <c r="C230" s="89"/>
      <c r="D230" s="89"/>
      <c r="E230" s="89"/>
      <c r="F230" s="89"/>
      <c r="G230" s="89"/>
      <c r="H230" s="89"/>
      <c r="I230" s="89"/>
      <c r="J230" s="89"/>
      <c r="K230" s="90"/>
      <c r="L230" s="34"/>
    </row>
    <row r="231" spans="1:30">
      <c r="A231" s="91"/>
      <c r="B231" s="88"/>
      <c r="C231" s="89"/>
      <c r="D231" s="89"/>
      <c r="E231" s="89"/>
      <c r="F231" s="89"/>
      <c r="G231" s="89"/>
      <c r="H231" s="89"/>
      <c r="I231" s="89"/>
      <c r="J231" s="92"/>
      <c r="K231" s="90"/>
      <c r="L231" s="34"/>
    </row>
    <row r="232" spans="1:30" s="32" customFormat="1">
      <c r="A232" s="91"/>
      <c r="B232" s="93" t="s">
        <v>163</v>
      </c>
      <c r="C232" s="89">
        <v>14</v>
      </c>
      <c r="D232" s="94"/>
      <c r="E232" s="94"/>
      <c r="F232" s="89"/>
      <c r="G232" s="89"/>
      <c r="H232" s="89"/>
      <c r="I232" s="89"/>
      <c r="J232" s="95">
        <v>14</v>
      </c>
      <c r="K232" s="90"/>
      <c r="L232" s="34"/>
      <c r="N232" s="33"/>
      <c r="O232" s="33"/>
      <c r="P232" s="33"/>
      <c r="Q232" s="33"/>
      <c r="R232" s="33"/>
      <c r="S232" s="33"/>
      <c r="T232" s="33"/>
      <c r="U232" s="33"/>
      <c r="V232" s="33"/>
      <c r="W232" s="33"/>
      <c r="X232" s="33"/>
      <c r="Y232" s="33"/>
      <c r="Z232" s="33"/>
      <c r="AA232" s="33"/>
      <c r="AB232" s="33"/>
      <c r="AC232" s="33"/>
      <c r="AD232" s="33"/>
    </row>
    <row r="233" spans="1:30" s="32" customFormat="1" ht="19.5">
      <c r="A233" s="96"/>
      <c r="B233" s="97" t="s">
        <v>13</v>
      </c>
      <c r="C233" s="98"/>
      <c r="D233" s="98"/>
      <c r="E233" s="98"/>
      <c r="F233" s="98"/>
      <c r="G233" s="98"/>
      <c r="H233" s="98"/>
      <c r="I233" s="98"/>
      <c r="J233" s="99">
        <v>14</v>
      </c>
      <c r="K233" s="100" t="s">
        <v>55</v>
      </c>
      <c r="L233" s="35"/>
      <c r="N233" s="33"/>
      <c r="O233" s="33"/>
      <c r="P233" s="33"/>
      <c r="Q233" s="33"/>
      <c r="R233" s="33"/>
      <c r="S233" s="33"/>
      <c r="T233" s="33"/>
      <c r="U233" s="33"/>
      <c r="V233" s="33"/>
      <c r="W233" s="33"/>
      <c r="X233" s="33"/>
      <c r="Y233" s="33"/>
      <c r="Z233" s="33"/>
      <c r="AA233" s="33"/>
      <c r="AB233" s="33"/>
      <c r="AC233" s="33"/>
      <c r="AD233" s="33"/>
    </row>
    <row r="234" spans="1:30">
      <c r="A234" s="87"/>
      <c r="B234" s="88"/>
      <c r="C234" s="89"/>
      <c r="D234" s="89"/>
      <c r="E234" s="89"/>
      <c r="F234" s="89"/>
      <c r="G234" s="89"/>
      <c r="H234" s="89"/>
      <c r="I234" s="89"/>
      <c r="J234" s="89"/>
      <c r="K234" s="90"/>
      <c r="L234" s="34"/>
    </row>
    <row r="235" spans="1:30">
      <c r="A235" s="87" t="s">
        <v>151</v>
      </c>
      <c r="B235" s="88" t="s">
        <v>240</v>
      </c>
      <c r="C235" s="89"/>
      <c r="D235" s="89"/>
      <c r="E235" s="89"/>
      <c r="F235" s="89"/>
      <c r="G235" s="89"/>
      <c r="H235" s="89"/>
      <c r="I235" s="89"/>
      <c r="J235" s="89"/>
      <c r="K235" s="90"/>
      <c r="L235" s="34"/>
    </row>
    <row r="236" spans="1:30">
      <c r="A236" s="91"/>
      <c r="B236" s="88"/>
      <c r="C236" s="89"/>
      <c r="D236" s="89"/>
      <c r="E236" s="89"/>
      <c r="F236" s="89"/>
      <c r="G236" s="89"/>
      <c r="H236" s="89"/>
      <c r="I236" s="89"/>
      <c r="J236" s="92"/>
      <c r="K236" s="90"/>
      <c r="L236" s="34"/>
    </row>
    <row r="237" spans="1:30" s="32" customFormat="1">
      <c r="A237" s="91"/>
      <c r="B237" s="93" t="s">
        <v>163</v>
      </c>
      <c r="C237" s="89">
        <v>4</v>
      </c>
      <c r="D237" s="94"/>
      <c r="E237" s="94"/>
      <c r="F237" s="89"/>
      <c r="G237" s="89"/>
      <c r="H237" s="89"/>
      <c r="I237" s="89"/>
      <c r="J237" s="95">
        <v>4</v>
      </c>
      <c r="K237" s="90"/>
      <c r="L237" s="34"/>
      <c r="N237" s="33"/>
      <c r="O237" s="33"/>
      <c r="P237" s="33"/>
      <c r="Q237" s="33"/>
      <c r="R237" s="33"/>
      <c r="S237" s="33"/>
      <c r="T237" s="33"/>
      <c r="U237" s="33"/>
      <c r="V237" s="33"/>
      <c r="W237" s="33"/>
      <c r="X237" s="33"/>
      <c r="Y237" s="33"/>
      <c r="Z237" s="33"/>
      <c r="AA237" s="33"/>
      <c r="AB237" s="33"/>
      <c r="AC237" s="33"/>
      <c r="AD237" s="33"/>
    </row>
    <row r="238" spans="1:30" s="32" customFormat="1" ht="19.5">
      <c r="A238" s="96"/>
      <c r="B238" s="97" t="s">
        <v>13</v>
      </c>
      <c r="C238" s="98"/>
      <c r="D238" s="98"/>
      <c r="E238" s="98"/>
      <c r="F238" s="98"/>
      <c r="G238" s="98"/>
      <c r="H238" s="98"/>
      <c r="I238" s="98"/>
      <c r="J238" s="99">
        <v>4</v>
      </c>
      <c r="K238" s="100" t="s">
        <v>42</v>
      </c>
      <c r="L238" s="35"/>
      <c r="N238" s="33"/>
      <c r="O238" s="33"/>
      <c r="P238" s="33"/>
      <c r="Q238" s="33"/>
      <c r="R238" s="33"/>
      <c r="S238" s="33"/>
      <c r="T238" s="33"/>
      <c r="U238" s="33"/>
      <c r="V238" s="33"/>
      <c r="W238" s="33"/>
      <c r="X238" s="33"/>
      <c r="Y238" s="33"/>
      <c r="Z238" s="33"/>
      <c r="AA238" s="33"/>
      <c r="AB238" s="33"/>
      <c r="AC238" s="33"/>
      <c r="AD238" s="33"/>
    </row>
    <row r="239" spans="1:30">
      <c r="A239" s="87"/>
      <c r="B239" s="88"/>
      <c r="C239" s="89"/>
      <c r="D239" s="89"/>
      <c r="E239" s="89"/>
      <c r="F239" s="89"/>
      <c r="G239" s="89"/>
      <c r="H239" s="89"/>
      <c r="I239" s="89"/>
      <c r="J239" s="89"/>
      <c r="K239" s="90"/>
      <c r="L239" s="34"/>
    </row>
    <row r="240" spans="1:30">
      <c r="A240" s="87" t="s">
        <v>152</v>
      </c>
      <c r="B240" s="88" t="s">
        <v>241</v>
      </c>
      <c r="C240" s="89"/>
      <c r="D240" s="89"/>
      <c r="E240" s="89"/>
      <c r="F240" s="89"/>
      <c r="G240" s="89"/>
      <c r="H240" s="89"/>
      <c r="I240" s="89"/>
      <c r="J240" s="89"/>
      <c r="K240" s="90"/>
      <c r="L240" s="34"/>
    </row>
    <row r="241" spans="1:30">
      <c r="A241" s="91"/>
      <c r="B241" s="88"/>
      <c r="C241" s="89"/>
      <c r="D241" s="89"/>
      <c r="E241" s="89"/>
      <c r="F241" s="89"/>
      <c r="G241" s="89"/>
      <c r="H241" s="89"/>
      <c r="I241" s="89"/>
      <c r="J241" s="92"/>
      <c r="K241" s="90"/>
      <c r="L241" s="34"/>
    </row>
    <row r="242" spans="1:30" s="32" customFormat="1">
      <c r="A242" s="91"/>
      <c r="B242" s="93" t="s">
        <v>163</v>
      </c>
      <c r="C242" s="89">
        <v>2</v>
      </c>
      <c r="D242" s="94"/>
      <c r="E242" s="94"/>
      <c r="F242" s="89"/>
      <c r="G242" s="89"/>
      <c r="H242" s="89"/>
      <c r="I242" s="89"/>
      <c r="J242" s="95">
        <v>2</v>
      </c>
      <c r="K242" s="90"/>
      <c r="L242" s="34"/>
      <c r="N242" s="33"/>
      <c r="O242" s="33"/>
      <c r="P242" s="33"/>
      <c r="Q242" s="33"/>
      <c r="R242" s="33"/>
      <c r="S242" s="33"/>
      <c r="T242" s="33"/>
      <c r="U242" s="33"/>
      <c r="V242" s="33"/>
      <c r="W242" s="33"/>
      <c r="X242" s="33"/>
      <c r="Y242" s="33"/>
      <c r="Z242" s="33"/>
      <c r="AA242" s="33"/>
      <c r="AB242" s="33"/>
      <c r="AC242" s="33"/>
      <c r="AD242" s="33"/>
    </row>
    <row r="243" spans="1:30" s="32" customFormat="1" ht="19.5">
      <c r="A243" s="96"/>
      <c r="B243" s="97" t="s">
        <v>13</v>
      </c>
      <c r="C243" s="98"/>
      <c r="D243" s="98"/>
      <c r="E243" s="98"/>
      <c r="F243" s="98"/>
      <c r="G243" s="98"/>
      <c r="H243" s="98"/>
      <c r="I243" s="98"/>
      <c r="J243" s="99">
        <v>2</v>
      </c>
      <c r="K243" s="100" t="s">
        <v>42</v>
      </c>
      <c r="L243" s="35"/>
      <c r="N243" s="33"/>
      <c r="O243" s="33"/>
      <c r="P243" s="33"/>
      <c r="Q243" s="33"/>
      <c r="R243" s="33"/>
      <c r="S243" s="33"/>
      <c r="T243" s="33"/>
      <c r="U243" s="33"/>
      <c r="V243" s="33"/>
      <c r="W243" s="33"/>
      <c r="X243" s="33"/>
      <c r="Y243" s="33"/>
      <c r="Z243" s="33"/>
      <c r="AA243" s="33"/>
      <c r="AB243" s="33"/>
      <c r="AC243" s="33"/>
      <c r="AD243" s="33"/>
    </row>
    <row r="244" spans="1:30">
      <c r="A244" s="87"/>
      <c r="B244" s="88"/>
      <c r="C244" s="89"/>
      <c r="D244" s="89"/>
      <c r="E244" s="89"/>
      <c r="F244" s="89"/>
      <c r="G244" s="89"/>
      <c r="H244" s="89"/>
      <c r="I244" s="89"/>
      <c r="J244" s="89"/>
      <c r="K244" s="90"/>
      <c r="L244" s="34"/>
    </row>
    <row r="245" spans="1:30">
      <c r="A245" s="87" t="s">
        <v>153</v>
      </c>
      <c r="B245" s="88" t="s">
        <v>162</v>
      </c>
      <c r="C245" s="89"/>
      <c r="D245" s="89"/>
      <c r="E245" s="89"/>
      <c r="F245" s="89"/>
      <c r="G245" s="89"/>
      <c r="H245" s="89"/>
      <c r="I245" s="89"/>
      <c r="J245" s="89"/>
      <c r="K245" s="90"/>
      <c r="L245" s="34"/>
    </row>
    <row r="246" spans="1:30">
      <c r="A246" s="91"/>
      <c r="B246" s="88"/>
      <c r="C246" s="89"/>
      <c r="D246" s="89"/>
      <c r="E246" s="89"/>
      <c r="F246" s="89"/>
      <c r="G246" s="89"/>
      <c r="H246" s="89"/>
      <c r="I246" s="89"/>
      <c r="J246" s="92"/>
      <c r="K246" s="90"/>
      <c r="L246" s="34"/>
    </row>
    <row r="247" spans="1:30" s="32" customFormat="1">
      <c r="A247" s="91"/>
      <c r="B247" s="93" t="s">
        <v>163</v>
      </c>
      <c r="C247" s="89">
        <v>10</v>
      </c>
      <c r="D247" s="94"/>
      <c r="E247" s="94"/>
      <c r="F247" s="89"/>
      <c r="G247" s="89"/>
      <c r="H247" s="89"/>
      <c r="I247" s="89"/>
      <c r="J247" s="95">
        <v>10</v>
      </c>
      <c r="K247" s="90"/>
      <c r="L247" s="34"/>
      <c r="N247" s="33"/>
      <c r="O247" s="33"/>
      <c r="P247" s="33"/>
      <c r="Q247" s="33"/>
      <c r="R247" s="33"/>
      <c r="S247" s="33"/>
      <c r="T247" s="33"/>
      <c r="U247" s="33"/>
      <c r="V247" s="33"/>
      <c r="W247" s="33"/>
      <c r="X247" s="33"/>
      <c r="Y247" s="33"/>
      <c r="Z247" s="33"/>
      <c r="AA247" s="33"/>
      <c r="AB247" s="33"/>
      <c r="AC247" s="33"/>
      <c r="AD247" s="33"/>
    </row>
    <row r="248" spans="1:30" s="32" customFormat="1" ht="19.5">
      <c r="A248" s="96"/>
      <c r="B248" s="97" t="s">
        <v>13</v>
      </c>
      <c r="C248" s="98"/>
      <c r="D248" s="98"/>
      <c r="E248" s="98"/>
      <c r="F248" s="98"/>
      <c r="G248" s="98"/>
      <c r="H248" s="98"/>
      <c r="I248" s="98"/>
      <c r="J248" s="99">
        <v>10</v>
      </c>
      <c r="K248" s="100" t="s">
        <v>42</v>
      </c>
      <c r="L248" s="35"/>
      <c r="N248" s="33"/>
      <c r="O248" s="33"/>
      <c r="P248" s="33"/>
      <c r="Q248" s="33"/>
      <c r="R248" s="33"/>
      <c r="S248" s="33"/>
      <c r="T248" s="33"/>
      <c r="U248" s="33"/>
      <c r="V248" s="33"/>
      <c r="W248" s="33"/>
      <c r="X248" s="33"/>
      <c r="Y248" s="33"/>
      <c r="Z248" s="33"/>
      <c r="AA248" s="33"/>
      <c r="AB248" s="33"/>
      <c r="AC248" s="33"/>
      <c r="AD248" s="33"/>
    </row>
    <row r="249" spans="1:30">
      <c r="A249" s="87"/>
      <c r="B249" s="88"/>
      <c r="C249" s="89"/>
      <c r="D249" s="89"/>
      <c r="E249" s="89"/>
      <c r="F249" s="89"/>
      <c r="G249" s="89"/>
      <c r="H249" s="89"/>
      <c r="I249" s="89"/>
      <c r="J249" s="89"/>
      <c r="K249" s="90"/>
      <c r="L249" s="34"/>
    </row>
    <row r="250" spans="1:30" s="32" customFormat="1">
      <c r="A250" s="87" t="s">
        <v>154</v>
      </c>
      <c r="B250" s="88" t="s">
        <v>183</v>
      </c>
      <c r="C250" s="89"/>
      <c r="D250" s="89"/>
      <c r="E250" s="89"/>
      <c r="F250" s="89"/>
      <c r="G250" s="89"/>
      <c r="H250" s="89"/>
      <c r="I250" s="89"/>
      <c r="J250" s="89"/>
      <c r="K250" s="90"/>
      <c r="L250" s="34"/>
    </row>
    <row r="251" spans="1:30" s="32" customFormat="1">
      <c r="A251" s="91"/>
      <c r="B251" s="88"/>
      <c r="C251" s="89"/>
      <c r="D251" s="89"/>
      <c r="E251" s="89"/>
      <c r="F251" s="89"/>
      <c r="G251" s="89"/>
      <c r="H251" s="89"/>
      <c r="I251" s="89"/>
      <c r="J251" s="92"/>
      <c r="K251" s="90"/>
      <c r="L251" s="34"/>
    </row>
    <row r="252" spans="1:30" s="32" customFormat="1">
      <c r="A252" s="91"/>
      <c r="B252" s="93" t="s">
        <v>163</v>
      </c>
      <c r="C252" s="89">
        <v>4</v>
      </c>
      <c r="D252" s="94"/>
      <c r="E252" s="94"/>
      <c r="F252" s="89"/>
      <c r="G252" s="89"/>
      <c r="H252" s="89"/>
      <c r="I252" s="89"/>
      <c r="J252" s="95">
        <v>4</v>
      </c>
      <c r="K252" s="90"/>
      <c r="L252" s="34"/>
    </row>
    <row r="253" spans="1:30" s="32" customFormat="1" ht="19.5">
      <c r="A253" s="96"/>
      <c r="B253" s="97" t="s">
        <v>13</v>
      </c>
      <c r="C253" s="98"/>
      <c r="D253" s="98"/>
      <c r="E253" s="98"/>
      <c r="F253" s="98"/>
      <c r="G253" s="98"/>
      <c r="H253" s="98"/>
      <c r="I253" s="98"/>
      <c r="J253" s="99">
        <v>4</v>
      </c>
      <c r="K253" s="100" t="s">
        <v>42</v>
      </c>
      <c r="L253" s="35"/>
    </row>
    <row r="254" spans="1:30" s="32" customFormat="1" ht="19.5">
      <c r="A254" s="101"/>
      <c r="B254" s="102"/>
      <c r="C254" s="103"/>
      <c r="D254" s="103"/>
      <c r="E254" s="103"/>
      <c r="F254" s="103"/>
      <c r="G254" s="103"/>
      <c r="H254" s="103"/>
      <c r="I254" s="103"/>
      <c r="J254" s="104"/>
      <c r="K254" s="105"/>
      <c r="L254" s="34"/>
    </row>
    <row r="255" spans="1:30" s="32" customFormat="1">
      <c r="A255" s="87" t="s">
        <v>181</v>
      </c>
      <c r="B255" s="88" t="s">
        <v>186</v>
      </c>
      <c r="C255" s="89"/>
      <c r="D255" s="89"/>
      <c r="E255" s="89"/>
      <c r="F255" s="89"/>
      <c r="G255" s="89"/>
      <c r="H255" s="89"/>
      <c r="I255" s="89"/>
      <c r="J255" s="89"/>
      <c r="K255" s="90"/>
      <c r="L255" s="34"/>
    </row>
    <row r="256" spans="1:30" s="32" customFormat="1">
      <c r="A256" s="91"/>
      <c r="B256" s="88"/>
      <c r="C256" s="89"/>
      <c r="D256" s="89"/>
      <c r="E256" s="89"/>
      <c r="F256" s="89"/>
      <c r="G256" s="89"/>
      <c r="H256" s="89"/>
      <c r="I256" s="89"/>
      <c r="J256" s="92"/>
      <c r="K256" s="90"/>
      <c r="L256" s="34"/>
    </row>
    <row r="257" spans="1:12" s="32" customFormat="1">
      <c r="A257" s="91"/>
      <c r="B257" s="93" t="s">
        <v>163</v>
      </c>
      <c r="C257" s="89">
        <v>4</v>
      </c>
      <c r="D257" s="94"/>
      <c r="E257" s="94"/>
      <c r="F257" s="89"/>
      <c r="G257" s="89"/>
      <c r="H257" s="89"/>
      <c r="I257" s="89"/>
      <c r="J257" s="95">
        <v>4</v>
      </c>
      <c r="K257" s="90"/>
      <c r="L257" s="34"/>
    </row>
    <row r="258" spans="1:12" s="32" customFormat="1" ht="19.5">
      <c r="A258" s="96"/>
      <c r="B258" s="97" t="s">
        <v>13</v>
      </c>
      <c r="C258" s="98"/>
      <c r="D258" s="98"/>
      <c r="E258" s="98"/>
      <c r="F258" s="98"/>
      <c r="G258" s="98"/>
      <c r="H258" s="98"/>
      <c r="I258" s="98"/>
      <c r="J258" s="99">
        <v>4</v>
      </c>
      <c r="K258" s="100" t="s">
        <v>42</v>
      </c>
      <c r="L258" s="35"/>
    </row>
    <row r="259" spans="1:12" s="32" customFormat="1" ht="19.5">
      <c r="A259" s="101"/>
      <c r="B259" s="102"/>
      <c r="C259" s="103"/>
      <c r="D259" s="103"/>
      <c r="E259" s="103"/>
      <c r="F259" s="103"/>
      <c r="G259" s="103"/>
      <c r="H259" s="103"/>
      <c r="I259" s="103"/>
      <c r="J259" s="104"/>
      <c r="K259" s="105"/>
      <c r="L259" s="34"/>
    </row>
    <row r="260" spans="1:12" s="32" customFormat="1" ht="36">
      <c r="A260" s="87" t="s">
        <v>184</v>
      </c>
      <c r="B260" s="88" t="s">
        <v>188</v>
      </c>
      <c r="C260" s="89"/>
      <c r="D260" s="89"/>
      <c r="E260" s="89"/>
      <c r="F260" s="89"/>
      <c r="G260" s="89"/>
      <c r="H260" s="89"/>
      <c r="I260" s="89"/>
      <c r="J260" s="89"/>
      <c r="K260" s="90"/>
      <c r="L260" s="34"/>
    </row>
    <row r="261" spans="1:12" s="32" customFormat="1">
      <c r="A261" s="91"/>
      <c r="B261" s="88"/>
      <c r="C261" s="89"/>
      <c r="D261" s="89"/>
      <c r="E261" s="89"/>
      <c r="F261" s="89"/>
      <c r="G261" s="89"/>
      <c r="H261" s="89"/>
      <c r="I261" s="89"/>
      <c r="J261" s="92"/>
      <c r="K261" s="90"/>
      <c r="L261" s="34"/>
    </row>
    <row r="262" spans="1:12" s="32" customFormat="1">
      <c r="A262" s="91"/>
      <c r="B262" s="93" t="s">
        <v>163</v>
      </c>
      <c r="C262" s="89">
        <v>22</v>
      </c>
      <c r="D262" s="94"/>
      <c r="E262" s="94"/>
      <c r="F262" s="89"/>
      <c r="G262" s="89"/>
      <c r="H262" s="89"/>
      <c r="I262" s="89"/>
      <c r="J262" s="95">
        <v>22</v>
      </c>
      <c r="K262" s="90"/>
      <c r="L262" s="34"/>
    </row>
    <row r="263" spans="1:12" s="32" customFormat="1" ht="19.5">
      <c r="A263" s="96"/>
      <c r="B263" s="97" t="s">
        <v>13</v>
      </c>
      <c r="C263" s="98"/>
      <c r="D263" s="98"/>
      <c r="E263" s="98"/>
      <c r="F263" s="98"/>
      <c r="G263" s="98"/>
      <c r="H263" s="98"/>
      <c r="I263" s="98"/>
      <c r="J263" s="99">
        <v>22</v>
      </c>
      <c r="K263" s="100" t="s">
        <v>42</v>
      </c>
      <c r="L263" s="35"/>
    </row>
    <row r="264" spans="1:12" s="85" customFormat="1">
      <c r="A264" s="87"/>
      <c r="B264" s="88"/>
      <c r="C264" s="89"/>
      <c r="D264" s="89"/>
      <c r="E264" s="89"/>
      <c r="F264" s="89"/>
      <c r="G264" s="89"/>
      <c r="H264" s="89"/>
      <c r="I264" s="89"/>
      <c r="J264" s="89"/>
      <c r="K264" s="90"/>
      <c r="L264" s="84"/>
    </row>
    <row r="265" spans="1:12" s="85" customFormat="1" ht="17.25" customHeight="1">
      <c r="A265" s="87" t="s">
        <v>185</v>
      </c>
      <c r="B265" s="88" t="s">
        <v>192</v>
      </c>
      <c r="C265" s="89"/>
      <c r="D265" s="89"/>
      <c r="E265" s="89"/>
      <c r="F265" s="89"/>
      <c r="G265" s="89"/>
      <c r="H265" s="89"/>
      <c r="I265" s="89"/>
      <c r="J265" s="89"/>
      <c r="K265" s="90"/>
      <c r="L265" s="84"/>
    </row>
    <row r="266" spans="1:12" s="85" customFormat="1">
      <c r="A266" s="91"/>
      <c r="B266" s="88"/>
      <c r="C266" s="89"/>
      <c r="D266" s="89"/>
      <c r="E266" s="89"/>
      <c r="F266" s="89"/>
      <c r="G266" s="89"/>
      <c r="H266" s="89"/>
      <c r="I266" s="89"/>
      <c r="J266" s="92"/>
      <c r="K266" s="90"/>
      <c r="L266" s="84"/>
    </row>
    <row r="267" spans="1:12" s="85" customFormat="1">
      <c r="A267" s="91"/>
      <c r="B267" s="93" t="s">
        <v>163</v>
      </c>
      <c r="C267" s="89">
        <v>4</v>
      </c>
      <c r="D267" s="94"/>
      <c r="E267" s="94"/>
      <c r="F267" s="89"/>
      <c r="G267" s="89"/>
      <c r="H267" s="89"/>
      <c r="I267" s="89"/>
      <c r="J267" s="95">
        <v>4</v>
      </c>
      <c r="K267" s="90"/>
      <c r="L267" s="84"/>
    </row>
    <row r="268" spans="1:12" s="85" customFormat="1" ht="19.5">
      <c r="A268" s="96"/>
      <c r="B268" s="97" t="s">
        <v>13</v>
      </c>
      <c r="C268" s="98"/>
      <c r="D268" s="98"/>
      <c r="E268" s="98"/>
      <c r="F268" s="98"/>
      <c r="G268" s="98"/>
      <c r="H268" s="98"/>
      <c r="I268" s="98"/>
      <c r="J268" s="99">
        <v>4</v>
      </c>
      <c r="K268" s="100" t="s">
        <v>42</v>
      </c>
      <c r="L268" s="86"/>
    </row>
    <row r="269" spans="1:12" s="85" customFormat="1" ht="19.5">
      <c r="A269" s="101"/>
      <c r="B269" s="102"/>
      <c r="C269" s="103"/>
      <c r="D269" s="103"/>
      <c r="E269" s="103"/>
      <c r="F269" s="103"/>
      <c r="G269" s="103"/>
      <c r="H269" s="103"/>
      <c r="I269" s="103"/>
      <c r="J269" s="104"/>
      <c r="K269" s="105"/>
      <c r="L269" s="84"/>
    </row>
    <row r="270" spans="1:12" s="85" customFormat="1" ht="18" customHeight="1">
      <c r="A270" s="87" t="s">
        <v>190</v>
      </c>
      <c r="B270" s="88" t="s">
        <v>194</v>
      </c>
      <c r="C270" s="89"/>
      <c r="D270" s="89"/>
      <c r="E270" s="89"/>
      <c r="F270" s="89"/>
      <c r="G270" s="89"/>
      <c r="H270" s="89"/>
      <c r="I270" s="89"/>
      <c r="J270" s="89"/>
      <c r="K270" s="90"/>
      <c r="L270" s="84"/>
    </row>
    <row r="271" spans="1:12" s="85" customFormat="1">
      <c r="A271" s="91"/>
      <c r="B271" s="88"/>
      <c r="C271" s="89"/>
      <c r="D271" s="89"/>
      <c r="E271" s="89"/>
      <c r="F271" s="89"/>
      <c r="G271" s="89"/>
      <c r="H271" s="89"/>
      <c r="I271" s="89"/>
      <c r="J271" s="92"/>
      <c r="K271" s="90"/>
      <c r="L271" s="84"/>
    </row>
    <row r="272" spans="1:12" s="85" customFormat="1">
      <c r="A272" s="91"/>
      <c r="B272" s="93" t="s">
        <v>163</v>
      </c>
      <c r="C272" s="89">
        <v>20</v>
      </c>
      <c r="D272" s="94"/>
      <c r="E272" s="94"/>
      <c r="F272" s="89"/>
      <c r="G272" s="89"/>
      <c r="H272" s="89"/>
      <c r="I272" s="89"/>
      <c r="J272" s="95">
        <v>20</v>
      </c>
      <c r="K272" s="90"/>
      <c r="L272" s="84"/>
    </row>
    <row r="273" spans="1:30" s="85" customFormat="1" ht="19.5">
      <c r="A273" s="96"/>
      <c r="B273" s="97" t="s">
        <v>13</v>
      </c>
      <c r="C273" s="98"/>
      <c r="D273" s="98"/>
      <c r="E273" s="98"/>
      <c r="F273" s="98"/>
      <c r="G273" s="98"/>
      <c r="H273" s="98"/>
      <c r="I273" s="98"/>
      <c r="J273" s="99">
        <v>20</v>
      </c>
      <c r="K273" s="100" t="s">
        <v>42</v>
      </c>
      <c r="L273" s="86"/>
    </row>
    <row r="274" spans="1:30" s="85" customFormat="1" ht="19.5">
      <c r="A274" s="101"/>
      <c r="B274" s="102"/>
      <c r="C274" s="103"/>
      <c r="D274" s="103"/>
      <c r="E274" s="103"/>
      <c r="F274" s="103"/>
      <c r="G274" s="103"/>
      <c r="H274" s="103"/>
      <c r="I274" s="103"/>
      <c r="J274" s="104"/>
      <c r="K274" s="105"/>
      <c r="L274" s="84"/>
    </row>
    <row r="275" spans="1:30" s="85" customFormat="1">
      <c r="A275" s="87" t="s">
        <v>191</v>
      </c>
      <c r="B275" s="88" t="s">
        <v>196</v>
      </c>
      <c r="C275" s="89"/>
      <c r="D275" s="89"/>
      <c r="E275" s="89"/>
      <c r="F275" s="89"/>
      <c r="G275" s="89"/>
      <c r="H275" s="89"/>
      <c r="I275" s="89"/>
      <c r="J275" s="89"/>
      <c r="K275" s="90"/>
      <c r="L275" s="84"/>
    </row>
    <row r="276" spans="1:30" s="85" customFormat="1">
      <c r="A276" s="91"/>
      <c r="B276" s="88"/>
      <c r="C276" s="89"/>
      <c r="D276" s="89"/>
      <c r="E276" s="89"/>
      <c r="F276" s="89"/>
      <c r="G276" s="89"/>
      <c r="H276" s="89"/>
      <c r="I276" s="89"/>
      <c r="J276" s="92"/>
      <c r="K276" s="90"/>
      <c r="L276" s="84"/>
    </row>
    <row r="277" spans="1:30" s="85" customFormat="1">
      <c r="A277" s="91"/>
      <c r="B277" s="93" t="s">
        <v>163</v>
      </c>
      <c r="C277" s="89">
        <v>2</v>
      </c>
      <c r="D277" s="94"/>
      <c r="E277" s="94"/>
      <c r="F277" s="89"/>
      <c r="G277" s="89"/>
      <c r="H277" s="89"/>
      <c r="I277" s="89"/>
      <c r="J277" s="95">
        <v>2</v>
      </c>
      <c r="K277" s="90"/>
      <c r="L277" s="84"/>
    </row>
    <row r="278" spans="1:30" s="85" customFormat="1" ht="19.5">
      <c r="A278" s="96"/>
      <c r="B278" s="97" t="s">
        <v>13</v>
      </c>
      <c r="C278" s="98"/>
      <c r="D278" s="98"/>
      <c r="E278" s="98"/>
      <c r="F278" s="98"/>
      <c r="G278" s="98"/>
      <c r="H278" s="98"/>
      <c r="I278" s="98"/>
      <c r="J278" s="99">
        <v>2</v>
      </c>
      <c r="K278" s="100" t="s">
        <v>42</v>
      </c>
      <c r="L278" s="86"/>
    </row>
    <row r="279" spans="1:30" s="111" customFormat="1">
      <c r="A279" s="87"/>
      <c r="B279" s="88"/>
      <c r="C279" s="89"/>
      <c r="D279" s="89"/>
      <c r="E279" s="89"/>
      <c r="F279" s="89"/>
      <c r="G279" s="89"/>
      <c r="H279" s="89"/>
      <c r="I279" s="89"/>
      <c r="J279" s="89"/>
      <c r="K279" s="90"/>
      <c r="L279" s="110"/>
    </row>
    <row r="280" spans="1:30" s="111" customFormat="1" ht="36">
      <c r="A280" s="87" t="s">
        <v>230</v>
      </c>
      <c r="B280" s="88" t="s">
        <v>159</v>
      </c>
      <c r="C280" s="89"/>
      <c r="D280" s="89"/>
      <c r="E280" s="89"/>
      <c r="F280" s="89"/>
      <c r="G280" s="89"/>
      <c r="H280" s="89"/>
      <c r="I280" s="89"/>
      <c r="J280" s="89"/>
      <c r="K280" s="90"/>
      <c r="L280" s="110"/>
    </row>
    <row r="281" spans="1:30" s="111" customFormat="1">
      <c r="A281" s="91"/>
      <c r="B281" s="93"/>
      <c r="C281" s="89">
        <v>8</v>
      </c>
      <c r="D281" s="94"/>
      <c r="E281" s="94"/>
      <c r="F281" s="89"/>
      <c r="G281" s="89"/>
      <c r="H281" s="89"/>
      <c r="I281" s="89"/>
      <c r="J281" s="95">
        <v>8</v>
      </c>
      <c r="K281" s="90"/>
      <c r="L281" s="110"/>
    </row>
    <row r="282" spans="1:30" s="111" customFormat="1" ht="19.5">
      <c r="A282" s="96"/>
      <c r="B282" s="97" t="s">
        <v>13</v>
      </c>
      <c r="C282" s="98"/>
      <c r="D282" s="98"/>
      <c r="E282" s="98"/>
      <c r="F282" s="98"/>
      <c r="G282" s="98"/>
      <c r="H282" s="98"/>
      <c r="I282" s="98"/>
      <c r="J282" s="99">
        <v>8</v>
      </c>
      <c r="K282" s="100" t="s">
        <v>42</v>
      </c>
      <c r="L282" s="117"/>
    </row>
    <row r="283" spans="1:30" s="32" customFormat="1">
      <c r="A283" s="87"/>
      <c r="B283" s="88"/>
      <c r="C283" s="89"/>
      <c r="D283" s="89"/>
      <c r="E283" s="89"/>
      <c r="F283" s="89"/>
      <c r="G283" s="89"/>
      <c r="H283" s="89"/>
      <c r="I283" s="89"/>
      <c r="J283" s="89"/>
      <c r="K283" s="90"/>
      <c r="L283" s="34"/>
    </row>
    <row r="284" spans="1:30">
      <c r="A284" s="87" t="s">
        <v>164</v>
      </c>
      <c r="B284" s="88" t="s">
        <v>79</v>
      </c>
      <c r="C284" s="89"/>
      <c r="D284" s="89"/>
      <c r="E284" s="89"/>
      <c r="F284" s="89"/>
      <c r="G284" s="89"/>
      <c r="H284" s="89"/>
      <c r="I284" s="89"/>
      <c r="J284" s="89"/>
      <c r="K284" s="90"/>
      <c r="L284" s="34"/>
    </row>
    <row r="285" spans="1:30">
      <c r="A285" s="87" t="s">
        <v>165</v>
      </c>
      <c r="B285" s="88" t="s">
        <v>180</v>
      </c>
      <c r="C285" s="89"/>
      <c r="D285" s="89"/>
      <c r="E285" s="89"/>
      <c r="F285" s="89"/>
      <c r="G285" s="89"/>
      <c r="H285" s="89"/>
      <c r="I285" s="89"/>
      <c r="J285" s="89"/>
      <c r="K285" s="90"/>
      <c r="L285" s="34"/>
    </row>
    <row r="286" spans="1:30" s="32" customFormat="1">
      <c r="A286" s="91"/>
      <c r="B286" s="93"/>
      <c r="C286" s="118"/>
      <c r="D286" s="119"/>
      <c r="E286" s="103"/>
      <c r="F286" s="103"/>
      <c r="G286" s="103">
        <v>1482.7800000000002</v>
      </c>
      <c r="H286" s="103"/>
      <c r="I286" s="103"/>
      <c r="J286" s="95">
        <v>1482.7800000000002</v>
      </c>
      <c r="K286" s="90"/>
      <c r="L286" s="34"/>
      <c r="N286" s="33"/>
      <c r="O286" s="33"/>
      <c r="P286" s="33"/>
      <c r="Q286" s="33"/>
      <c r="R286" s="33"/>
      <c r="S286" s="33"/>
      <c r="T286" s="33"/>
      <c r="U286" s="33"/>
      <c r="V286" s="33"/>
      <c r="W286" s="33"/>
      <c r="X286" s="33"/>
      <c r="Y286" s="33"/>
      <c r="Z286" s="33"/>
      <c r="AA286" s="33"/>
      <c r="AB286" s="33"/>
      <c r="AC286" s="33"/>
      <c r="AD286" s="33"/>
    </row>
    <row r="287" spans="1:30" s="32" customFormat="1" ht="19.5">
      <c r="A287" s="96"/>
      <c r="B287" s="97" t="s">
        <v>13</v>
      </c>
      <c r="C287" s="98"/>
      <c r="D287" s="98"/>
      <c r="E287" s="98"/>
      <c r="F287" s="98"/>
      <c r="G287" s="98"/>
      <c r="H287" s="98"/>
      <c r="I287" s="98"/>
      <c r="J287" s="99">
        <v>1482.7800000000002</v>
      </c>
      <c r="K287" s="100" t="s">
        <v>21</v>
      </c>
      <c r="L287" s="35"/>
      <c r="N287" s="33"/>
      <c r="O287" s="33"/>
      <c r="P287" s="33"/>
      <c r="Q287" s="33"/>
      <c r="R287" s="33"/>
      <c r="S287" s="33"/>
      <c r="T287" s="33"/>
      <c r="U287" s="33"/>
      <c r="V287" s="33"/>
      <c r="W287" s="33"/>
      <c r="X287" s="33"/>
      <c r="Y287" s="33"/>
      <c r="Z287" s="33"/>
      <c r="AA287" s="33"/>
      <c r="AB287" s="33"/>
      <c r="AC287" s="33"/>
      <c r="AD287" s="33"/>
    </row>
    <row r="288" spans="1:30" s="32" customFormat="1" ht="19.5">
      <c r="A288" s="101"/>
      <c r="B288" s="102"/>
      <c r="C288" s="89"/>
      <c r="D288" s="94"/>
      <c r="E288" s="94"/>
      <c r="F288" s="89"/>
      <c r="G288" s="89"/>
      <c r="H288" s="89"/>
      <c r="I288" s="89"/>
      <c r="J288" s="108"/>
      <c r="K288" s="105"/>
      <c r="L288" s="34"/>
      <c r="N288" s="33"/>
      <c r="O288" s="33"/>
      <c r="P288" s="33"/>
      <c r="Q288" s="33"/>
      <c r="R288" s="33"/>
      <c r="S288" s="33"/>
      <c r="T288" s="33"/>
      <c r="U288" s="33"/>
      <c r="V288" s="33"/>
      <c r="W288" s="33"/>
      <c r="X288" s="33"/>
      <c r="Y288" s="33"/>
      <c r="Z288" s="33"/>
      <c r="AA288" s="33"/>
      <c r="AB288" s="33"/>
      <c r="AC288" s="33"/>
      <c r="AD288" s="33"/>
    </row>
  </sheetData>
  <printOptions horizontalCentered="1" gridLines="1"/>
  <pageMargins left="0.59055118110236227" right="0.51181102362204722" top="0.78740157480314965" bottom="0.51181102362204722" header="0" footer="0"/>
  <pageSetup paperSize="9" scale="48" fitToHeight="8" orientation="landscape" r:id="rId1"/>
  <headerFooter>
    <oddFooter>Página &amp;P de &amp;N</oddFooter>
  </headerFooter>
  <rowBreaks count="3" manualBreakCount="3">
    <brk id="177" max="10" man="1"/>
    <brk id="226" max="10" man="1"/>
    <brk id="273"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
  <sheetViews>
    <sheetView view="pageBreakPreview" zoomScale="50" zoomScaleNormal="70" zoomScaleSheetLayoutView="50" workbookViewId="0">
      <selection activeCell="D12" sqref="D12"/>
    </sheetView>
  </sheetViews>
  <sheetFormatPr defaultRowHeight="15"/>
  <cols>
    <col min="1" max="1" width="16.28515625" style="80" customWidth="1"/>
    <col min="2" max="2" width="79.85546875" style="80" customWidth="1"/>
    <col min="3" max="3" width="26.5703125" style="70" bestFit="1" customWidth="1"/>
    <col min="4" max="4" width="29" style="81" customWidth="1"/>
    <col min="5" max="7" width="12.7109375" style="81" customWidth="1"/>
    <col min="8" max="8" width="25.7109375" style="82" bestFit="1" customWidth="1"/>
    <col min="9" max="13" width="26.42578125" style="81" bestFit="1" customWidth="1"/>
    <col min="14" max="16384" width="9.140625" style="70"/>
  </cols>
  <sheetData>
    <row r="1" spans="1:13" s="45" customFormat="1" ht="28.5" customHeight="1">
      <c r="A1" s="40" t="s">
        <v>0</v>
      </c>
      <c r="B1" s="41"/>
      <c r="C1" s="42"/>
      <c r="D1" s="43"/>
      <c r="E1" s="43"/>
      <c r="F1" s="43"/>
      <c r="G1" s="43"/>
      <c r="H1" s="44"/>
      <c r="I1" s="43"/>
      <c r="J1" s="43"/>
      <c r="K1" s="43"/>
      <c r="L1" s="43"/>
      <c r="M1" s="43"/>
    </row>
    <row r="2" spans="1:13" s="45" customFormat="1" ht="28.5" customHeight="1">
      <c r="A2" s="46" t="s">
        <v>113</v>
      </c>
      <c r="B2" s="47"/>
      <c r="C2" s="48"/>
      <c r="D2" s="49"/>
      <c r="E2" s="49"/>
      <c r="F2" s="49"/>
      <c r="G2" s="49"/>
      <c r="H2" s="50"/>
      <c r="I2" s="49"/>
      <c r="J2" s="49"/>
      <c r="K2" s="49"/>
      <c r="L2" s="49"/>
      <c r="M2" s="49"/>
    </row>
    <row r="3" spans="1:13" s="45" customFormat="1" ht="49.5" customHeight="1">
      <c r="A3" s="410" t="s">
        <v>122</v>
      </c>
      <c r="B3" s="411"/>
      <c r="C3" s="48"/>
      <c r="D3" s="49"/>
      <c r="E3" s="49"/>
      <c r="F3" s="49"/>
      <c r="G3" s="49"/>
      <c r="H3" s="51"/>
      <c r="I3" s="49"/>
      <c r="J3" s="49"/>
      <c r="K3" s="49"/>
      <c r="L3" s="49"/>
      <c r="M3" s="49"/>
    </row>
    <row r="4" spans="1:13" s="45" customFormat="1" ht="21.75" customHeight="1">
      <c r="A4" s="46" t="s">
        <v>2</v>
      </c>
      <c r="B4" s="47"/>
      <c r="C4" s="52"/>
      <c r="D4" s="53"/>
      <c r="E4" s="53"/>
      <c r="F4" s="53"/>
      <c r="G4" s="53"/>
      <c r="H4" s="54"/>
      <c r="I4" s="53"/>
      <c r="J4" s="53"/>
      <c r="K4" s="53"/>
      <c r="L4" s="53"/>
      <c r="M4" s="53"/>
    </row>
    <row r="5" spans="1:13" s="60" customFormat="1" ht="24.75" customHeight="1">
      <c r="A5" s="55" t="s">
        <v>317</v>
      </c>
      <c r="B5" s="56"/>
      <c r="C5" s="57"/>
      <c r="D5" s="5"/>
      <c r="E5" s="5"/>
      <c r="F5" s="5"/>
      <c r="G5" s="5"/>
      <c r="H5" s="58"/>
      <c r="I5" s="5"/>
      <c r="J5" s="59"/>
      <c r="K5" s="59"/>
      <c r="L5" s="59"/>
      <c r="M5" s="59"/>
    </row>
    <row r="6" spans="1:13" s="60" customFormat="1" ht="24.75" customHeight="1">
      <c r="A6" s="376" t="s">
        <v>311</v>
      </c>
      <c r="B6" s="373"/>
      <c r="C6" s="374"/>
      <c r="D6" s="375"/>
      <c r="E6" s="372"/>
      <c r="F6" s="372"/>
      <c r="G6" s="372"/>
      <c r="I6" s="372"/>
      <c r="J6" s="49"/>
      <c r="K6" s="377"/>
      <c r="L6" s="377"/>
      <c r="M6" s="377"/>
    </row>
    <row r="7" spans="1:13" s="61" customFormat="1" ht="39" customHeight="1">
      <c r="A7" s="412" t="s">
        <v>6</v>
      </c>
      <c r="B7" s="414" t="s">
        <v>83</v>
      </c>
      <c r="C7" s="415"/>
      <c r="D7" s="418" t="s">
        <v>114</v>
      </c>
      <c r="E7" s="420" t="s">
        <v>115</v>
      </c>
      <c r="F7" s="421"/>
      <c r="G7" s="421"/>
      <c r="H7" s="421"/>
      <c r="I7" s="421"/>
      <c r="J7" s="251"/>
      <c r="K7" s="123"/>
      <c r="L7" s="123"/>
      <c r="M7" s="123"/>
    </row>
    <row r="8" spans="1:13" s="61" customFormat="1" ht="39" customHeight="1">
      <c r="A8" s="413"/>
      <c r="B8" s="416"/>
      <c r="C8" s="417"/>
      <c r="D8" s="419"/>
      <c r="E8" s="122" t="s">
        <v>219</v>
      </c>
      <c r="F8" s="122" t="s">
        <v>220</v>
      </c>
      <c r="G8" s="122" t="s">
        <v>221</v>
      </c>
      <c r="H8" s="122" t="s">
        <v>222</v>
      </c>
      <c r="I8" s="122" t="s">
        <v>223</v>
      </c>
      <c r="J8" s="122" t="s">
        <v>224</v>
      </c>
      <c r="K8" s="122" t="s">
        <v>225</v>
      </c>
      <c r="L8" s="122" t="s">
        <v>227</v>
      </c>
      <c r="M8" s="122" t="s">
        <v>228</v>
      </c>
    </row>
    <row r="9" spans="1:13" s="63" customFormat="1" ht="39" customHeight="1">
      <c r="A9" s="153" t="s">
        <v>16</v>
      </c>
      <c r="B9" s="154" t="s">
        <v>17</v>
      </c>
      <c r="C9" s="155" t="s">
        <v>116</v>
      </c>
      <c r="D9" s="162">
        <f>D10/$D$31</f>
        <v>6.9671086090594039E-2</v>
      </c>
      <c r="E9" s="422" t="s">
        <v>226</v>
      </c>
      <c r="F9" s="423"/>
      <c r="G9" s="424"/>
      <c r="H9" s="157">
        <v>0.5</v>
      </c>
      <c r="I9" s="157">
        <v>0.5</v>
      </c>
      <c r="J9" s="157"/>
      <c r="K9" s="157"/>
      <c r="L9" s="157"/>
      <c r="M9" s="157"/>
    </row>
    <row r="10" spans="1:13" s="62" customFormat="1" ht="39" customHeight="1">
      <c r="A10" s="158"/>
      <c r="B10" s="159"/>
      <c r="C10" s="160" t="s">
        <v>117</v>
      </c>
      <c r="D10" s="369">
        <f>PM!I9</f>
        <v>43629.909845601316</v>
      </c>
      <c r="E10" s="425"/>
      <c r="F10" s="426"/>
      <c r="G10" s="427"/>
      <c r="H10" s="369">
        <f>$D$10*H9</f>
        <v>21814.954922800658</v>
      </c>
      <c r="I10" s="369">
        <f>$D$10*I9</f>
        <v>21814.954922800658</v>
      </c>
      <c r="J10" s="156">
        <v>0</v>
      </c>
      <c r="K10" s="156">
        <v>0</v>
      </c>
      <c r="L10" s="156">
        <v>0</v>
      </c>
      <c r="M10" s="156">
        <v>0</v>
      </c>
    </row>
    <row r="11" spans="1:13" s="63" customFormat="1" ht="39" customHeight="1">
      <c r="A11" s="153" t="s">
        <v>32</v>
      </c>
      <c r="B11" s="154" t="s">
        <v>33</v>
      </c>
      <c r="C11" s="155" t="s">
        <v>116</v>
      </c>
      <c r="D11" s="162">
        <f>D12/$D$31</f>
        <v>2.3574703638894995E-2</v>
      </c>
      <c r="E11" s="422" t="s">
        <v>226</v>
      </c>
      <c r="F11" s="423"/>
      <c r="G11" s="424"/>
      <c r="H11" s="157">
        <v>1</v>
      </c>
      <c r="I11" s="157"/>
      <c r="J11" s="157"/>
      <c r="K11" s="157"/>
      <c r="L11" s="157"/>
      <c r="M11" s="157"/>
    </row>
    <row r="12" spans="1:13" s="62" customFormat="1" ht="39" customHeight="1">
      <c r="A12" s="158"/>
      <c r="B12" s="159"/>
      <c r="C12" s="160" t="s">
        <v>117</v>
      </c>
      <c r="D12" s="369">
        <f>PM!I16</f>
        <v>14763.114114</v>
      </c>
      <c r="E12" s="425"/>
      <c r="F12" s="426"/>
      <c r="G12" s="427"/>
      <c r="H12" s="369">
        <f>D12*H11</f>
        <v>14763.114114</v>
      </c>
      <c r="I12" s="156">
        <v>0</v>
      </c>
      <c r="J12" s="156">
        <v>0</v>
      </c>
      <c r="K12" s="156">
        <v>0</v>
      </c>
      <c r="L12" s="156">
        <v>0</v>
      </c>
      <c r="M12" s="156">
        <v>0</v>
      </c>
    </row>
    <row r="13" spans="1:13" s="63" customFormat="1" ht="39" customHeight="1">
      <c r="A13" s="153" t="s">
        <v>43</v>
      </c>
      <c r="B13" s="154" t="s">
        <v>44</v>
      </c>
      <c r="C13" s="155" t="s">
        <v>116</v>
      </c>
      <c r="D13" s="162">
        <f>D14/$D$31</f>
        <v>2.0657207171444692E-2</v>
      </c>
      <c r="E13" s="422" t="s">
        <v>226</v>
      </c>
      <c r="F13" s="423"/>
      <c r="G13" s="424"/>
      <c r="H13" s="157"/>
      <c r="I13" s="161">
        <v>0.3</v>
      </c>
      <c r="J13" s="161">
        <v>0.3</v>
      </c>
      <c r="K13" s="161">
        <v>0.4</v>
      </c>
      <c r="L13" s="161"/>
      <c r="M13" s="161"/>
    </row>
    <row r="14" spans="1:13" s="62" customFormat="1" ht="39" customHeight="1">
      <c r="A14" s="158"/>
      <c r="B14" s="159"/>
      <c r="C14" s="160" t="s">
        <v>117</v>
      </c>
      <c r="D14" s="369">
        <f>PM!I22</f>
        <v>12936.099279119999</v>
      </c>
      <c r="E14" s="425"/>
      <c r="F14" s="426"/>
      <c r="G14" s="427"/>
      <c r="H14" s="156">
        <v>0</v>
      </c>
      <c r="I14" s="369">
        <f>$D$14*I13</f>
        <v>3880.8297837359996</v>
      </c>
      <c r="J14" s="369">
        <f>$D$14*J13</f>
        <v>3880.8297837359996</v>
      </c>
      <c r="K14" s="369">
        <f>$D$14*K13</f>
        <v>5174.4397116479995</v>
      </c>
      <c r="L14" s="156">
        <v>0</v>
      </c>
      <c r="M14" s="156">
        <v>0</v>
      </c>
    </row>
    <row r="15" spans="1:13" s="63" customFormat="1" ht="39" customHeight="1">
      <c r="A15" s="153" t="s">
        <v>48</v>
      </c>
      <c r="B15" s="154" t="s">
        <v>49</v>
      </c>
      <c r="C15" s="155" t="s">
        <v>116</v>
      </c>
      <c r="D15" s="162">
        <f>D16/$D$31</f>
        <v>0.59008915930973072</v>
      </c>
      <c r="E15" s="422" t="s">
        <v>226</v>
      </c>
      <c r="F15" s="423"/>
      <c r="G15" s="424"/>
      <c r="H15" s="157"/>
      <c r="I15" s="157"/>
      <c r="J15" s="157">
        <v>0.25</v>
      </c>
      <c r="K15" s="157">
        <v>0.3</v>
      </c>
      <c r="L15" s="157">
        <v>0.3</v>
      </c>
      <c r="M15" s="157">
        <v>0.15</v>
      </c>
    </row>
    <row r="16" spans="1:13" s="62" customFormat="1" ht="39" customHeight="1">
      <c r="A16" s="158"/>
      <c r="B16" s="159"/>
      <c r="C16" s="160" t="s">
        <v>117</v>
      </c>
      <c r="D16" s="369">
        <f>PM!I28</f>
        <v>369529.71836944006</v>
      </c>
      <c r="E16" s="425"/>
      <c r="F16" s="426"/>
      <c r="G16" s="427"/>
      <c r="H16" s="156">
        <v>0</v>
      </c>
      <c r="I16" s="156">
        <v>0</v>
      </c>
      <c r="J16" s="369">
        <f>$D$16*J15</f>
        <v>92382.429592360015</v>
      </c>
      <c r="K16" s="369">
        <f t="shared" ref="K16:M16" si="0">$D$16*K15</f>
        <v>110858.91551083201</v>
      </c>
      <c r="L16" s="369">
        <f t="shared" si="0"/>
        <v>110858.91551083201</v>
      </c>
      <c r="M16" s="369">
        <f t="shared" si="0"/>
        <v>55429.457755416006</v>
      </c>
    </row>
    <row r="17" spans="1:13" s="63" customFormat="1" ht="39" customHeight="1">
      <c r="A17" s="153" t="s">
        <v>56</v>
      </c>
      <c r="B17" s="154" t="s">
        <v>57</v>
      </c>
      <c r="C17" s="155" t="s">
        <v>116</v>
      </c>
      <c r="D17" s="162">
        <f>D18/$D$31</f>
        <v>1.9555062007861168E-2</v>
      </c>
      <c r="E17" s="422" t="s">
        <v>226</v>
      </c>
      <c r="F17" s="423"/>
      <c r="G17" s="424"/>
      <c r="H17" s="157"/>
      <c r="I17" s="161">
        <v>0.7</v>
      </c>
      <c r="J17" s="161">
        <v>0.3</v>
      </c>
      <c r="K17" s="161"/>
      <c r="L17" s="161"/>
      <c r="M17" s="161"/>
    </row>
    <row r="18" spans="1:13" s="62" customFormat="1" ht="39" customHeight="1">
      <c r="A18" s="158"/>
      <c r="B18" s="159"/>
      <c r="C18" s="160" t="s">
        <v>117</v>
      </c>
      <c r="D18" s="369">
        <f>PM!I34</f>
        <v>12245.906304929998</v>
      </c>
      <c r="E18" s="425"/>
      <c r="F18" s="426"/>
      <c r="G18" s="427"/>
      <c r="H18" s="156">
        <v>0</v>
      </c>
      <c r="I18" s="369">
        <f>$D$18*I17</f>
        <v>8572.1344134509982</v>
      </c>
      <c r="J18" s="369">
        <f>$D$18*J17</f>
        <v>3673.7718914789994</v>
      </c>
      <c r="K18" s="156">
        <v>0</v>
      </c>
      <c r="L18" s="156">
        <v>0</v>
      </c>
      <c r="M18" s="156">
        <v>0</v>
      </c>
    </row>
    <row r="19" spans="1:13" s="63" customFormat="1" ht="39" customHeight="1">
      <c r="A19" s="153" t="s">
        <v>62</v>
      </c>
      <c r="B19" s="154" t="s">
        <v>63</v>
      </c>
      <c r="C19" s="155" t="s">
        <v>116</v>
      </c>
      <c r="D19" s="162">
        <f>D20/$D$31</f>
        <v>3.8602023369659226E-2</v>
      </c>
      <c r="E19" s="422" t="s">
        <v>226</v>
      </c>
      <c r="F19" s="423"/>
      <c r="G19" s="424"/>
      <c r="H19" s="157"/>
      <c r="I19" s="161"/>
      <c r="J19" s="161"/>
      <c r="K19" s="161">
        <v>0.4</v>
      </c>
      <c r="L19" s="161">
        <v>0.6</v>
      </c>
      <c r="M19" s="161"/>
    </row>
    <row r="20" spans="1:13" s="62" customFormat="1" ht="39" customHeight="1">
      <c r="A20" s="158"/>
      <c r="B20" s="159"/>
      <c r="C20" s="160" t="s">
        <v>117</v>
      </c>
      <c r="D20" s="369">
        <f>PM!I38</f>
        <v>24173.62630584</v>
      </c>
      <c r="E20" s="425"/>
      <c r="F20" s="426"/>
      <c r="G20" s="427"/>
      <c r="H20" s="156">
        <v>0</v>
      </c>
      <c r="I20" s="156">
        <v>0</v>
      </c>
      <c r="J20" s="156">
        <v>0</v>
      </c>
      <c r="K20" s="369">
        <f>$D$20*K19</f>
        <v>9669.4505223360011</v>
      </c>
      <c r="L20" s="369">
        <f>$D$20*L19</f>
        <v>14504.175783503999</v>
      </c>
      <c r="M20" s="156">
        <v>0</v>
      </c>
    </row>
    <row r="21" spans="1:13" s="63" customFormat="1" ht="39" customHeight="1">
      <c r="A21" s="153" t="s">
        <v>70</v>
      </c>
      <c r="B21" s="154" t="s">
        <v>229</v>
      </c>
      <c r="C21" s="155" t="s">
        <v>116</v>
      </c>
      <c r="D21" s="162">
        <f>D22/$D$31</f>
        <v>2.532567061449079E-2</v>
      </c>
      <c r="E21" s="422" t="s">
        <v>226</v>
      </c>
      <c r="F21" s="423"/>
      <c r="G21" s="424"/>
      <c r="H21" s="157"/>
      <c r="I21" s="161"/>
      <c r="J21" s="161">
        <v>0.4</v>
      </c>
      <c r="K21" s="161">
        <v>0.3</v>
      </c>
      <c r="L21" s="161">
        <v>0.3</v>
      </c>
      <c r="M21" s="161"/>
    </row>
    <row r="22" spans="1:13" s="62" customFormat="1" ht="39" customHeight="1">
      <c r="A22" s="158"/>
      <c r="B22" s="159"/>
      <c r="C22" s="160" t="s">
        <v>117</v>
      </c>
      <c r="D22" s="369">
        <f>PM!I43</f>
        <v>15859.61677492498</v>
      </c>
      <c r="E22" s="425"/>
      <c r="F22" s="426"/>
      <c r="G22" s="427"/>
      <c r="H22" s="156">
        <v>0</v>
      </c>
      <c r="I22" s="156">
        <v>0</v>
      </c>
      <c r="J22" s="369">
        <f>$D$22*J21</f>
        <v>6343.8467099699919</v>
      </c>
      <c r="K22" s="369">
        <f>$D$22*K21</f>
        <v>4757.885032477494</v>
      </c>
      <c r="L22" s="369">
        <f>$D$22*L21</f>
        <v>4757.885032477494</v>
      </c>
      <c r="M22" s="156">
        <v>0</v>
      </c>
    </row>
    <row r="23" spans="1:13" s="63" customFormat="1" ht="39" customHeight="1">
      <c r="A23" s="153" t="s">
        <v>78</v>
      </c>
      <c r="B23" s="154" t="s">
        <v>146</v>
      </c>
      <c r="C23" s="155" t="s">
        <v>116</v>
      </c>
      <c r="D23" s="162">
        <f>D24/$D$31</f>
        <v>0.15634536870190563</v>
      </c>
      <c r="E23" s="422" t="s">
        <v>226</v>
      </c>
      <c r="F23" s="423"/>
      <c r="G23" s="424"/>
      <c r="H23" s="157"/>
      <c r="I23" s="161"/>
      <c r="J23" s="161"/>
      <c r="K23" s="161"/>
      <c r="L23" s="161">
        <v>0.2</v>
      </c>
      <c r="M23" s="161">
        <v>0.8</v>
      </c>
    </row>
    <row r="24" spans="1:13" s="62" customFormat="1" ht="39" customHeight="1">
      <c r="A24" s="158"/>
      <c r="B24" s="159"/>
      <c r="C24" s="160" t="s">
        <v>117</v>
      </c>
      <c r="D24" s="369">
        <f>PM!I51</f>
        <v>97907.679124903967</v>
      </c>
      <c r="E24" s="425"/>
      <c r="F24" s="426"/>
      <c r="G24" s="427"/>
      <c r="H24" s="156">
        <v>0</v>
      </c>
      <c r="I24" s="156">
        <v>0</v>
      </c>
      <c r="J24" s="156">
        <v>0</v>
      </c>
      <c r="K24" s="156">
        <v>0</v>
      </c>
      <c r="L24" s="369">
        <f>$D$24*L23</f>
        <v>19581.535824980794</v>
      </c>
      <c r="M24" s="369">
        <f>$D$24*M23</f>
        <v>78326.143299923177</v>
      </c>
    </row>
    <row r="25" spans="1:13" s="63" customFormat="1" ht="39" customHeight="1">
      <c r="A25" s="153" t="s">
        <v>129</v>
      </c>
      <c r="B25" s="154" t="s">
        <v>147</v>
      </c>
      <c r="C25" s="155" t="s">
        <v>116</v>
      </c>
      <c r="D25" s="162">
        <f>D26/$D$31</f>
        <v>5.3319729452624129E-2</v>
      </c>
      <c r="E25" s="422" t="s">
        <v>226</v>
      </c>
      <c r="F25" s="423"/>
      <c r="G25" s="424"/>
      <c r="H25" s="157"/>
      <c r="I25" s="161">
        <v>1</v>
      </c>
      <c r="J25" s="161"/>
      <c r="K25" s="161"/>
      <c r="L25" s="161"/>
      <c r="M25" s="161"/>
    </row>
    <row r="26" spans="1:13" s="62" customFormat="1" ht="39" customHeight="1">
      <c r="A26" s="158"/>
      <c r="B26" s="159"/>
      <c r="C26" s="160" t="s">
        <v>117</v>
      </c>
      <c r="D26" s="369">
        <f>PM!I66</f>
        <v>33390.250095784162</v>
      </c>
      <c r="E26" s="425"/>
      <c r="F26" s="426"/>
      <c r="G26" s="427"/>
      <c r="H26" s="156">
        <v>0</v>
      </c>
      <c r="I26" s="369">
        <f>D26*I25</f>
        <v>33390.250095784162</v>
      </c>
      <c r="J26" s="156">
        <v>0</v>
      </c>
      <c r="K26" s="156">
        <v>0</v>
      </c>
      <c r="L26" s="156">
        <v>0</v>
      </c>
      <c r="M26" s="156">
        <v>0</v>
      </c>
    </row>
    <row r="27" spans="1:13" s="63" customFormat="1" ht="39" customHeight="1">
      <c r="A27" s="153" t="s">
        <v>164</v>
      </c>
      <c r="B27" s="154" t="s">
        <v>79</v>
      </c>
      <c r="C27" s="155" t="s">
        <v>116</v>
      </c>
      <c r="D27" s="162">
        <f>D28/$D$31</f>
        <v>2.8599896427945587E-3</v>
      </c>
      <c r="E27" s="422" t="s">
        <v>226</v>
      </c>
      <c r="F27" s="423"/>
      <c r="G27" s="424"/>
      <c r="H27" s="157"/>
      <c r="I27" s="161"/>
      <c r="J27" s="161"/>
      <c r="K27" s="161"/>
      <c r="L27" s="161"/>
      <c r="M27" s="161">
        <v>1</v>
      </c>
    </row>
    <row r="28" spans="1:13" s="62" customFormat="1" ht="39" customHeight="1">
      <c r="A28" s="158"/>
      <c r="B28" s="159"/>
      <c r="C28" s="160" t="s">
        <v>117</v>
      </c>
      <c r="D28" s="369">
        <f>PM!I82</f>
        <v>1791.0025130400002</v>
      </c>
      <c r="E28" s="425"/>
      <c r="F28" s="426"/>
      <c r="G28" s="427"/>
      <c r="H28" s="156">
        <v>0</v>
      </c>
      <c r="I28" s="156">
        <v>0</v>
      </c>
      <c r="J28" s="156">
        <v>0</v>
      </c>
      <c r="K28" s="156">
        <v>0</v>
      </c>
      <c r="L28" s="156">
        <v>0</v>
      </c>
      <c r="M28" s="369">
        <f>D28*M27</f>
        <v>1791.0025130400002</v>
      </c>
    </row>
    <row r="29" spans="1:13" ht="39" customHeight="1">
      <c r="A29" s="64"/>
      <c r="B29" s="65" t="s">
        <v>118</v>
      </c>
      <c r="C29" s="66"/>
      <c r="D29" s="74"/>
      <c r="E29" s="67"/>
      <c r="F29" s="67"/>
      <c r="G29" s="67"/>
      <c r="H29" s="68">
        <f>H31/$D$31</f>
        <v>5.8410246684192015E-2</v>
      </c>
      <c r="I29" s="68">
        <f t="shared" ref="I29:M29" si="1">I31/$D$31</f>
        <v>0.10804097805485738</v>
      </c>
      <c r="J29" s="68">
        <f t="shared" si="1"/>
        <v>0.16971623882702078</v>
      </c>
      <c r="K29" s="68">
        <f t="shared" si="1"/>
        <v>0.20832814119370802</v>
      </c>
      <c r="L29" s="68">
        <f t="shared" si="1"/>
        <v>0.23905473673944314</v>
      </c>
      <c r="M29" s="68">
        <f t="shared" si="1"/>
        <v>0.21644965850077869</v>
      </c>
    </row>
    <row r="30" spans="1:13" s="69" customFormat="1" ht="39" customHeight="1">
      <c r="A30" s="71"/>
      <c r="B30" s="72" t="s">
        <v>119</v>
      </c>
      <c r="C30" s="73"/>
      <c r="D30" s="74"/>
      <c r="E30" s="74"/>
      <c r="F30" s="74"/>
      <c r="G30" s="74"/>
      <c r="H30" s="68">
        <f>H32/$D$31</f>
        <v>5.8410246684192015E-2</v>
      </c>
      <c r="I30" s="68">
        <f t="shared" ref="I30:M30" si="2">I32/$D$31</f>
        <v>0.16645122473904939</v>
      </c>
      <c r="J30" s="68">
        <f t="shared" si="2"/>
        <v>0.33616746356607019</v>
      </c>
      <c r="K30" s="68">
        <f t="shared" si="2"/>
        <v>0.54449560475977821</v>
      </c>
      <c r="L30" s="68">
        <f t="shared" si="2"/>
        <v>0.78355034149922131</v>
      </c>
      <c r="M30" s="68">
        <f t="shared" si="2"/>
        <v>1</v>
      </c>
    </row>
    <row r="31" spans="1:13" s="69" customFormat="1" ht="39" customHeight="1">
      <c r="A31" s="71"/>
      <c r="B31" s="72" t="s">
        <v>120</v>
      </c>
      <c r="C31" s="73"/>
      <c r="D31" s="368">
        <f>D28+D26+D24+D22+D20+D18+D16+D14+D12+D10</f>
        <v>626226.92272758449</v>
      </c>
      <c r="E31" s="75"/>
      <c r="F31" s="75"/>
      <c r="G31" s="75"/>
      <c r="H31" s="370">
        <f>H10+H12</f>
        <v>36578.069036800662</v>
      </c>
      <c r="I31" s="370">
        <f>I26+I18+I14+I10</f>
        <v>67658.169215771821</v>
      </c>
      <c r="J31" s="370">
        <f>J22+J18+J16+J14</f>
        <v>106280.87797754501</v>
      </c>
      <c r="K31" s="370">
        <f>K22+K20+K16+K14</f>
        <v>130460.69077729351</v>
      </c>
      <c r="L31" s="370">
        <f>L24+L22+L20+L16</f>
        <v>149702.5121517943</v>
      </c>
      <c r="M31" s="370">
        <f>M28+M24+M16</f>
        <v>135546.60356837919</v>
      </c>
    </row>
    <row r="32" spans="1:13" s="69" customFormat="1" ht="39" customHeight="1" thickBot="1">
      <c r="A32" s="76"/>
      <c r="B32" s="77" t="s">
        <v>121</v>
      </c>
      <c r="C32" s="78"/>
      <c r="D32" s="79"/>
      <c r="E32" s="79"/>
      <c r="F32" s="79"/>
      <c r="G32" s="79"/>
      <c r="H32" s="371">
        <f>H31</f>
        <v>36578.069036800662</v>
      </c>
      <c r="I32" s="371">
        <f>H32+I31</f>
        <v>104236.23825257248</v>
      </c>
      <c r="J32" s="371">
        <f>I32+J31</f>
        <v>210517.11623011751</v>
      </c>
      <c r="K32" s="371">
        <f t="shared" ref="K32:M32" si="3">J32+K31</f>
        <v>340977.80700741103</v>
      </c>
      <c r="L32" s="371">
        <f t="shared" si="3"/>
        <v>490680.3191592053</v>
      </c>
      <c r="M32" s="371">
        <f t="shared" si="3"/>
        <v>626226.92272758449</v>
      </c>
    </row>
    <row r="37" spans="1:13" s="69" customFormat="1" ht="18">
      <c r="A37" s="80"/>
      <c r="B37" s="80"/>
      <c r="C37" s="70"/>
      <c r="D37" s="81"/>
      <c r="E37" s="81"/>
      <c r="F37" s="81"/>
      <c r="G37" s="81"/>
      <c r="H37" s="82"/>
      <c r="I37" s="81"/>
      <c r="J37" s="83"/>
      <c r="K37" s="81"/>
      <c r="L37" s="83"/>
      <c r="M37" s="81"/>
    </row>
    <row r="38" spans="1:13" s="69" customFormat="1" ht="18">
      <c r="A38" s="80"/>
      <c r="B38" s="80"/>
      <c r="C38" s="70"/>
      <c r="D38" s="81"/>
      <c r="E38" s="81"/>
      <c r="F38" s="81"/>
      <c r="G38" s="81"/>
      <c r="H38" s="82"/>
      <c r="I38" s="83"/>
      <c r="J38" s="81"/>
      <c r="K38" s="81"/>
      <c r="L38" s="81"/>
      <c r="M38" s="81"/>
    </row>
  </sheetData>
  <mergeCells count="15">
    <mergeCell ref="E9:G10"/>
    <mergeCell ref="E11:G12"/>
    <mergeCell ref="E13:G14"/>
    <mergeCell ref="E15:G16"/>
    <mergeCell ref="E27:G28"/>
    <mergeCell ref="E17:G18"/>
    <mergeCell ref="E19:G20"/>
    <mergeCell ref="E21:G22"/>
    <mergeCell ref="E23:G24"/>
    <mergeCell ref="E25:G26"/>
    <mergeCell ref="A3:B3"/>
    <mergeCell ref="A7:A8"/>
    <mergeCell ref="B7:C8"/>
    <mergeCell ref="D7:D8"/>
    <mergeCell ref="E7:I7"/>
  </mergeCells>
  <printOptions horizontalCentered="1" gridLines="1"/>
  <pageMargins left="0.98425196850393704" right="0.39370078740157483" top="0.98425196850393704" bottom="0.39370078740157483" header="0.31496062992125984" footer="0.31496062992125984"/>
  <pageSetup paperSize="9" scale="3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2"/>
  <sheetViews>
    <sheetView view="pageBreakPreview" zoomScaleNormal="100" zoomScaleSheetLayoutView="100" workbookViewId="0">
      <selection sqref="A1:D4"/>
    </sheetView>
  </sheetViews>
  <sheetFormatPr defaultRowHeight="15"/>
  <cols>
    <col min="1" max="1" width="9.85546875" style="358" customWidth="1"/>
    <col min="2" max="2" width="9.7109375" style="289" bestFit="1" customWidth="1"/>
    <col min="3" max="4" width="7.7109375" style="290" customWidth="1"/>
    <col min="5" max="5" width="62.140625" style="290" customWidth="1"/>
    <col min="6" max="6" width="6.28515625" style="289" customWidth="1"/>
    <col min="7" max="7" width="5.5703125" style="291" bestFit="1" customWidth="1"/>
    <col min="8" max="8" width="9" style="292" bestFit="1" customWidth="1"/>
    <col min="9" max="9" width="11" style="290" bestFit="1" customWidth="1"/>
    <col min="10" max="10" width="9.28515625" style="266" hidden="1" customWidth="1"/>
    <col min="11" max="11" width="12.28515625" style="266" hidden="1" customWidth="1"/>
    <col min="12" max="12" width="9.140625" style="266"/>
    <col min="13" max="13" width="8.28515625" style="266" bestFit="1" customWidth="1"/>
    <col min="14" max="16384" width="9.140625" style="266"/>
  </cols>
  <sheetData>
    <row r="1" spans="1:11">
      <c r="A1" s="453"/>
      <c r="B1" s="454"/>
      <c r="C1" s="454"/>
      <c r="D1" s="455"/>
      <c r="E1" s="462" t="s">
        <v>279</v>
      </c>
      <c r="F1" s="462"/>
      <c r="G1" s="462"/>
      <c r="H1" s="462"/>
      <c r="I1" s="463" t="s">
        <v>280</v>
      </c>
    </row>
    <row r="2" spans="1:11">
      <c r="A2" s="456"/>
      <c r="B2" s="457"/>
      <c r="C2" s="457"/>
      <c r="D2" s="458"/>
      <c r="E2" s="462"/>
      <c r="F2" s="462"/>
      <c r="G2" s="462"/>
      <c r="H2" s="462"/>
      <c r="I2" s="463"/>
      <c r="K2" s="267"/>
    </row>
    <row r="3" spans="1:11">
      <c r="A3" s="456"/>
      <c r="B3" s="457"/>
      <c r="C3" s="457"/>
      <c r="D3" s="458"/>
      <c r="E3" s="462"/>
      <c r="F3" s="462"/>
      <c r="G3" s="462"/>
      <c r="H3" s="462"/>
      <c r="I3" s="321">
        <v>44197</v>
      </c>
    </row>
    <row r="4" spans="1:11">
      <c r="A4" s="459"/>
      <c r="B4" s="460"/>
      <c r="C4" s="460"/>
      <c r="D4" s="461"/>
      <c r="E4" s="462"/>
      <c r="F4" s="462"/>
      <c r="G4" s="462"/>
      <c r="H4" s="462"/>
      <c r="I4" s="268" t="s">
        <v>193</v>
      </c>
    </row>
    <row r="5" spans="1:11" ht="19.5">
      <c r="A5" s="352"/>
      <c r="B5" s="269"/>
      <c r="C5" s="269"/>
      <c r="D5" s="269"/>
      <c r="E5" s="270"/>
      <c r="F5" s="270"/>
      <c r="G5" s="271"/>
      <c r="H5" s="272"/>
      <c r="I5" s="273"/>
    </row>
    <row r="6" spans="1:11">
      <c r="A6" s="353" t="s">
        <v>281</v>
      </c>
      <c r="B6" s="464" t="s">
        <v>192</v>
      </c>
      <c r="C6" s="464"/>
      <c r="D6" s="464"/>
      <c r="E6" s="464"/>
      <c r="F6" s="464"/>
      <c r="G6" s="464"/>
      <c r="H6" s="464"/>
      <c r="I6" s="465"/>
      <c r="J6" s="274"/>
    </row>
    <row r="7" spans="1:11">
      <c r="A7" s="354" t="s">
        <v>282</v>
      </c>
      <c r="B7" s="466" t="s">
        <v>42</v>
      </c>
      <c r="C7" s="466"/>
      <c r="D7" s="466"/>
      <c r="E7" s="466"/>
      <c r="F7" s="466"/>
      <c r="G7" s="466"/>
      <c r="H7" s="466"/>
      <c r="I7" s="467"/>
    </row>
    <row r="8" spans="1:11" s="275" customFormat="1">
      <c r="A8" s="355" t="s">
        <v>318</v>
      </c>
      <c r="C8" s="276"/>
      <c r="D8" s="277"/>
      <c r="F8" s="278"/>
      <c r="G8" s="279"/>
      <c r="H8" s="279"/>
      <c r="I8" s="280"/>
    </row>
    <row r="9" spans="1:11" s="275" customFormat="1">
      <c r="A9" s="355" t="s">
        <v>311</v>
      </c>
      <c r="C9" s="276"/>
      <c r="D9" s="277"/>
      <c r="F9" s="278"/>
      <c r="G9" s="279"/>
      <c r="H9" s="279"/>
      <c r="I9" s="280"/>
    </row>
    <row r="10" spans="1:11">
      <c r="A10" s="430" t="s">
        <v>283</v>
      </c>
      <c r="B10" s="431"/>
      <c r="C10" s="431"/>
      <c r="D10" s="431"/>
      <c r="E10" s="431"/>
      <c r="F10" s="431"/>
      <c r="G10" s="431"/>
      <c r="H10" s="431"/>
      <c r="I10" s="432"/>
    </row>
    <row r="11" spans="1:11">
      <c r="A11" s="356" t="s">
        <v>284</v>
      </c>
      <c r="B11" s="281" t="s">
        <v>8</v>
      </c>
      <c r="C11" s="449" t="s">
        <v>83</v>
      </c>
      <c r="D11" s="449"/>
      <c r="E11" s="449"/>
      <c r="F11" s="281" t="s">
        <v>285</v>
      </c>
      <c r="G11" s="282" t="s">
        <v>286</v>
      </c>
      <c r="H11" s="283" t="s">
        <v>287</v>
      </c>
      <c r="I11" s="284" t="s">
        <v>288</v>
      </c>
    </row>
    <row r="12" spans="1:11" customFormat="1" ht="15" customHeight="1">
      <c r="A12" s="357">
        <v>10118</v>
      </c>
      <c r="B12" s="285" t="s">
        <v>274</v>
      </c>
      <c r="C12" s="450" t="s">
        <v>289</v>
      </c>
      <c r="D12" s="451"/>
      <c r="E12" s="452"/>
      <c r="F12" s="285" t="s">
        <v>290</v>
      </c>
      <c r="G12" s="286">
        <v>0.09</v>
      </c>
      <c r="H12" s="339">
        <v>6.94</v>
      </c>
      <c r="I12" s="341">
        <f>H12*G12</f>
        <v>0.62460000000000004</v>
      </c>
    </row>
    <row r="13" spans="1:11" customFormat="1" ht="15" customHeight="1">
      <c r="A13" s="357">
        <v>10101</v>
      </c>
      <c r="B13" s="285" t="s">
        <v>274</v>
      </c>
      <c r="C13" s="450" t="s">
        <v>291</v>
      </c>
      <c r="D13" s="451"/>
      <c r="E13" s="452"/>
      <c r="F13" s="285" t="s">
        <v>290</v>
      </c>
      <c r="G13" s="286">
        <v>0.09</v>
      </c>
      <c r="H13" s="339">
        <v>5.86</v>
      </c>
      <c r="I13" s="341">
        <f>H13*G13</f>
        <v>0.52739999999999998</v>
      </c>
    </row>
    <row r="14" spans="1:11" customFormat="1">
      <c r="A14" s="357"/>
      <c r="B14" s="285"/>
      <c r="C14" s="450"/>
      <c r="D14" s="451"/>
      <c r="E14" s="452"/>
      <c r="F14" s="285"/>
      <c r="G14" s="286"/>
      <c r="H14" s="287"/>
      <c r="I14" s="288"/>
    </row>
    <row r="15" spans="1:11" customFormat="1">
      <c r="A15" s="357"/>
      <c r="B15" s="285"/>
      <c r="C15" s="450"/>
      <c r="D15" s="451"/>
      <c r="E15" s="452"/>
      <c r="F15" s="285"/>
      <c r="G15" s="286"/>
      <c r="H15" s="287"/>
      <c r="I15" s="288"/>
    </row>
    <row r="16" spans="1:11" customFormat="1">
      <c r="A16" s="357"/>
      <c r="B16" s="285"/>
      <c r="C16" s="450"/>
      <c r="D16" s="451"/>
      <c r="E16" s="452"/>
      <c r="F16" s="285"/>
      <c r="G16" s="286"/>
      <c r="H16" s="287"/>
      <c r="I16" s="288"/>
    </row>
    <row r="17" spans="1:13" customFormat="1">
      <c r="A17" s="357"/>
      <c r="B17" s="285"/>
      <c r="C17" s="450"/>
      <c r="D17" s="451"/>
      <c r="E17" s="452"/>
      <c r="F17" s="285"/>
      <c r="G17" s="286"/>
      <c r="H17" s="287"/>
      <c r="I17" s="288"/>
    </row>
    <row r="18" spans="1:13">
      <c r="A18" s="446" t="s">
        <v>292</v>
      </c>
      <c r="B18" s="447"/>
      <c r="C18" s="447"/>
      <c r="D18" s="447"/>
      <c r="E18" s="447"/>
      <c r="F18" s="447"/>
      <c r="G18" s="447"/>
      <c r="H18" s="447"/>
      <c r="I18" s="340">
        <f>SUM(I12:I13)</f>
        <v>1.1520000000000001</v>
      </c>
    </row>
    <row r="19" spans="1:13" s="294" customFormat="1">
      <c r="A19" s="358"/>
      <c r="B19" s="289"/>
      <c r="C19" s="290"/>
      <c r="D19" s="290"/>
      <c r="E19" s="290"/>
      <c r="F19" s="289"/>
      <c r="G19" s="291"/>
      <c r="H19" s="292"/>
      <c r="I19" s="293"/>
    </row>
    <row r="20" spans="1:13">
      <c r="A20" s="430" t="s">
        <v>293</v>
      </c>
      <c r="B20" s="431"/>
      <c r="C20" s="431"/>
      <c r="D20" s="431"/>
      <c r="E20" s="431"/>
      <c r="F20" s="431"/>
      <c r="G20" s="431"/>
      <c r="H20" s="431"/>
      <c r="I20" s="432"/>
    </row>
    <row r="21" spans="1:13">
      <c r="A21" s="356" t="s">
        <v>284</v>
      </c>
      <c r="B21" s="281" t="s">
        <v>8</v>
      </c>
      <c r="C21" s="449" t="s">
        <v>83</v>
      </c>
      <c r="D21" s="449"/>
      <c r="E21" s="449"/>
      <c r="F21" s="295" t="s">
        <v>285</v>
      </c>
      <c r="G21" s="282" t="s">
        <v>286</v>
      </c>
      <c r="H21" s="296" t="s">
        <v>287</v>
      </c>
      <c r="I21" s="284" t="s">
        <v>288</v>
      </c>
    </row>
    <row r="22" spans="1:13" s="297" customFormat="1">
      <c r="A22" s="357">
        <v>65</v>
      </c>
      <c r="B22" s="285" t="s">
        <v>316</v>
      </c>
      <c r="C22" s="450" t="s">
        <v>192</v>
      </c>
      <c r="D22" s="451"/>
      <c r="E22" s="452"/>
      <c r="F22" s="285" t="s">
        <v>55</v>
      </c>
      <c r="G22" s="286">
        <v>1</v>
      </c>
      <c r="H22" s="339">
        <v>1</v>
      </c>
      <c r="I22" s="341">
        <f>H22*G22</f>
        <v>1</v>
      </c>
    </row>
    <row r="23" spans="1:13">
      <c r="A23" s="359">
        <v>69512</v>
      </c>
      <c r="B23" s="285" t="s">
        <v>274</v>
      </c>
      <c r="C23" s="440" t="s">
        <v>294</v>
      </c>
      <c r="D23" s="441"/>
      <c r="E23" s="442"/>
      <c r="F23" s="299" t="s">
        <v>55</v>
      </c>
      <c r="G23" s="300">
        <v>1</v>
      </c>
      <c r="H23" s="342">
        <v>0.18</v>
      </c>
      <c r="I23" s="341">
        <f>H23*G23</f>
        <v>0.18</v>
      </c>
    </row>
    <row r="24" spans="1:13">
      <c r="A24" s="359">
        <v>69513</v>
      </c>
      <c r="B24" s="285" t="s">
        <v>274</v>
      </c>
      <c r="C24" s="440" t="s">
        <v>295</v>
      </c>
      <c r="D24" s="441"/>
      <c r="E24" s="442"/>
      <c r="F24" s="299" t="s">
        <v>257</v>
      </c>
      <c r="G24" s="300">
        <v>0.01</v>
      </c>
      <c r="H24" s="342">
        <v>53.47</v>
      </c>
      <c r="I24" s="341">
        <f>H24*G24</f>
        <v>0.53469999999999995</v>
      </c>
    </row>
    <row r="25" spans="1:13">
      <c r="A25" s="359">
        <v>69514</v>
      </c>
      <c r="B25" s="285" t="s">
        <v>274</v>
      </c>
      <c r="C25" s="440" t="s">
        <v>296</v>
      </c>
      <c r="D25" s="441"/>
      <c r="E25" s="442"/>
      <c r="F25" s="302" t="s">
        <v>297</v>
      </c>
      <c r="G25" s="303">
        <v>1</v>
      </c>
      <c r="H25" s="342">
        <v>36.06</v>
      </c>
      <c r="I25" s="341">
        <f>H25*G25</f>
        <v>36.06</v>
      </c>
    </row>
    <row r="26" spans="1:13">
      <c r="A26" s="359"/>
      <c r="B26" s="298"/>
      <c r="C26" s="440"/>
      <c r="D26" s="441"/>
      <c r="E26" s="442"/>
      <c r="F26" s="302"/>
      <c r="G26" s="303"/>
      <c r="H26" s="301"/>
      <c r="I26" s="304"/>
    </row>
    <row r="27" spans="1:13">
      <c r="A27" s="359"/>
      <c r="B27" s="305"/>
      <c r="C27" s="440"/>
      <c r="D27" s="441"/>
      <c r="E27" s="442"/>
      <c r="F27" s="302"/>
      <c r="G27" s="303"/>
      <c r="H27" s="301"/>
      <c r="I27" s="304"/>
    </row>
    <row r="28" spans="1:13" s="310" customFormat="1">
      <c r="A28" s="360"/>
      <c r="B28" s="305"/>
      <c r="C28" s="443"/>
      <c r="D28" s="444"/>
      <c r="E28" s="445"/>
      <c r="F28" s="306"/>
      <c r="G28" s="307"/>
      <c r="H28" s="308"/>
      <c r="I28" s="309"/>
      <c r="M28" s="311"/>
    </row>
    <row r="29" spans="1:13" s="310" customFormat="1">
      <c r="A29" s="361"/>
      <c r="B29" s="305"/>
      <c r="C29" s="443"/>
      <c r="D29" s="444"/>
      <c r="E29" s="445"/>
      <c r="F29" s="306"/>
      <c r="G29" s="307"/>
      <c r="H29" s="308"/>
      <c r="I29" s="309"/>
    </row>
    <row r="30" spans="1:13" s="310" customFormat="1">
      <c r="A30" s="360"/>
      <c r="B30" s="305"/>
      <c r="C30" s="443"/>
      <c r="D30" s="444"/>
      <c r="E30" s="445"/>
      <c r="F30" s="306"/>
      <c r="G30" s="307"/>
      <c r="H30" s="308"/>
      <c r="I30" s="309"/>
    </row>
    <row r="31" spans="1:13" s="310" customFormat="1">
      <c r="A31" s="361"/>
      <c r="B31" s="305"/>
      <c r="C31" s="443"/>
      <c r="D31" s="444"/>
      <c r="E31" s="445"/>
      <c r="F31" s="306"/>
      <c r="G31" s="307"/>
      <c r="H31" s="312"/>
      <c r="I31" s="309"/>
    </row>
    <row r="32" spans="1:13" s="313" customFormat="1">
      <c r="A32" s="360"/>
      <c r="B32" s="305"/>
      <c r="C32" s="443"/>
      <c r="D32" s="444"/>
      <c r="E32" s="445"/>
      <c r="F32" s="306"/>
      <c r="G32" s="307"/>
      <c r="H32" s="308"/>
      <c r="I32" s="309"/>
      <c r="M32" s="311"/>
    </row>
    <row r="33" spans="1:13" s="313" customFormat="1">
      <c r="A33" s="362"/>
      <c r="B33" s="305"/>
      <c r="C33" s="443"/>
      <c r="D33" s="444"/>
      <c r="E33" s="445"/>
      <c r="F33" s="306"/>
      <c r="G33" s="307"/>
      <c r="H33" s="308"/>
      <c r="I33" s="309"/>
      <c r="M33" s="311"/>
    </row>
    <row r="34" spans="1:13">
      <c r="A34" s="446" t="s">
        <v>298</v>
      </c>
      <c r="B34" s="447"/>
      <c r="C34" s="447"/>
      <c r="D34" s="447"/>
      <c r="E34" s="447"/>
      <c r="F34" s="447"/>
      <c r="G34" s="447"/>
      <c r="H34" s="448"/>
      <c r="I34" s="342">
        <f>SUM(I22:I25)</f>
        <v>37.774700000000003</v>
      </c>
    </row>
    <row r="35" spans="1:13">
      <c r="A35" s="439"/>
      <c r="B35" s="439"/>
      <c r="C35" s="439"/>
      <c r="D35" s="439"/>
      <c r="E35" s="439"/>
      <c r="F35" s="439"/>
      <c r="G35" s="439"/>
      <c r="H35" s="439"/>
      <c r="I35" s="439"/>
    </row>
    <row r="36" spans="1:13">
      <c r="A36" s="430" t="s">
        <v>299</v>
      </c>
      <c r="B36" s="431"/>
      <c r="C36" s="431"/>
      <c r="D36" s="431"/>
      <c r="E36" s="431"/>
      <c r="F36" s="431"/>
      <c r="G36" s="431"/>
      <c r="H36" s="431"/>
      <c r="I36" s="432"/>
    </row>
    <row r="37" spans="1:13">
      <c r="A37" s="433" t="s">
        <v>300</v>
      </c>
      <c r="B37" s="434"/>
      <c r="C37" s="434"/>
      <c r="D37" s="434"/>
      <c r="E37" s="434"/>
      <c r="F37" s="434"/>
      <c r="G37" s="434"/>
      <c r="H37" s="435"/>
      <c r="I37" s="345">
        <f>I18</f>
        <v>1.1520000000000001</v>
      </c>
    </row>
    <row r="38" spans="1:13">
      <c r="A38" s="436" t="s">
        <v>301</v>
      </c>
      <c r="B38" s="437"/>
      <c r="C38" s="437"/>
      <c r="D38" s="437"/>
      <c r="E38" s="437"/>
      <c r="F38" s="437"/>
      <c r="G38" s="437"/>
      <c r="H38" s="438"/>
      <c r="I38" s="346">
        <f>I34</f>
        <v>37.774700000000003</v>
      </c>
    </row>
    <row r="39" spans="1:13">
      <c r="A39" s="436" t="s">
        <v>302</v>
      </c>
      <c r="B39" s="437"/>
      <c r="C39" s="437"/>
      <c r="D39" s="437"/>
      <c r="E39" s="437"/>
      <c r="F39" s="437"/>
      <c r="G39" s="437"/>
      <c r="H39" s="438"/>
      <c r="I39" s="346">
        <f>I37*1.5727</f>
        <v>1.8117504000000002</v>
      </c>
    </row>
    <row r="40" spans="1:13">
      <c r="A40" s="436" t="s">
        <v>314</v>
      </c>
      <c r="B40" s="437"/>
      <c r="C40" s="437"/>
      <c r="D40" s="437"/>
      <c r="E40" s="437"/>
      <c r="F40" s="437"/>
      <c r="G40" s="437"/>
      <c r="H40" s="438"/>
      <c r="I40" s="346">
        <f>SUM(I37:I39)</f>
        <v>40.738450400000005</v>
      </c>
    </row>
    <row r="41" spans="1:13">
      <c r="A41" s="436" t="s">
        <v>313</v>
      </c>
      <c r="B41" s="437"/>
      <c r="C41" s="437"/>
      <c r="D41" s="437"/>
      <c r="E41" s="437"/>
      <c r="F41" s="437"/>
      <c r="G41" s="437"/>
      <c r="H41" s="438"/>
      <c r="I41" s="346">
        <f>I40*31.29%</f>
        <v>12.747061130160002</v>
      </c>
    </row>
    <row r="42" spans="1:13">
      <c r="A42" s="428" t="s">
        <v>303</v>
      </c>
      <c r="B42" s="429"/>
      <c r="C42" s="429"/>
      <c r="D42" s="429"/>
      <c r="E42" s="429"/>
      <c r="F42" s="429"/>
      <c r="G42" s="429"/>
      <c r="H42" s="429"/>
      <c r="I42" s="347">
        <f>SUM(I40:I41)</f>
        <v>53.485511530160011</v>
      </c>
    </row>
  </sheetData>
  <mergeCells count="37">
    <mergeCell ref="A10:I10"/>
    <mergeCell ref="A1:D4"/>
    <mergeCell ref="E1:H4"/>
    <mergeCell ref="I1:I2"/>
    <mergeCell ref="B6:I6"/>
    <mergeCell ref="B7:I7"/>
    <mergeCell ref="C23:E23"/>
    <mergeCell ref="C11:E11"/>
    <mergeCell ref="C12:E12"/>
    <mergeCell ref="C13:E13"/>
    <mergeCell ref="C14:E14"/>
    <mergeCell ref="C15:E15"/>
    <mergeCell ref="C16:E16"/>
    <mergeCell ref="C17:E17"/>
    <mergeCell ref="A18:H18"/>
    <mergeCell ref="A20:I20"/>
    <mergeCell ref="C21:E21"/>
    <mergeCell ref="C22:E22"/>
    <mergeCell ref="A35:I35"/>
    <mergeCell ref="C24:E24"/>
    <mergeCell ref="C25:E25"/>
    <mergeCell ref="C26:E26"/>
    <mergeCell ref="C27:E27"/>
    <mergeCell ref="C28:E28"/>
    <mergeCell ref="C29:E29"/>
    <mergeCell ref="C30:E30"/>
    <mergeCell ref="C31:E31"/>
    <mergeCell ref="C32:E32"/>
    <mergeCell ref="C33:E33"/>
    <mergeCell ref="A34:H34"/>
    <mergeCell ref="A42:H42"/>
    <mergeCell ref="A36:I36"/>
    <mergeCell ref="A37:H37"/>
    <mergeCell ref="A38:H38"/>
    <mergeCell ref="A39:H39"/>
    <mergeCell ref="A40:H40"/>
    <mergeCell ref="A41:H41"/>
  </mergeCells>
  <printOptions gridLines="1"/>
  <pageMargins left="0.51181102362204722" right="0.51181102362204722" top="0.78740157480314965" bottom="0.78740157480314965" header="0.31496062992125984" footer="0.31496062992125984"/>
  <pageSetup paperSize="9" scale="71" orientation="portrait" r:id="rId1"/>
  <colBreaks count="1" manualBreakCount="1">
    <brk id="11"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2"/>
  <sheetViews>
    <sheetView view="pageBreakPreview" zoomScaleNormal="100" zoomScaleSheetLayoutView="100" workbookViewId="0">
      <selection sqref="A1:D4"/>
    </sheetView>
  </sheetViews>
  <sheetFormatPr defaultRowHeight="15"/>
  <cols>
    <col min="1" max="1" width="9.85546875" style="358" customWidth="1"/>
    <col min="2" max="2" width="9.7109375" style="289" bestFit="1" customWidth="1"/>
    <col min="3" max="4" width="7.7109375" style="290" customWidth="1"/>
    <col min="5" max="5" width="62.140625" style="290" customWidth="1"/>
    <col min="6" max="6" width="6.28515625" style="289" customWidth="1"/>
    <col min="7" max="7" width="5.5703125" style="291" bestFit="1" customWidth="1"/>
    <col min="8" max="8" width="9.5703125" style="292" customWidth="1"/>
    <col min="9" max="9" width="11" style="290" bestFit="1" customWidth="1"/>
    <col min="10" max="10" width="9.28515625" style="266" hidden="1" customWidth="1"/>
    <col min="11" max="11" width="12.28515625" style="266" hidden="1" customWidth="1"/>
    <col min="12" max="12" width="9.140625" style="266"/>
    <col min="13" max="13" width="8.28515625" style="266" bestFit="1" customWidth="1"/>
    <col min="14" max="16384" width="9.140625" style="266"/>
  </cols>
  <sheetData>
    <row r="1" spans="1:11">
      <c r="A1" s="453"/>
      <c r="B1" s="454"/>
      <c r="C1" s="454"/>
      <c r="D1" s="455"/>
      <c r="E1" s="462" t="s">
        <v>279</v>
      </c>
      <c r="F1" s="462"/>
      <c r="G1" s="462"/>
      <c r="H1" s="462"/>
      <c r="I1" s="463" t="s">
        <v>280</v>
      </c>
    </row>
    <row r="2" spans="1:11">
      <c r="A2" s="456"/>
      <c r="B2" s="457"/>
      <c r="C2" s="457"/>
      <c r="D2" s="458"/>
      <c r="E2" s="462"/>
      <c r="F2" s="462"/>
      <c r="G2" s="462"/>
      <c r="H2" s="462"/>
      <c r="I2" s="463"/>
      <c r="K2" s="267"/>
    </row>
    <row r="3" spans="1:11">
      <c r="A3" s="456"/>
      <c r="B3" s="457"/>
      <c r="C3" s="457"/>
      <c r="D3" s="458"/>
      <c r="E3" s="462"/>
      <c r="F3" s="462"/>
      <c r="G3" s="462"/>
      <c r="H3" s="462"/>
      <c r="I3" s="321">
        <v>44197</v>
      </c>
    </row>
    <row r="4" spans="1:11">
      <c r="A4" s="459"/>
      <c r="B4" s="460"/>
      <c r="C4" s="460"/>
      <c r="D4" s="461"/>
      <c r="E4" s="462"/>
      <c r="F4" s="462"/>
      <c r="G4" s="462"/>
      <c r="H4" s="462"/>
      <c r="I4" s="268" t="s">
        <v>195</v>
      </c>
    </row>
    <row r="5" spans="1:11" ht="19.5">
      <c r="A5" s="352"/>
      <c r="B5" s="269"/>
      <c r="C5" s="269"/>
      <c r="D5" s="269"/>
      <c r="E5" s="270"/>
      <c r="F5" s="270"/>
      <c r="G5" s="271"/>
      <c r="H5" s="272"/>
      <c r="I5" s="273"/>
    </row>
    <row r="6" spans="1:11">
      <c r="A6" s="353" t="s">
        <v>281</v>
      </c>
      <c r="B6" s="464" t="s">
        <v>194</v>
      </c>
      <c r="C6" s="464"/>
      <c r="D6" s="464"/>
      <c r="E6" s="464"/>
      <c r="F6" s="464"/>
      <c r="G6" s="464"/>
      <c r="H6" s="464"/>
      <c r="I6" s="465"/>
      <c r="J6" s="274"/>
    </row>
    <row r="7" spans="1:11">
      <c r="A7" s="354" t="s">
        <v>282</v>
      </c>
      <c r="B7" s="466" t="s">
        <v>42</v>
      </c>
      <c r="C7" s="466"/>
      <c r="D7" s="466"/>
      <c r="E7" s="466"/>
      <c r="F7" s="466"/>
      <c r="G7" s="466"/>
      <c r="H7" s="466"/>
      <c r="I7" s="467"/>
    </row>
    <row r="8" spans="1:11" s="275" customFormat="1">
      <c r="A8" s="355" t="s">
        <v>318</v>
      </c>
      <c r="C8" s="276"/>
      <c r="D8" s="277"/>
      <c r="F8" s="278"/>
      <c r="G8" s="279"/>
      <c r="H8" s="279"/>
      <c r="I8" s="280"/>
    </row>
    <row r="9" spans="1:11" s="275" customFormat="1">
      <c r="A9" s="355" t="s">
        <v>311</v>
      </c>
      <c r="C9" s="276"/>
      <c r="D9" s="277"/>
      <c r="F9" s="278"/>
      <c r="G9" s="279"/>
      <c r="H9" s="279"/>
      <c r="I9" s="280"/>
    </row>
    <row r="10" spans="1:11">
      <c r="A10" s="430" t="s">
        <v>283</v>
      </c>
      <c r="B10" s="431"/>
      <c r="C10" s="431"/>
      <c r="D10" s="431"/>
      <c r="E10" s="431"/>
      <c r="F10" s="431"/>
      <c r="G10" s="431"/>
      <c r="H10" s="431"/>
      <c r="I10" s="432"/>
    </row>
    <row r="11" spans="1:11">
      <c r="A11" s="356" t="s">
        <v>284</v>
      </c>
      <c r="B11" s="281" t="s">
        <v>8</v>
      </c>
      <c r="C11" s="449" t="s">
        <v>83</v>
      </c>
      <c r="D11" s="449"/>
      <c r="E11" s="449"/>
      <c r="F11" s="281" t="s">
        <v>285</v>
      </c>
      <c r="G11" s="282" t="s">
        <v>286</v>
      </c>
      <c r="H11" s="283" t="s">
        <v>287</v>
      </c>
      <c r="I11" s="284" t="s">
        <v>288</v>
      </c>
    </row>
    <row r="12" spans="1:11" customFormat="1" ht="15" customHeight="1">
      <c r="A12" s="357">
        <v>10118</v>
      </c>
      <c r="B12" s="285" t="s">
        <v>274</v>
      </c>
      <c r="C12" s="450" t="s">
        <v>289</v>
      </c>
      <c r="D12" s="451"/>
      <c r="E12" s="452"/>
      <c r="F12" s="285" t="s">
        <v>290</v>
      </c>
      <c r="G12" s="286">
        <v>0.09</v>
      </c>
      <c r="H12" s="339">
        <v>6.94</v>
      </c>
      <c r="I12" s="341">
        <f>H12*G12</f>
        <v>0.62460000000000004</v>
      </c>
    </row>
    <row r="13" spans="1:11" customFormat="1" ht="15" customHeight="1">
      <c r="A13" s="357">
        <v>10101</v>
      </c>
      <c r="B13" s="285" t="s">
        <v>274</v>
      </c>
      <c r="C13" s="450" t="s">
        <v>291</v>
      </c>
      <c r="D13" s="451"/>
      <c r="E13" s="452"/>
      <c r="F13" s="285" t="s">
        <v>290</v>
      </c>
      <c r="G13" s="286">
        <v>0.09</v>
      </c>
      <c r="H13" s="339">
        <v>5.86</v>
      </c>
      <c r="I13" s="341">
        <f>H13*G13</f>
        <v>0.52739999999999998</v>
      </c>
    </row>
    <row r="14" spans="1:11" customFormat="1">
      <c r="A14" s="357"/>
      <c r="B14" s="285"/>
      <c r="C14" s="450"/>
      <c r="D14" s="451"/>
      <c r="E14" s="452"/>
      <c r="F14" s="285"/>
      <c r="G14" s="286"/>
      <c r="H14" s="287"/>
      <c r="I14" s="288"/>
    </row>
    <row r="15" spans="1:11" customFormat="1">
      <c r="A15" s="357"/>
      <c r="B15" s="285"/>
      <c r="C15" s="450"/>
      <c r="D15" s="451"/>
      <c r="E15" s="452"/>
      <c r="F15" s="285"/>
      <c r="G15" s="286"/>
      <c r="H15" s="287"/>
      <c r="I15" s="288"/>
    </row>
    <row r="16" spans="1:11" customFormat="1">
      <c r="A16" s="357"/>
      <c r="B16" s="285"/>
      <c r="C16" s="450"/>
      <c r="D16" s="451"/>
      <c r="E16" s="452"/>
      <c r="F16" s="285"/>
      <c r="G16" s="286"/>
      <c r="H16" s="287"/>
      <c r="I16" s="288"/>
    </row>
    <row r="17" spans="1:13" customFormat="1">
      <c r="A17" s="357"/>
      <c r="B17" s="285"/>
      <c r="C17" s="450"/>
      <c r="D17" s="451"/>
      <c r="E17" s="452"/>
      <c r="F17" s="285"/>
      <c r="G17" s="286"/>
      <c r="H17" s="287"/>
      <c r="I17" s="288"/>
    </row>
    <row r="18" spans="1:13">
      <c r="A18" s="446" t="s">
        <v>292</v>
      </c>
      <c r="B18" s="447"/>
      <c r="C18" s="447"/>
      <c r="D18" s="447"/>
      <c r="E18" s="447"/>
      <c r="F18" s="447"/>
      <c r="G18" s="447"/>
      <c r="H18" s="447"/>
      <c r="I18" s="340">
        <f>SUM(I12:I13)</f>
        <v>1.1520000000000001</v>
      </c>
    </row>
    <row r="19" spans="1:13" s="294" customFormat="1">
      <c r="A19" s="358"/>
      <c r="B19" s="289"/>
      <c r="C19" s="290"/>
      <c r="D19" s="290"/>
      <c r="E19" s="290"/>
      <c r="F19" s="289"/>
      <c r="G19" s="291"/>
      <c r="H19" s="292"/>
      <c r="I19" s="293"/>
    </row>
    <row r="20" spans="1:13">
      <c r="A20" s="430" t="s">
        <v>293</v>
      </c>
      <c r="B20" s="431"/>
      <c r="C20" s="431"/>
      <c r="D20" s="431"/>
      <c r="E20" s="431"/>
      <c r="F20" s="431"/>
      <c r="G20" s="431"/>
      <c r="H20" s="431"/>
      <c r="I20" s="432"/>
    </row>
    <row r="21" spans="1:13">
      <c r="A21" s="356" t="s">
        <v>284</v>
      </c>
      <c r="B21" s="281" t="s">
        <v>8</v>
      </c>
      <c r="C21" s="449" t="s">
        <v>83</v>
      </c>
      <c r="D21" s="449"/>
      <c r="E21" s="449"/>
      <c r="F21" s="295" t="s">
        <v>285</v>
      </c>
      <c r="G21" s="282" t="s">
        <v>286</v>
      </c>
      <c r="H21" s="296" t="s">
        <v>287</v>
      </c>
      <c r="I21" s="284" t="s">
        <v>288</v>
      </c>
    </row>
    <row r="22" spans="1:13" s="297" customFormat="1">
      <c r="A22" s="357">
        <v>112</v>
      </c>
      <c r="B22" s="285" t="s">
        <v>316</v>
      </c>
      <c r="C22" s="450" t="s">
        <v>194</v>
      </c>
      <c r="D22" s="451"/>
      <c r="E22" s="452"/>
      <c r="F22" s="285" t="s">
        <v>55</v>
      </c>
      <c r="G22" s="286">
        <v>1</v>
      </c>
      <c r="H22" s="339">
        <v>5.05</v>
      </c>
      <c r="I22" s="341">
        <f>H22*G22</f>
        <v>5.05</v>
      </c>
    </row>
    <row r="23" spans="1:13">
      <c r="A23" s="359">
        <v>69512</v>
      </c>
      <c r="B23" s="285" t="s">
        <v>274</v>
      </c>
      <c r="C23" s="440" t="s">
        <v>294</v>
      </c>
      <c r="D23" s="441"/>
      <c r="E23" s="442"/>
      <c r="F23" s="299" t="s">
        <v>55</v>
      </c>
      <c r="G23" s="300">
        <v>1</v>
      </c>
      <c r="H23" s="342">
        <v>0.18</v>
      </c>
      <c r="I23" s="341">
        <f t="shared" ref="I23:I25" si="0">H23*G23</f>
        <v>0.18</v>
      </c>
    </row>
    <row r="24" spans="1:13">
      <c r="A24" s="359">
        <v>69513</v>
      </c>
      <c r="B24" s="285" t="s">
        <v>274</v>
      </c>
      <c r="C24" s="440" t="s">
        <v>295</v>
      </c>
      <c r="D24" s="441"/>
      <c r="E24" s="442"/>
      <c r="F24" s="299" t="s">
        <v>257</v>
      </c>
      <c r="G24" s="300">
        <v>0.01</v>
      </c>
      <c r="H24" s="342">
        <v>53.47</v>
      </c>
      <c r="I24" s="341">
        <f t="shared" si="0"/>
        <v>0.53469999999999995</v>
      </c>
    </row>
    <row r="25" spans="1:13">
      <c r="A25" s="359">
        <v>69514</v>
      </c>
      <c r="B25" s="285" t="s">
        <v>274</v>
      </c>
      <c r="C25" s="440" t="s">
        <v>296</v>
      </c>
      <c r="D25" s="441"/>
      <c r="E25" s="442"/>
      <c r="F25" s="302" t="s">
        <v>297</v>
      </c>
      <c r="G25" s="303">
        <v>1</v>
      </c>
      <c r="H25" s="342">
        <v>36.06</v>
      </c>
      <c r="I25" s="341">
        <f t="shared" si="0"/>
        <v>36.06</v>
      </c>
    </row>
    <row r="26" spans="1:13">
      <c r="A26" s="359"/>
      <c r="B26" s="298"/>
      <c r="C26" s="440"/>
      <c r="D26" s="441"/>
      <c r="E26" s="442"/>
      <c r="F26" s="302"/>
      <c r="G26" s="303"/>
      <c r="H26" s="301"/>
      <c r="I26" s="304"/>
    </row>
    <row r="27" spans="1:13">
      <c r="A27" s="359"/>
      <c r="B27" s="305"/>
      <c r="C27" s="440"/>
      <c r="D27" s="441"/>
      <c r="E27" s="442"/>
      <c r="F27" s="302"/>
      <c r="G27" s="303"/>
      <c r="H27" s="301"/>
      <c r="I27" s="304"/>
    </row>
    <row r="28" spans="1:13" s="310" customFormat="1">
      <c r="A28" s="360"/>
      <c r="B28" s="305"/>
      <c r="C28" s="443"/>
      <c r="D28" s="444"/>
      <c r="E28" s="445"/>
      <c r="F28" s="306"/>
      <c r="G28" s="307"/>
      <c r="H28" s="308"/>
      <c r="I28" s="309"/>
      <c r="M28" s="311"/>
    </row>
    <row r="29" spans="1:13" s="310" customFormat="1">
      <c r="A29" s="361"/>
      <c r="B29" s="305"/>
      <c r="C29" s="443"/>
      <c r="D29" s="444"/>
      <c r="E29" s="445"/>
      <c r="F29" s="306"/>
      <c r="G29" s="307"/>
      <c r="H29" s="308"/>
      <c r="I29" s="309"/>
    </row>
    <row r="30" spans="1:13" s="310" customFormat="1">
      <c r="A30" s="360"/>
      <c r="B30" s="305"/>
      <c r="C30" s="443"/>
      <c r="D30" s="444"/>
      <c r="E30" s="445"/>
      <c r="F30" s="306"/>
      <c r="G30" s="307"/>
      <c r="H30" s="308"/>
      <c r="I30" s="309"/>
    </row>
    <row r="31" spans="1:13" s="310" customFormat="1">
      <c r="A31" s="361"/>
      <c r="B31" s="305"/>
      <c r="C31" s="443"/>
      <c r="D31" s="444"/>
      <c r="E31" s="445"/>
      <c r="F31" s="306"/>
      <c r="G31" s="307"/>
      <c r="H31" s="312"/>
      <c r="I31" s="309"/>
    </row>
    <row r="32" spans="1:13" s="313" customFormat="1">
      <c r="A32" s="360"/>
      <c r="B32" s="305"/>
      <c r="C32" s="443"/>
      <c r="D32" s="444"/>
      <c r="E32" s="445"/>
      <c r="F32" s="306"/>
      <c r="G32" s="307"/>
      <c r="H32" s="308"/>
      <c r="I32" s="309"/>
      <c r="M32" s="311"/>
    </row>
    <row r="33" spans="1:13" s="313" customFormat="1">
      <c r="A33" s="362"/>
      <c r="B33" s="305"/>
      <c r="C33" s="443"/>
      <c r="D33" s="444"/>
      <c r="E33" s="445"/>
      <c r="F33" s="306"/>
      <c r="G33" s="307"/>
      <c r="H33" s="308"/>
      <c r="I33" s="309"/>
      <c r="M33" s="311"/>
    </row>
    <row r="34" spans="1:13">
      <c r="A34" s="446" t="s">
        <v>298</v>
      </c>
      <c r="B34" s="447"/>
      <c r="C34" s="447"/>
      <c r="D34" s="447"/>
      <c r="E34" s="447"/>
      <c r="F34" s="447"/>
      <c r="G34" s="447"/>
      <c r="H34" s="448"/>
      <c r="I34" s="342">
        <f>SUM(I22:I25)</f>
        <v>41.8247</v>
      </c>
    </row>
    <row r="35" spans="1:13">
      <c r="A35" s="439"/>
      <c r="B35" s="439"/>
      <c r="C35" s="439"/>
      <c r="D35" s="439"/>
      <c r="E35" s="439"/>
      <c r="F35" s="439"/>
      <c r="G35" s="439"/>
      <c r="H35" s="439"/>
      <c r="I35" s="439"/>
    </row>
    <row r="36" spans="1:13">
      <c r="A36" s="430" t="s">
        <v>299</v>
      </c>
      <c r="B36" s="431"/>
      <c r="C36" s="431"/>
      <c r="D36" s="431"/>
      <c r="E36" s="431"/>
      <c r="F36" s="431"/>
      <c r="G36" s="431"/>
      <c r="H36" s="431"/>
      <c r="I36" s="432"/>
    </row>
    <row r="37" spans="1:13">
      <c r="A37" s="433" t="s">
        <v>300</v>
      </c>
      <c r="B37" s="434"/>
      <c r="C37" s="434"/>
      <c r="D37" s="434"/>
      <c r="E37" s="434"/>
      <c r="F37" s="434"/>
      <c r="G37" s="434"/>
      <c r="H37" s="435"/>
      <c r="I37" s="345">
        <f>I18</f>
        <v>1.1520000000000001</v>
      </c>
    </row>
    <row r="38" spans="1:13">
      <c r="A38" s="436" t="s">
        <v>301</v>
      </c>
      <c r="B38" s="437"/>
      <c r="C38" s="437"/>
      <c r="D38" s="437"/>
      <c r="E38" s="437"/>
      <c r="F38" s="437"/>
      <c r="G38" s="437"/>
      <c r="H38" s="438"/>
      <c r="I38" s="346">
        <f>I34</f>
        <v>41.8247</v>
      </c>
    </row>
    <row r="39" spans="1:13">
      <c r="A39" s="436" t="s">
        <v>302</v>
      </c>
      <c r="B39" s="437"/>
      <c r="C39" s="437"/>
      <c r="D39" s="437"/>
      <c r="E39" s="437"/>
      <c r="F39" s="437"/>
      <c r="G39" s="437"/>
      <c r="H39" s="438"/>
      <c r="I39" s="346">
        <f>I37*1.5727</f>
        <v>1.8117504000000002</v>
      </c>
    </row>
    <row r="40" spans="1:13">
      <c r="A40" s="436" t="s">
        <v>314</v>
      </c>
      <c r="B40" s="437"/>
      <c r="C40" s="437"/>
      <c r="D40" s="437"/>
      <c r="E40" s="437"/>
      <c r="F40" s="437"/>
      <c r="G40" s="437"/>
      <c r="H40" s="438"/>
      <c r="I40" s="346">
        <f>SUM(I37:I39)</f>
        <v>44.788450400000002</v>
      </c>
    </row>
    <row r="41" spans="1:13">
      <c r="A41" s="436" t="s">
        <v>313</v>
      </c>
      <c r="B41" s="437"/>
      <c r="C41" s="437"/>
      <c r="D41" s="437"/>
      <c r="E41" s="437"/>
      <c r="F41" s="437"/>
      <c r="G41" s="437"/>
      <c r="H41" s="438"/>
      <c r="I41" s="346">
        <f>I40*31.29%</f>
        <v>14.014306130160001</v>
      </c>
    </row>
    <row r="42" spans="1:13">
      <c r="A42" s="428" t="s">
        <v>303</v>
      </c>
      <c r="B42" s="429"/>
      <c r="C42" s="429"/>
      <c r="D42" s="429"/>
      <c r="E42" s="429"/>
      <c r="F42" s="429"/>
      <c r="G42" s="429"/>
      <c r="H42" s="429"/>
      <c r="I42" s="347">
        <f>SUM(I40:I41)</f>
        <v>58.802756530160003</v>
      </c>
    </row>
  </sheetData>
  <mergeCells count="37">
    <mergeCell ref="A10:I10"/>
    <mergeCell ref="A1:D4"/>
    <mergeCell ref="E1:H4"/>
    <mergeCell ref="I1:I2"/>
    <mergeCell ref="B6:I6"/>
    <mergeCell ref="B7:I7"/>
    <mergeCell ref="C23:E23"/>
    <mergeCell ref="C11:E11"/>
    <mergeCell ref="C12:E12"/>
    <mergeCell ref="C13:E13"/>
    <mergeCell ref="C14:E14"/>
    <mergeCell ref="C15:E15"/>
    <mergeCell ref="C16:E16"/>
    <mergeCell ref="C17:E17"/>
    <mergeCell ref="A18:H18"/>
    <mergeCell ref="A20:I20"/>
    <mergeCell ref="C21:E21"/>
    <mergeCell ref="C22:E22"/>
    <mergeCell ref="A35:I35"/>
    <mergeCell ref="C24:E24"/>
    <mergeCell ref="C25:E25"/>
    <mergeCell ref="C26:E26"/>
    <mergeCell ref="C27:E27"/>
    <mergeCell ref="C28:E28"/>
    <mergeCell ref="C29:E29"/>
    <mergeCell ref="C30:E30"/>
    <mergeCell ref="C31:E31"/>
    <mergeCell ref="C32:E32"/>
    <mergeCell ref="C33:E33"/>
    <mergeCell ref="A34:H34"/>
    <mergeCell ref="A42:H42"/>
    <mergeCell ref="A36:I36"/>
    <mergeCell ref="A37:H37"/>
    <mergeCell ref="A38:H38"/>
    <mergeCell ref="A39:H39"/>
    <mergeCell ref="A40:H40"/>
    <mergeCell ref="A41:H41"/>
  </mergeCells>
  <printOptions gridLines="1"/>
  <pageMargins left="0.51181102362204722" right="0.51181102362204722" top="0.78740157480314965" bottom="0.78740157480314965" header="0.31496062992125984" footer="0.31496062992125984"/>
  <pageSetup paperSize="9" scale="71" orientation="portrait" r:id="rId1"/>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2"/>
  <sheetViews>
    <sheetView view="pageBreakPreview" zoomScaleNormal="100" zoomScaleSheetLayoutView="100" workbookViewId="0">
      <selection sqref="A1:D4"/>
    </sheetView>
  </sheetViews>
  <sheetFormatPr defaultRowHeight="15"/>
  <cols>
    <col min="1" max="1" width="9.85546875" style="358" customWidth="1"/>
    <col min="2" max="2" width="9.7109375" style="289" bestFit="1" customWidth="1"/>
    <col min="3" max="4" width="7.7109375" style="290" customWidth="1"/>
    <col min="5" max="5" width="62.140625" style="290" customWidth="1"/>
    <col min="6" max="6" width="6.28515625" style="289" customWidth="1"/>
    <col min="7" max="7" width="5.5703125" style="291" bestFit="1" customWidth="1"/>
    <col min="8" max="8" width="9" style="292" bestFit="1" customWidth="1"/>
    <col min="9" max="9" width="11.140625" style="290" bestFit="1" customWidth="1"/>
    <col min="10" max="10" width="9.28515625" style="266" hidden="1" customWidth="1"/>
    <col min="11" max="11" width="12.28515625" style="266" hidden="1" customWidth="1"/>
    <col min="12" max="12" width="9.140625" style="266"/>
    <col min="13" max="13" width="8.28515625" style="266" bestFit="1" customWidth="1"/>
    <col min="14" max="16384" width="9.140625" style="266"/>
  </cols>
  <sheetData>
    <row r="1" spans="1:11">
      <c r="A1" s="453"/>
      <c r="B1" s="454"/>
      <c r="C1" s="454"/>
      <c r="D1" s="455"/>
      <c r="E1" s="462" t="s">
        <v>279</v>
      </c>
      <c r="F1" s="462"/>
      <c r="G1" s="462"/>
      <c r="H1" s="462"/>
      <c r="I1" s="463" t="s">
        <v>280</v>
      </c>
    </row>
    <row r="2" spans="1:11">
      <c r="A2" s="456"/>
      <c r="B2" s="457"/>
      <c r="C2" s="457"/>
      <c r="D2" s="458"/>
      <c r="E2" s="462"/>
      <c r="F2" s="462"/>
      <c r="G2" s="462"/>
      <c r="H2" s="462"/>
      <c r="I2" s="463"/>
      <c r="K2" s="267"/>
    </row>
    <row r="3" spans="1:11">
      <c r="A3" s="456"/>
      <c r="B3" s="457"/>
      <c r="C3" s="457"/>
      <c r="D3" s="458"/>
      <c r="E3" s="462"/>
      <c r="F3" s="462"/>
      <c r="G3" s="462"/>
      <c r="H3" s="462"/>
      <c r="I3" s="321">
        <v>44197</v>
      </c>
    </row>
    <row r="4" spans="1:11">
      <c r="A4" s="459"/>
      <c r="B4" s="460"/>
      <c r="C4" s="460"/>
      <c r="D4" s="461"/>
      <c r="E4" s="462"/>
      <c r="F4" s="462"/>
      <c r="G4" s="462"/>
      <c r="H4" s="462"/>
      <c r="I4" s="268" t="s">
        <v>197</v>
      </c>
    </row>
    <row r="5" spans="1:11" ht="19.5">
      <c r="A5" s="352"/>
      <c r="B5" s="269"/>
      <c r="C5" s="269"/>
      <c r="D5" s="269"/>
      <c r="E5" s="270"/>
      <c r="F5" s="270"/>
      <c r="G5" s="271"/>
      <c r="H5" s="272"/>
      <c r="I5" s="273"/>
    </row>
    <row r="6" spans="1:11">
      <c r="A6" s="353" t="s">
        <v>281</v>
      </c>
      <c r="B6" s="464" t="s">
        <v>196</v>
      </c>
      <c r="C6" s="464"/>
      <c r="D6" s="464"/>
      <c r="E6" s="464"/>
      <c r="F6" s="464"/>
      <c r="G6" s="464"/>
      <c r="H6" s="464"/>
      <c r="I6" s="465"/>
      <c r="J6" s="274"/>
    </row>
    <row r="7" spans="1:11">
      <c r="A7" s="354" t="s">
        <v>282</v>
      </c>
      <c r="B7" s="466" t="s">
        <v>42</v>
      </c>
      <c r="C7" s="466"/>
      <c r="D7" s="466"/>
      <c r="E7" s="466"/>
      <c r="F7" s="466"/>
      <c r="G7" s="466"/>
      <c r="H7" s="466"/>
      <c r="I7" s="467"/>
    </row>
    <row r="8" spans="1:11" s="275" customFormat="1">
      <c r="A8" s="355" t="s">
        <v>318</v>
      </c>
      <c r="C8" s="276"/>
      <c r="D8" s="277"/>
      <c r="F8" s="278"/>
      <c r="G8" s="279"/>
      <c r="H8" s="279"/>
      <c r="I8" s="280"/>
    </row>
    <row r="9" spans="1:11" s="275" customFormat="1">
      <c r="A9" s="355" t="s">
        <v>311</v>
      </c>
      <c r="C9" s="276"/>
      <c r="D9" s="277"/>
      <c r="F9" s="278"/>
      <c r="G9" s="279"/>
      <c r="H9" s="279"/>
      <c r="I9" s="280"/>
    </row>
    <row r="10" spans="1:11">
      <c r="A10" s="430" t="s">
        <v>283</v>
      </c>
      <c r="B10" s="431"/>
      <c r="C10" s="431"/>
      <c r="D10" s="431"/>
      <c r="E10" s="431"/>
      <c r="F10" s="431"/>
      <c r="G10" s="431"/>
      <c r="H10" s="431"/>
      <c r="I10" s="432"/>
    </row>
    <row r="11" spans="1:11">
      <c r="A11" s="356" t="s">
        <v>284</v>
      </c>
      <c r="B11" s="281" t="s">
        <v>8</v>
      </c>
      <c r="C11" s="449" t="s">
        <v>83</v>
      </c>
      <c r="D11" s="449"/>
      <c r="E11" s="449"/>
      <c r="F11" s="281" t="s">
        <v>285</v>
      </c>
      <c r="G11" s="282" t="s">
        <v>286</v>
      </c>
      <c r="H11" s="283" t="s">
        <v>287</v>
      </c>
      <c r="I11" s="284" t="s">
        <v>288</v>
      </c>
    </row>
    <row r="12" spans="1:11" customFormat="1" ht="15" customHeight="1">
      <c r="A12" s="357">
        <v>10118</v>
      </c>
      <c r="B12" s="285" t="s">
        <v>274</v>
      </c>
      <c r="C12" s="450" t="s">
        <v>289</v>
      </c>
      <c r="D12" s="451"/>
      <c r="E12" s="452"/>
      <c r="F12" s="285" t="s">
        <v>290</v>
      </c>
      <c r="G12" s="286">
        <v>0.09</v>
      </c>
      <c r="H12" s="339">
        <v>6.94</v>
      </c>
      <c r="I12" s="341">
        <f>H12*G12</f>
        <v>0.62460000000000004</v>
      </c>
    </row>
    <row r="13" spans="1:11" customFormat="1" ht="15" customHeight="1">
      <c r="A13" s="357">
        <v>10101</v>
      </c>
      <c r="B13" s="285" t="s">
        <v>274</v>
      </c>
      <c r="C13" s="450" t="s">
        <v>291</v>
      </c>
      <c r="D13" s="451"/>
      <c r="E13" s="452"/>
      <c r="F13" s="285" t="s">
        <v>290</v>
      </c>
      <c r="G13" s="286">
        <v>0.09</v>
      </c>
      <c r="H13" s="339">
        <v>5.86</v>
      </c>
      <c r="I13" s="341">
        <f>H13*G13</f>
        <v>0.52739999999999998</v>
      </c>
    </row>
    <row r="14" spans="1:11" customFormat="1">
      <c r="A14" s="357"/>
      <c r="B14" s="285"/>
      <c r="C14" s="450"/>
      <c r="D14" s="451"/>
      <c r="E14" s="452"/>
      <c r="F14" s="285"/>
      <c r="G14" s="286"/>
      <c r="H14" s="287"/>
      <c r="I14" s="288"/>
    </row>
    <row r="15" spans="1:11" customFormat="1">
      <c r="A15" s="357"/>
      <c r="B15" s="285"/>
      <c r="C15" s="450"/>
      <c r="D15" s="451"/>
      <c r="E15" s="452"/>
      <c r="F15" s="285"/>
      <c r="G15" s="286"/>
      <c r="H15" s="287"/>
      <c r="I15" s="288"/>
    </row>
    <row r="16" spans="1:11" customFormat="1">
      <c r="A16" s="357"/>
      <c r="B16" s="285"/>
      <c r="C16" s="450"/>
      <c r="D16" s="451"/>
      <c r="E16" s="452"/>
      <c r="F16" s="285"/>
      <c r="G16" s="286"/>
      <c r="H16" s="287"/>
      <c r="I16" s="288"/>
    </row>
    <row r="17" spans="1:13" customFormat="1">
      <c r="A17" s="357"/>
      <c r="B17" s="285"/>
      <c r="C17" s="450"/>
      <c r="D17" s="451"/>
      <c r="E17" s="452"/>
      <c r="F17" s="285"/>
      <c r="G17" s="286"/>
      <c r="H17" s="287"/>
      <c r="I17" s="288"/>
    </row>
    <row r="18" spans="1:13">
      <c r="A18" s="446" t="s">
        <v>292</v>
      </c>
      <c r="B18" s="447"/>
      <c r="C18" s="447"/>
      <c r="D18" s="447"/>
      <c r="E18" s="447"/>
      <c r="F18" s="447"/>
      <c r="G18" s="447"/>
      <c r="H18" s="447"/>
      <c r="I18" s="340">
        <f>SUM(I12:I13)</f>
        <v>1.1520000000000001</v>
      </c>
    </row>
    <row r="19" spans="1:13" s="294" customFormat="1">
      <c r="A19" s="358"/>
      <c r="B19" s="289"/>
      <c r="C19" s="290"/>
      <c r="D19" s="290"/>
      <c r="E19" s="290"/>
      <c r="F19" s="289"/>
      <c r="G19" s="291"/>
      <c r="H19" s="292"/>
      <c r="I19" s="293"/>
    </row>
    <row r="20" spans="1:13">
      <c r="A20" s="430" t="s">
        <v>293</v>
      </c>
      <c r="B20" s="431"/>
      <c r="C20" s="431"/>
      <c r="D20" s="431"/>
      <c r="E20" s="431"/>
      <c r="F20" s="431"/>
      <c r="G20" s="431"/>
      <c r="H20" s="431"/>
      <c r="I20" s="432"/>
    </row>
    <row r="21" spans="1:13">
      <c r="A21" s="356" t="s">
        <v>284</v>
      </c>
      <c r="B21" s="281" t="s">
        <v>8</v>
      </c>
      <c r="C21" s="449" t="s">
        <v>83</v>
      </c>
      <c r="D21" s="449"/>
      <c r="E21" s="449"/>
      <c r="F21" s="295" t="s">
        <v>285</v>
      </c>
      <c r="G21" s="282" t="s">
        <v>286</v>
      </c>
      <c r="H21" s="296" t="s">
        <v>287</v>
      </c>
      <c r="I21" s="284" t="s">
        <v>288</v>
      </c>
    </row>
    <row r="22" spans="1:13" s="297" customFormat="1">
      <c r="A22" s="363">
        <v>113</v>
      </c>
      <c r="B22" s="285" t="s">
        <v>316</v>
      </c>
      <c r="C22" s="450" t="s">
        <v>196</v>
      </c>
      <c r="D22" s="451"/>
      <c r="E22" s="452"/>
      <c r="F22" s="285" t="s">
        <v>55</v>
      </c>
      <c r="G22" s="286">
        <v>1</v>
      </c>
      <c r="H22" s="339">
        <v>13.72</v>
      </c>
      <c r="I22" s="341">
        <f t="shared" ref="I22:I25" si="0">H22*G22</f>
        <v>13.72</v>
      </c>
    </row>
    <row r="23" spans="1:13">
      <c r="A23" s="359">
        <v>69512</v>
      </c>
      <c r="B23" s="285" t="s">
        <v>274</v>
      </c>
      <c r="C23" s="440" t="s">
        <v>294</v>
      </c>
      <c r="D23" s="441"/>
      <c r="E23" s="442"/>
      <c r="F23" s="299" t="s">
        <v>55</v>
      </c>
      <c r="G23" s="300">
        <v>1</v>
      </c>
      <c r="H23" s="342">
        <v>0.18</v>
      </c>
      <c r="I23" s="341">
        <f t="shared" si="0"/>
        <v>0.18</v>
      </c>
    </row>
    <row r="24" spans="1:13">
      <c r="A24" s="359">
        <v>69513</v>
      </c>
      <c r="B24" s="285" t="s">
        <v>274</v>
      </c>
      <c r="C24" s="440" t="s">
        <v>295</v>
      </c>
      <c r="D24" s="441"/>
      <c r="E24" s="442"/>
      <c r="F24" s="299" t="s">
        <v>257</v>
      </c>
      <c r="G24" s="300">
        <v>0.01</v>
      </c>
      <c r="H24" s="342">
        <v>53.47</v>
      </c>
      <c r="I24" s="341">
        <f t="shared" si="0"/>
        <v>0.53469999999999995</v>
      </c>
    </row>
    <row r="25" spans="1:13">
      <c r="A25" s="359">
        <v>69514</v>
      </c>
      <c r="B25" s="285" t="s">
        <v>274</v>
      </c>
      <c r="C25" s="440" t="s">
        <v>296</v>
      </c>
      <c r="D25" s="441"/>
      <c r="E25" s="442"/>
      <c r="F25" s="302" t="s">
        <v>297</v>
      </c>
      <c r="G25" s="303">
        <v>1</v>
      </c>
      <c r="H25" s="342">
        <v>36.06</v>
      </c>
      <c r="I25" s="341">
        <f t="shared" si="0"/>
        <v>36.06</v>
      </c>
    </row>
    <row r="26" spans="1:13">
      <c r="A26" s="359"/>
      <c r="B26" s="298"/>
      <c r="C26" s="440"/>
      <c r="D26" s="441"/>
      <c r="E26" s="442"/>
      <c r="F26" s="302"/>
      <c r="G26" s="303"/>
      <c r="H26" s="301"/>
      <c r="I26" s="304"/>
    </row>
    <row r="27" spans="1:13">
      <c r="A27" s="359"/>
      <c r="B27" s="305"/>
      <c r="C27" s="440"/>
      <c r="D27" s="441"/>
      <c r="E27" s="442"/>
      <c r="F27" s="302"/>
      <c r="G27" s="303"/>
      <c r="H27" s="301"/>
      <c r="I27" s="304"/>
    </row>
    <row r="28" spans="1:13" s="310" customFormat="1">
      <c r="A28" s="360"/>
      <c r="B28" s="305"/>
      <c r="C28" s="443"/>
      <c r="D28" s="444"/>
      <c r="E28" s="445"/>
      <c r="F28" s="306"/>
      <c r="G28" s="307"/>
      <c r="H28" s="308"/>
      <c r="I28" s="309"/>
      <c r="M28" s="311"/>
    </row>
    <row r="29" spans="1:13" s="310" customFormat="1">
      <c r="A29" s="361"/>
      <c r="B29" s="305"/>
      <c r="C29" s="443"/>
      <c r="D29" s="444"/>
      <c r="E29" s="445"/>
      <c r="F29" s="306"/>
      <c r="G29" s="307"/>
      <c r="H29" s="308"/>
      <c r="I29" s="309"/>
    </row>
    <row r="30" spans="1:13" s="310" customFormat="1">
      <c r="A30" s="360"/>
      <c r="B30" s="305"/>
      <c r="C30" s="443"/>
      <c r="D30" s="444"/>
      <c r="E30" s="445"/>
      <c r="F30" s="306"/>
      <c r="G30" s="307"/>
      <c r="H30" s="308"/>
      <c r="I30" s="309"/>
    </row>
    <row r="31" spans="1:13" s="310" customFormat="1">
      <c r="A31" s="361"/>
      <c r="B31" s="305"/>
      <c r="C31" s="443"/>
      <c r="D31" s="444"/>
      <c r="E31" s="445"/>
      <c r="F31" s="306"/>
      <c r="G31" s="307"/>
      <c r="H31" s="312"/>
      <c r="I31" s="309"/>
    </row>
    <row r="32" spans="1:13" s="313" customFormat="1">
      <c r="A32" s="360"/>
      <c r="B32" s="305"/>
      <c r="C32" s="443"/>
      <c r="D32" s="444"/>
      <c r="E32" s="445"/>
      <c r="F32" s="306"/>
      <c r="G32" s="307"/>
      <c r="H32" s="308"/>
      <c r="I32" s="309"/>
      <c r="M32" s="311"/>
    </row>
    <row r="33" spans="1:13" s="313" customFormat="1">
      <c r="A33" s="362"/>
      <c r="B33" s="305"/>
      <c r="C33" s="443"/>
      <c r="D33" s="444"/>
      <c r="E33" s="445"/>
      <c r="F33" s="306"/>
      <c r="G33" s="307"/>
      <c r="H33" s="308"/>
      <c r="I33" s="309"/>
      <c r="M33" s="311"/>
    </row>
    <row r="34" spans="1:13">
      <c r="A34" s="446" t="s">
        <v>298</v>
      </c>
      <c r="B34" s="447"/>
      <c r="C34" s="447"/>
      <c r="D34" s="447"/>
      <c r="E34" s="447"/>
      <c r="F34" s="447"/>
      <c r="G34" s="447"/>
      <c r="H34" s="448"/>
      <c r="I34" s="342">
        <f>SUM(I22:I25)</f>
        <v>50.494700000000002</v>
      </c>
    </row>
    <row r="35" spans="1:13">
      <c r="A35" s="439"/>
      <c r="B35" s="439"/>
      <c r="C35" s="439"/>
      <c r="D35" s="439"/>
      <c r="E35" s="439"/>
      <c r="F35" s="439"/>
      <c r="G35" s="439"/>
      <c r="H35" s="439"/>
      <c r="I35" s="439"/>
    </row>
    <row r="36" spans="1:13">
      <c r="A36" s="430" t="s">
        <v>299</v>
      </c>
      <c r="B36" s="431"/>
      <c r="C36" s="431"/>
      <c r="D36" s="431"/>
      <c r="E36" s="431"/>
      <c r="F36" s="431"/>
      <c r="G36" s="431"/>
      <c r="H36" s="431"/>
      <c r="I36" s="432"/>
    </row>
    <row r="37" spans="1:13">
      <c r="A37" s="433" t="s">
        <v>300</v>
      </c>
      <c r="B37" s="434"/>
      <c r="C37" s="434"/>
      <c r="D37" s="434"/>
      <c r="E37" s="434"/>
      <c r="F37" s="434"/>
      <c r="G37" s="434"/>
      <c r="H37" s="435"/>
      <c r="I37" s="345">
        <f>I18</f>
        <v>1.1520000000000001</v>
      </c>
    </row>
    <row r="38" spans="1:13">
      <c r="A38" s="436" t="s">
        <v>301</v>
      </c>
      <c r="B38" s="437"/>
      <c r="C38" s="437"/>
      <c r="D38" s="437"/>
      <c r="E38" s="437"/>
      <c r="F38" s="437"/>
      <c r="G38" s="437"/>
      <c r="H38" s="438"/>
      <c r="I38" s="346">
        <f>I34</f>
        <v>50.494700000000002</v>
      </c>
    </row>
    <row r="39" spans="1:13">
      <c r="A39" s="436" t="s">
        <v>302</v>
      </c>
      <c r="B39" s="437"/>
      <c r="C39" s="437"/>
      <c r="D39" s="437"/>
      <c r="E39" s="437"/>
      <c r="F39" s="437"/>
      <c r="G39" s="437"/>
      <c r="H39" s="438"/>
      <c r="I39" s="346">
        <f>I37*1.5727</f>
        <v>1.8117504000000002</v>
      </c>
    </row>
    <row r="40" spans="1:13">
      <c r="A40" s="436" t="s">
        <v>314</v>
      </c>
      <c r="B40" s="437"/>
      <c r="C40" s="437"/>
      <c r="D40" s="437"/>
      <c r="E40" s="437"/>
      <c r="F40" s="437"/>
      <c r="G40" s="437"/>
      <c r="H40" s="438"/>
      <c r="I40" s="346">
        <f>SUM(I37:I39)</f>
        <v>53.458450400000004</v>
      </c>
    </row>
    <row r="41" spans="1:13">
      <c r="A41" s="436" t="s">
        <v>313</v>
      </c>
      <c r="B41" s="437"/>
      <c r="C41" s="437"/>
      <c r="D41" s="437"/>
      <c r="E41" s="437"/>
      <c r="F41" s="437"/>
      <c r="G41" s="437"/>
      <c r="H41" s="438"/>
      <c r="I41" s="346">
        <f>I40*31.29%</f>
        <v>16.727149130160001</v>
      </c>
    </row>
    <row r="42" spans="1:13">
      <c r="A42" s="428" t="s">
        <v>303</v>
      </c>
      <c r="B42" s="429"/>
      <c r="C42" s="429"/>
      <c r="D42" s="429"/>
      <c r="E42" s="429"/>
      <c r="F42" s="429"/>
      <c r="G42" s="429"/>
      <c r="H42" s="429"/>
      <c r="I42" s="347">
        <f>SUM(I40:I41)</f>
        <v>70.185599530160005</v>
      </c>
    </row>
  </sheetData>
  <mergeCells count="37">
    <mergeCell ref="A10:I10"/>
    <mergeCell ref="A1:D4"/>
    <mergeCell ref="E1:H4"/>
    <mergeCell ref="I1:I2"/>
    <mergeCell ref="B6:I6"/>
    <mergeCell ref="B7:I7"/>
    <mergeCell ref="C23:E23"/>
    <mergeCell ref="C11:E11"/>
    <mergeCell ref="C12:E12"/>
    <mergeCell ref="C13:E13"/>
    <mergeCell ref="C14:E14"/>
    <mergeCell ref="C15:E15"/>
    <mergeCell ref="C16:E16"/>
    <mergeCell ref="C17:E17"/>
    <mergeCell ref="A18:H18"/>
    <mergeCell ref="A20:I20"/>
    <mergeCell ref="C21:E21"/>
    <mergeCell ref="C22:E22"/>
    <mergeCell ref="A35:I35"/>
    <mergeCell ref="C24:E24"/>
    <mergeCell ref="C25:E25"/>
    <mergeCell ref="C26:E26"/>
    <mergeCell ref="C27:E27"/>
    <mergeCell ref="C28:E28"/>
    <mergeCell ref="C29:E29"/>
    <mergeCell ref="C30:E30"/>
    <mergeCell ref="C31:E31"/>
    <mergeCell ref="C32:E32"/>
    <mergeCell ref="C33:E33"/>
    <mergeCell ref="A34:H34"/>
    <mergeCell ref="A42:H42"/>
    <mergeCell ref="A36:I36"/>
    <mergeCell ref="A37:H37"/>
    <mergeCell ref="A38:H38"/>
    <mergeCell ref="A39:H39"/>
    <mergeCell ref="A40:H40"/>
    <mergeCell ref="A41:H41"/>
  </mergeCells>
  <pageMargins left="0.511811024" right="0.511811024" top="0.78740157499999996" bottom="0.78740157499999996" header="0.31496062000000002" footer="0.31496062000000002"/>
  <pageSetup paperSize="9" scale="7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D4" sqref="D4"/>
    </sheetView>
  </sheetViews>
  <sheetFormatPr defaultRowHeight="15"/>
  <cols>
    <col min="1" max="1" width="9.140625" style="366"/>
    <col min="2" max="2" width="10.140625" customWidth="1"/>
    <col min="3" max="3" width="55" customWidth="1"/>
    <col min="7" max="7" width="13.5703125" bestFit="1" customWidth="1"/>
  </cols>
  <sheetData>
    <row r="1" spans="1:11" s="266" customFormat="1" ht="19.5">
      <c r="A1" s="468" t="s">
        <v>279</v>
      </c>
      <c r="B1" s="469"/>
      <c r="C1" s="469"/>
      <c r="D1" s="316"/>
      <c r="E1" s="317"/>
      <c r="F1" s="318"/>
      <c r="G1" s="268" t="s">
        <v>280</v>
      </c>
    </row>
    <row r="2" spans="1:11" s="266" customFormat="1" ht="19.5">
      <c r="A2" s="470"/>
      <c r="B2" s="471"/>
      <c r="C2" s="471"/>
      <c r="D2" s="319"/>
      <c r="E2" s="290"/>
      <c r="F2" s="320"/>
      <c r="G2" s="321">
        <v>44197</v>
      </c>
      <c r="K2" s="267"/>
    </row>
    <row r="3" spans="1:11" s="266" customFormat="1" ht="19.5">
      <c r="A3" s="470"/>
      <c r="B3" s="471"/>
      <c r="C3" s="471"/>
      <c r="D3" s="319"/>
      <c r="E3" s="290"/>
      <c r="F3" s="320"/>
      <c r="G3" s="474" t="s">
        <v>198</v>
      </c>
      <c r="I3" s="322">
        <v>41883</v>
      </c>
    </row>
    <row r="4" spans="1:11" s="266" customFormat="1" ht="19.5">
      <c r="A4" s="472"/>
      <c r="B4" s="473"/>
      <c r="C4" s="473"/>
      <c r="D4" s="323"/>
      <c r="E4" s="324"/>
      <c r="F4" s="325"/>
      <c r="G4" s="475"/>
    </row>
    <row r="5" spans="1:11" ht="15" customHeight="1">
      <c r="A5" s="353" t="s">
        <v>281</v>
      </c>
      <c r="B5" s="464" t="s">
        <v>140</v>
      </c>
      <c r="C5" s="464"/>
      <c r="D5" s="464"/>
      <c r="E5" s="464"/>
      <c r="F5" s="464"/>
      <c r="G5" s="465"/>
    </row>
    <row r="6" spans="1:11">
      <c r="A6" s="354" t="s">
        <v>282</v>
      </c>
      <c r="B6" s="466" t="s">
        <v>42</v>
      </c>
      <c r="C6" s="466"/>
      <c r="D6" s="466"/>
      <c r="E6" s="466"/>
      <c r="F6" s="466"/>
      <c r="G6" s="467"/>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30" t="s">
        <v>283</v>
      </c>
      <c r="B9" s="431"/>
      <c r="C9" s="431"/>
      <c r="D9" s="431"/>
      <c r="E9" s="431"/>
      <c r="F9" s="431"/>
      <c r="G9" s="432"/>
    </row>
    <row r="10" spans="1:11">
      <c r="A10" s="356" t="s">
        <v>284</v>
      </c>
      <c r="B10" s="281" t="s">
        <v>8</v>
      </c>
      <c r="C10" s="281" t="s">
        <v>83</v>
      </c>
      <c r="D10" s="281" t="s">
        <v>285</v>
      </c>
      <c r="E10" s="326" t="s">
        <v>286</v>
      </c>
      <c r="F10" s="283" t="s">
        <v>287</v>
      </c>
      <c r="G10" s="284" t="s">
        <v>288</v>
      </c>
    </row>
    <row r="11" spans="1:11">
      <c r="A11" s="357">
        <v>10115</v>
      </c>
      <c r="B11" s="285" t="s">
        <v>274</v>
      </c>
      <c r="C11" s="327" t="s">
        <v>304</v>
      </c>
      <c r="D11" s="285" t="s">
        <v>290</v>
      </c>
      <c r="E11" s="328">
        <v>0.15</v>
      </c>
      <c r="F11" s="339">
        <v>6.94</v>
      </c>
      <c r="G11" s="341">
        <f>F11*E11</f>
        <v>1.0409999999999999</v>
      </c>
    </row>
    <row r="12" spans="1:11">
      <c r="A12" s="357">
        <v>10101</v>
      </c>
      <c r="B12" s="285" t="s">
        <v>274</v>
      </c>
      <c r="C12" s="327" t="s">
        <v>305</v>
      </c>
      <c r="D12" s="285" t="s">
        <v>290</v>
      </c>
      <c r="E12" s="328">
        <v>0.15</v>
      </c>
      <c r="F12" s="339">
        <v>5.86</v>
      </c>
      <c r="G12" s="341">
        <f>F12*E12</f>
        <v>0.879</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446" t="s">
        <v>292</v>
      </c>
      <c r="B17" s="447"/>
      <c r="C17" s="447"/>
      <c r="D17" s="447"/>
      <c r="E17" s="447"/>
      <c r="F17" s="447"/>
      <c r="G17" s="340">
        <f>SUM(G11:G12)</f>
        <v>1.92</v>
      </c>
    </row>
    <row r="18" spans="1:9">
      <c r="A18" s="358"/>
      <c r="B18" s="289"/>
      <c r="C18" s="290"/>
      <c r="D18" s="289"/>
      <c r="E18" s="329"/>
      <c r="F18" s="292"/>
      <c r="G18" s="293"/>
    </row>
    <row r="19" spans="1:9">
      <c r="A19" s="430" t="s">
        <v>293</v>
      </c>
      <c r="B19" s="431"/>
      <c r="C19" s="431"/>
      <c r="D19" s="431"/>
      <c r="E19" s="431"/>
      <c r="F19" s="431"/>
      <c r="G19" s="432"/>
    </row>
    <row r="20" spans="1:9">
      <c r="A20" s="356" t="s">
        <v>284</v>
      </c>
      <c r="B20" s="281" t="s">
        <v>8</v>
      </c>
      <c r="C20" s="281" t="s">
        <v>83</v>
      </c>
      <c r="D20" s="295" t="s">
        <v>285</v>
      </c>
      <c r="E20" s="326" t="s">
        <v>286</v>
      </c>
      <c r="F20" s="296" t="s">
        <v>287</v>
      </c>
      <c r="G20" s="284" t="s">
        <v>288</v>
      </c>
    </row>
    <row r="21" spans="1:9" s="297" customFormat="1" ht="16.5" customHeight="1">
      <c r="A21" s="364">
        <v>2560</v>
      </c>
      <c r="B21" s="285" t="s">
        <v>316</v>
      </c>
      <c r="C21" s="330" t="s">
        <v>140</v>
      </c>
      <c r="D21" s="299" t="s">
        <v>42</v>
      </c>
      <c r="E21" s="328">
        <v>1</v>
      </c>
      <c r="F21" s="339">
        <v>12.75</v>
      </c>
      <c r="G21" s="341">
        <f>F21*E21</f>
        <v>12.75</v>
      </c>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288"/>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446" t="s">
        <v>298</v>
      </c>
      <c r="B30" s="447"/>
      <c r="C30" s="447"/>
      <c r="D30" s="447"/>
      <c r="E30" s="447"/>
      <c r="F30" s="448"/>
      <c r="G30" s="342">
        <f>SUM(G21)</f>
        <v>12.75</v>
      </c>
    </row>
    <row r="31" spans="1:9">
      <c r="A31" s="439"/>
      <c r="B31" s="439"/>
      <c r="C31" s="439"/>
      <c r="D31" s="439"/>
      <c r="E31" s="439"/>
      <c r="F31" s="439"/>
      <c r="G31" s="439"/>
    </row>
    <row r="32" spans="1:9">
      <c r="A32" s="430" t="s">
        <v>299</v>
      </c>
      <c r="B32" s="431"/>
      <c r="C32" s="431"/>
      <c r="D32" s="431"/>
      <c r="E32" s="431"/>
      <c r="F32" s="431"/>
      <c r="G32" s="432"/>
    </row>
    <row r="33" spans="1:7">
      <c r="A33" s="433" t="s">
        <v>300</v>
      </c>
      <c r="B33" s="434"/>
      <c r="C33" s="434"/>
      <c r="D33" s="434"/>
      <c r="E33" s="434"/>
      <c r="F33" s="435"/>
      <c r="G33" s="345">
        <f>G17</f>
        <v>1.92</v>
      </c>
    </row>
    <row r="34" spans="1:7">
      <c r="A34" s="436" t="s">
        <v>301</v>
      </c>
      <c r="B34" s="437"/>
      <c r="C34" s="437"/>
      <c r="D34" s="437"/>
      <c r="E34" s="437"/>
      <c r="F34" s="438"/>
      <c r="G34" s="346">
        <f>G30</f>
        <v>12.75</v>
      </c>
    </row>
    <row r="35" spans="1:7">
      <c r="A35" s="436" t="s">
        <v>302</v>
      </c>
      <c r="B35" s="437"/>
      <c r="C35" s="437"/>
      <c r="D35" s="437"/>
      <c r="E35" s="437"/>
      <c r="F35" s="438"/>
      <c r="G35" s="346">
        <f>G33*1.5727</f>
        <v>3.019584</v>
      </c>
    </row>
    <row r="36" spans="1:7">
      <c r="A36" s="436" t="s">
        <v>314</v>
      </c>
      <c r="B36" s="437"/>
      <c r="C36" s="437"/>
      <c r="D36" s="437"/>
      <c r="E36" s="437"/>
      <c r="F36" s="438"/>
      <c r="G36" s="346">
        <f>SUM(G33:G35)</f>
        <v>17.689584</v>
      </c>
    </row>
    <row r="37" spans="1:7">
      <c r="A37" s="436" t="s">
        <v>313</v>
      </c>
      <c r="B37" s="437"/>
      <c r="C37" s="437"/>
      <c r="D37" s="437"/>
      <c r="E37" s="437"/>
      <c r="F37" s="438"/>
      <c r="G37" s="346">
        <f>G36*31.29%</f>
        <v>5.5350708335999999</v>
      </c>
    </row>
    <row r="38" spans="1:7">
      <c r="A38" s="428" t="s">
        <v>303</v>
      </c>
      <c r="B38" s="429"/>
      <c r="C38" s="429"/>
      <c r="D38" s="429"/>
      <c r="E38" s="429"/>
      <c r="F38" s="429"/>
      <c r="G38" s="347">
        <f>SUM(G36:G37)</f>
        <v>23.224654833599999</v>
      </c>
    </row>
  </sheetData>
  <mergeCells count="16">
    <mergeCell ref="A17:F17"/>
    <mergeCell ref="A1:C4"/>
    <mergeCell ref="G3:G4"/>
    <mergeCell ref="B5:G5"/>
    <mergeCell ref="B6:G6"/>
    <mergeCell ref="A9:G9"/>
    <mergeCell ref="A35:F35"/>
    <mergeCell ref="A36:F36"/>
    <mergeCell ref="A37:F37"/>
    <mergeCell ref="A38:F38"/>
    <mergeCell ref="A19:G19"/>
    <mergeCell ref="A30:F30"/>
    <mergeCell ref="A31:G31"/>
    <mergeCell ref="A32:G32"/>
    <mergeCell ref="A33:F33"/>
    <mergeCell ref="A34:F34"/>
  </mergeCells>
  <printOptions gridLines="1"/>
  <pageMargins left="0.51181102362204722" right="0.51181102362204722" top="0.78740157480314965" bottom="0.78740157480314965" header="0.31496062992125984" footer="0.31496062992125984"/>
  <pageSetup paperSize="9" scale="8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E2" sqref="E2"/>
    </sheetView>
  </sheetViews>
  <sheetFormatPr defaultRowHeight="15"/>
  <cols>
    <col min="1" max="1" width="9.140625" style="366"/>
    <col min="2" max="2" width="9.5703125" customWidth="1"/>
    <col min="3" max="3" width="53.85546875" customWidth="1"/>
    <col min="7" max="7" width="13.5703125" bestFit="1" customWidth="1"/>
  </cols>
  <sheetData>
    <row r="1" spans="1:11" s="266" customFormat="1" ht="19.5">
      <c r="A1" s="468" t="s">
        <v>279</v>
      </c>
      <c r="B1" s="469"/>
      <c r="C1" s="469"/>
      <c r="D1" s="316"/>
      <c r="E1" s="317"/>
      <c r="F1" s="318"/>
      <c r="G1" s="268" t="s">
        <v>280</v>
      </c>
    </row>
    <row r="2" spans="1:11" s="266" customFormat="1" ht="19.5">
      <c r="A2" s="470"/>
      <c r="B2" s="471"/>
      <c r="C2" s="471"/>
      <c r="D2" s="319"/>
      <c r="E2" s="290"/>
      <c r="F2" s="320"/>
      <c r="G2" s="321">
        <v>44197</v>
      </c>
      <c r="K2" s="267"/>
    </row>
    <row r="3" spans="1:11" s="266" customFormat="1" ht="19.5">
      <c r="A3" s="470"/>
      <c r="B3" s="471"/>
      <c r="C3" s="471"/>
      <c r="D3" s="319"/>
      <c r="E3" s="290"/>
      <c r="F3" s="320"/>
      <c r="G3" s="474" t="s">
        <v>199</v>
      </c>
      <c r="I3" s="322">
        <v>41883</v>
      </c>
    </row>
    <row r="4" spans="1:11" s="266" customFormat="1" ht="19.5">
      <c r="A4" s="472"/>
      <c r="B4" s="473"/>
      <c r="C4" s="473"/>
      <c r="D4" s="323"/>
      <c r="E4" s="324"/>
      <c r="F4" s="325"/>
      <c r="G4" s="475"/>
    </row>
    <row r="5" spans="1:11" ht="15" customHeight="1">
      <c r="A5" s="353" t="s">
        <v>281</v>
      </c>
      <c r="B5" s="464" t="s">
        <v>141</v>
      </c>
      <c r="C5" s="464"/>
      <c r="D5" s="464"/>
      <c r="E5" s="464"/>
      <c r="F5" s="464"/>
      <c r="G5" s="465"/>
    </row>
    <row r="6" spans="1:11">
      <c r="A6" s="354" t="s">
        <v>282</v>
      </c>
      <c r="B6" s="466" t="s">
        <v>42</v>
      </c>
      <c r="C6" s="466"/>
      <c r="D6" s="466"/>
      <c r="E6" s="466"/>
      <c r="F6" s="466"/>
      <c r="G6" s="467"/>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30" t="s">
        <v>283</v>
      </c>
      <c r="B9" s="431"/>
      <c r="C9" s="431"/>
      <c r="D9" s="431"/>
      <c r="E9" s="431"/>
      <c r="F9" s="431"/>
      <c r="G9" s="432"/>
    </row>
    <row r="10" spans="1:11">
      <c r="A10" s="356" t="s">
        <v>284</v>
      </c>
      <c r="B10" s="281" t="s">
        <v>8</v>
      </c>
      <c r="C10" s="281" t="s">
        <v>83</v>
      </c>
      <c r="D10" s="281" t="s">
        <v>285</v>
      </c>
      <c r="E10" s="326" t="s">
        <v>286</v>
      </c>
      <c r="F10" s="283" t="s">
        <v>287</v>
      </c>
      <c r="G10" s="284" t="s">
        <v>288</v>
      </c>
    </row>
    <row r="11" spans="1:11">
      <c r="A11" s="357">
        <v>10115</v>
      </c>
      <c r="B11" s="285" t="s">
        <v>274</v>
      </c>
      <c r="C11" s="327" t="s">
        <v>304</v>
      </c>
      <c r="D11" s="285" t="s">
        <v>290</v>
      </c>
      <c r="E11" s="328">
        <v>0.05</v>
      </c>
      <c r="F11" s="339">
        <v>6.94</v>
      </c>
      <c r="G11" s="341">
        <f>F11*E11</f>
        <v>0.34700000000000003</v>
      </c>
    </row>
    <row r="12" spans="1:11">
      <c r="A12" s="357">
        <v>10101</v>
      </c>
      <c r="B12" s="285" t="s">
        <v>274</v>
      </c>
      <c r="C12" s="327" t="s">
        <v>305</v>
      </c>
      <c r="D12" s="285" t="s">
        <v>290</v>
      </c>
      <c r="E12" s="328">
        <v>0.05</v>
      </c>
      <c r="F12" s="339">
        <v>5.86</v>
      </c>
      <c r="G12" s="341">
        <f>F12*E12</f>
        <v>0.29300000000000004</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446" t="s">
        <v>292</v>
      </c>
      <c r="B17" s="447"/>
      <c r="C17" s="447"/>
      <c r="D17" s="447"/>
      <c r="E17" s="447"/>
      <c r="F17" s="447"/>
      <c r="G17" s="340">
        <f>SUM(G11:G12)</f>
        <v>0.64000000000000012</v>
      </c>
    </row>
    <row r="18" spans="1:9">
      <c r="A18" s="358"/>
      <c r="B18" s="289"/>
      <c r="C18" s="290"/>
      <c r="D18" s="289"/>
      <c r="E18" s="329"/>
      <c r="F18" s="292"/>
      <c r="G18" s="293"/>
    </row>
    <row r="19" spans="1:9">
      <c r="A19" s="430" t="s">
        <v>293</v>
      </c>
      <c r="B19" s="431"/>
      <c r="C19" s="431"/>
      <c r="D19" s="431"/>
      <c r="E19" s="431"/>
      <c r="F19" s="431"/>
      <c r="G19" s="432"/>
    </row>
    <row r="20" spans="1:9">
      <c r="A20" s="356" t="s">
        <v>284</v>
      </c>
      <c r="B20" s="281" t="s">
        <v>8</v>
      </c>
      <c r="C20" s="281" t="s">
        <v>83</v>
      </c>
      <c r="D20" s="295" t="s">
        <v>285</v>
      </c>
      <c r="E20" s="326" t="s">
        <v>286</v>
      </c>
      <c r="F20" s="296" t="s">
        <v>287</v>
      </c>
      <c r="G20" s="284" t="s">
        <v>288</v>
      </c>
    </row>
    <row r="21" spans="1:9" s="297" customFormat="1" ht="15.75" customHeight="1">
      <c r="A21" s="367">
        <v>393</v>
      </c>
      <c r="B21" s="285" t="s">
        <v>316</v>
      </c>
      <c r="C21" s="330" t="s">
        <v>141</v>
      </c>
      <c r="D21" s="299" t="s">
        <v>42</v>
      </c>
      <c r="E21" s="328">
        <v>1</v>
      </c>
      <c r="F21" s="339">
        <v>1.35</v>
      </c>
      <c r="G21" s="341">
        <f>F21*E21</f>
        <v>1.35</v>
      </c>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288"/>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446" t="s">
        <v>298</v>
      </c>
      <c r="B30" s="447"/>
      <c r="C30" s="447"/>
      <c r="D30" s="447"/>
      <c r="E30" s="447"/>
      <c r="F30" s="448"/>
      <c r="G30" s="340">
        <f>SUM(G21)</f>
        <v>1.35</v>
      </c>
    </row>
    <row r="31" spans="1:9">
      <c r="A31" s="439"/>
      <c r="B31" s="439"/>
      <c r="C31" s="439"/>
      <c r="D31" s="439"/>
      <c r="E31" s="439"/>
      <c r="F31" s="439"/>
      <c r="G31" s="439"/>
    </row>
    <row r="32" spans="1:9">
      <c r="A32" s="430" t="s">
        <v>299</v>
      </c>
      <c r="B32" s="431"/>
      <c r="C32" s="431"/>
      <c r="D32" s="431"/>
      <c r="E32" s="431"/>
      <c r="F32" s="431"/>
      <c r="G32" s="432"/>
    </row>
    <row r="33" spans="1:7">
      <c r="A33" s="433" t="s">
        <v>300</v>
      </c>
      <c r="B33" s="434"/>
      <c r="C33" s="434"/>
      <c r="D33" s="434"/>
      <c r="E33" s="434"/>
      <c r="F33" s="435"/>
      <c r="G33" s="345">
        <f>G17</f>
        <v>0.64000000000000012</v>
      </c>
    </row>
    <row r="34" spans="1:7">
      <c r="A34" s="436" t="s">
        <v>301</v>
      </c>
      <c r="B34" s="437"/>
      <c r="C34" s="437"/>
      <c r="D34" s="437"/>
      <c r="E34" s="437"/>
      <c r="F34" s="438"/>
      <c r="G34" s="346">
        <f>G30</f>
        <v>1.35</v>
      </c>
    </row>
    <row r="35" spans="1:7">
      <c r="A35" s="436" t="s">
        <v>302</v>
      </c>
      <c r="B35" s="437"/>
      <c r="C35" s="437"/>
      <c r="D35" s="437"/>
      <c r="E35" s="437"/>
      <c r="F35" s="438"/>
      <c r="G35" s="346">
        <f>G33*1.5727</f>
        <v>1.0065280000000001</v>
      </c>
    </row>
    <row r="36" spans="1:7">
      <c r="A36" s="436" t="s">
        <v>314</v>
      </c>
      <c r="B36" s="437"/>
      <c r="C36" s="437"/>
      <c r="D36" s="437"/>
      <c r="E36" s="437"/>
      <c r="F36" s="438"/>
      <c r="G36" s="346">
        <f>SUM(G33:G35)</f>
        <v>2.9965280000000005</v>
      </c>
    </row>
    <row r="37" spans="1:7">
      <c r="A37" s="436" t="s">
        <v>313</v>
      </c>
      <c r="B37" s="437"/>
      <c r="C37" s="437"/>
      <c r="D37" s="437"/>
      <c r="E37" s="437"/>
      <c r="F37" s="438"/>
      <c r="G37" s="346">
        <f>G36*31.29%</f>
        <v>0.9376136112000002</v>
      </c>
    </row>
    <row r="38" spans="1:7">
      <c r="A38" s="428" t="s">
        <v>303</v>
      </c>
      <c r="B38" s="429"/>
      <c r="C38" s="429"/>
      <c r="D38" s="429"/>
      <c r="E38" s="429"/>
      <c r="F38" s="429"/>
      <c r="G38" s="347">
        <f>SUM(G36:G37)</f>
        <v>3.9341416112000007</v>
      </c>
    </row>
  </sheetData>
  <mergeCells count="16">
    <mergeCell ref="A17:F17"/>
    <mergeCell ref="A1:C4"/>
    <mergeCell ref="G3:G4"/>
    <mergeCell ref="B5:G5"/>
    <mergeCell ref="B6:G6"/>
    <mergeCell ref="A9:G9"/>
    <mergeCell ref="A35:F35"/>
    <mergeCell ref="A36:F36"/>
    <mergeCell ref="A37:F37"/>
    <mergeCell ref="A38:F38"/>
    <mergeCell ref="A19:G19"/>
    <mergeCell ref="A30:F30"/>
    <mergeCell ref="A31:G31"/>
    <mergeCell ref="A32:G32"/>
    <mergeCell ref="A33:F33"/>
    <mergeCell ref="A34:F34"/>
  </mergeCells>
  <printOptions gridLines="1"/>
  <pageMargins left="0.51181102362204722" right="0.51181102362204722" top="0.78740157480314965" bottom="0.78740157480314965" header="0.31496062992125984" footer="0.31496062992125984"/>
  <pageSetup paperSize="9" scale="81"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E2" sqref="E2"/>
    </sheetView>
  </sheetViews>
  <sheetFormatPr defaultRowHeight="15"/>
  <cols>
    <col min="1" max="1" width="9.140625" style="366"/>
    <col min="2" max="2" width="9.42578125" customWidth="1"/>
    <col min="3" max="3" width="63.5703125" customWidth="1"/>
    <col min="7" max="7" width="13.5703125" bestFit="1" customWidth="1"/>
  </cols>
  <sheetData>
    <row r="1" spans="1:11" s="266" customFormat="1" ht="19.5">
      <c r="A1" s="468" t="s">
        <v>279</v>
      </c>
      <c r="B1" s="469"/>
      <c r="C1" s="469"/>
      <c r="D1" s="316"/>
      <c r="E1" s="317"/>
      <c r="F1" s="318"/>
      <c r="G1" s="268" t="s">
        <v>280</v>
      </c>
    </row>
    <row r="2" spans="1:11" s="266" customFormat="1" ht="19.5">
      <c r="A2" s="470"/>
      <c r="B2" s="471"/>
      <c r="C2" s="471"/>
      <c r="D2" s="319"/>
      <c r="E2" s="290"/>
      <c r="F2" s="320"/>
      <c r="G2" s="321">
        <v>44197</v>
      </c>
      <c r="K2" s="267"/>
    </row>
    <row r="3" spans="1:11" s="266" customFormat="1" ht="19.5">
      <c r="A3" s="470"/>
      <c r="B3" s="471"/>
      <c r="C3" s="471"/>
      <c r="D3" s="319"/>
      <c r="E3" s="290"/>
      <c r="F3" s="320"/>
      <c r="G3" s="474" t="s">
        <v>200</v>
      </c>
      <c r="I3" s="322">
        <v>41883</v>
      </c>
    </row>
    <row r="4" spans="1:11" s="266" customFormat="1" ht="19.5">
      <c r="A4" s="472"/>
      <c r="B4" s="473"/>
      <c r="C4" s="473"/>
      <c r="D4" s="323"/>
      <c r="E4" s="324"/>
      <c r="F4" s="325"/>
      <c r="G4" s="475"/>
    </row>
    <row r="5" spans="1:11">
      <c r="A5" s="353" t="s">
        <v>281</v>
      </c>
      <c r="B5" s="464" t="s">
        <v>142</v>
      </c>
      <c r="C5" s="464"/>
      <c r="D5" s="464"/>
      <c r="E5" s="464"/>
      <c r="F5" s="464"/>
      <c r="G5" s="465"/>
    </row>
    <row r="6" spans="1:11">
      <c r="A6" s="354" t="s">
        <v>282</v>
      </c>
      <c r="B6" s="466" t="s">
        <v>42</v>
      </c>
      <c r="C6" s="466"/>
      <c r="D6" s="466"/>
      <c r="E6" s="466"/>
      <c r="F6" s="466"/>
      <c r="G6" s="467"/>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30" t="s">
        <v>283</v>
      </c>
      <c r="B9" s="431"/>
      <c r="C9" s="431"/>
      <c r="D9" s="431"/>
      <c r="E9" s="431"/>
      <c r="F9" s="431"/>
      <c r="G9" s="432"/>
    </row>
    <row r="10" spans="1:11">
      <c r="A10" s="356" t="s">
        <v>284</v>
      </c>
      <c r="B10" s="281" t="s">
        <v>8</v>
      </c>
      <c r="C10" s="281" t="s">
        <v>83</v>
      </c>
      <c r="D10" s="281" t="s">
        <v>285</v>
      </c>
      <c r="E10" s="326" t="s">
        <v>286</v>
      </c>
      <c r="F10" s="283" t="s">
        <v>287</v>
      </c>
      <c r="G10" s="284" t="s">
        <v>288</v>
      </c>
    </row>
    <row r="11" spans="1:11">
      <c r="A11" s="357">
        <v>10115</v>
      </c>
      <c r="B11" s="285" t="s">
        <v>274</v>
      </c>
      <c r="C11" s="327" t="s">
        <v>304</v>
      </c>
      <c r="D11" s="285" t="s">
        <v>290</v>
      </c>
      <c r="E11" s="328">
        <v>0.2</v>
      </c>
      <c r="F11" s="339">
        <v>6.94</v>
      </c>
      <c r="G11" s="341">
        <f>F11*E11</f>
        <v>1.3880000000000001</v>
      </c>
    </row>
    <row r="12" spans="1:11">
      <c r="A12" s="357">
        <v>10101</v>
      </c>
      <c r="B12" s="285" t="s">
        <v>274</v>
      </c>
      <c r="C12" s="327" t="s">
        <v>305</v>
      </c>
      <c r="D12" s="285" t="s">
        <v>290</v>
      </c>
      <c r="E12" s="328">
        <v>0.2</v>
      </c>
      <c r="F12" s="339">
        <v>5.86</v>
      </c>
      <c r="G12" s="341">
        <f>F12*E12</f>
        <v>1.1720000000000002</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446" t="s">
        <v>292</v>
      </c>
      <c r="B17" s="447"/>
      <c r="C17" s="447"/>
      <c r="D17" s="447"/>
      <c r="E17" s="447"/>
      <c r="F17" s="447"/>
      <c r="G17" s="340">
        <f>SUM(G11:G12)</f>
        <v>2.5600000000000005</v>
      </c>
    </row>
    <row r="18" spans="1:9">
      <c r="A18" s="358"/>
      <c r="B18" s="289"/>
      <c r="C18" s="290"/>
      <c r="D18" s="289"/>
      <c r="E18" s="329"/>
      <c r="F18" s="292"/>
      <c r="G18" s="293"/>
    </row>
    <row r="19" spans="1:9">
      <c r="A19" s="430" t="s">
        <v>293</v>
      </c>
      <c r="B19" s="431"/>
      <c r="C19" s="431"/>
      <c r="D19" s="431"/>
      <c r="E19" s="431"/>
      <c r="F19" s="431"/>
      <c r="G19" s="432"/>
    </row>
    <row r="20" spans="1:9">
      <c r="A20" s="356" t="s">
        <v>284</v>
      </c>
      <c r="B20" s="281" t="s">
        <v>8</v>
      </c>
      <c r="C20" s="281" t="s">
        <v>83</v>
      </c>
      <c r="D20" s="295" t="s">
        <v>285</v>
      </c>
      <c r="E20" s="326" t="s">
        <v>286</v>
      </c>
      <c r="F20" s="296" t="s">
        <v>287</v>
      </c>
      <c r="G20" s="284" t="s">
        <v>288</v>
      </c>
    </row>
    <row r="21" spans="1:9" s="297" customFormat="1" ht="19.5" customHeight="1">
      <c r="A21" s="357">
        <v>7552</v>
      </c>
      <c r="B21" s="285" t="s">
        <v>316</v>
      </c>
      <c r="C21" s="327" t="s">
        <v>142</v>
      </c>
      <c r="D21" s="285" t="s">
        <v>42</v>
      </c>
      <c r="E21" s="328">
        <v>1</v>
      </c>
      <c r="F21" s="339">
        <v>22.27</v>
      </c>
      <c r="G21" s="341">
        <f>F21*E21</f>
        <v>22.27</v>
      </c>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288"/>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446" t="s">
        <v>298</v>
      </c>
      <c r="B30" s="447"/>
      <c r="C30" s="447"/>
      <c r="D30" s="447"/>
      <c r="E30" s="447"/>
      <c r="F30" s="448"/>
      <c r="G30" s="340">
        <f>SUM(G21)</f>
        <v>22.27</v>
      </c>
    </row>
    <row r="31" spans="1:9">
      <c r="A31" s="439"/>
      <c r="B31" s="439"/>
      <c r="C31" s="439"/>
      <c r="D31" s="439"/>
      <c r="E31" s="439"/>
      <c r="F31" s="439"/>
      <c r="G31" s="439"/>
    </row>
    <row r="32" spans="1:9">
      <c r="A32" s="430" t="s">
        <v>299</v>
      </c>
      <c r="B32" s="431"/>
      <c r="C32" s="431"/>
      <c r="D32" s="431"/>
      <c r="E32" s="431"/>
      <c r="F32" s="431"/>
      <c r="G32" s="432"/>
    </row>
    <row r="33" spans="1:7">
      <c r="A33" s="433" t="s">
        <v>300</v>
      </c>
      <c r="B33" s="434"/>
      <c r="C33" s="434"/>
      <c r="D33" s="434"/>
      <c r="E33" s="434"/>
      <c r="F33" s="435"/>
      <c r="G33" s="345">
        <f>G17</f>
        <v>2.5600000000000005</v>
      </c>
    </row>
    <row r="34" spans="1:7">
      <c r="A34" s="436" t="s">
        <v>301</v>
      </c>
      <c r="B34" s="437"/>
      <c r="C34" s="437"/>
      <c r="D34" s="437"/>
      <c r="E34" s="437"/>
      <c r="F34" s="438"/>
      <c r="G34" s="346">
        <f>G30</f>
        <v>22.27</v>
      </c>
    </row>
    <row r="35" spans="1:7">
      <c r="A35" s="436" t="s">
        <v>302</v>
      </c>
      <c r="B35" s="437"/>
      <c r="C35" s="437"/>
      <c r="D35" s="437"/>
      <c r="E35" s="437"/>
      <c r="F35" s="438"/>
      <c r="G35" s="346">
        <f>G33*1.5727</f>
        <v>4.0261120000000004</v>
      </c>
    </row>
    <row r="36" spans="1:7">
      <c r="A36" s="436" t="s">
        <v>314</v>
      </c>
      <c r="B36" s="437"/>
      <c r="C36" s="437"/>
      <c r="D36" s="437"/>
      <c r="E36" s="437"/>
      <c r="F36" s="438"/>
      <c r="G36" s="346">
        <f>SUM(G33:G35)</f>
        <v>28.856112</v>
      </c>
    </row>
    <row r="37" spans="1:7">
      <c r="A37" s="436" t="s">
        <v>313</v>
      </c>
      <c r="B37" s="437"/>
      <c r="C37" s="437"/>
      <c r="D37" s="437"/>
      <c r="E37" s="437"/>
      <c r="F37" s="438"/>
      <c r="G37" s="346">
        <f>G36*31.29%</f>
        <v>9.0290774448000004</v>
      </c>
    </row>
    <row r="38" spans="1:7">
      <c r="A38" s="428" t="s">
        <v>303</v>
      </c>
      <c r="B38" s="429"/>
      <c r="C38" s="429"/>
      <c r="D38" s="429"/>
      <c r="E38" s="429"/>
      <c r="F38" s="429"/>
      <c r="G38" s="347">
        <f>SUM(G36:G37)</f>
        <v>37.885189444799998</v>
      </c>
    </row>
  </sheetData>
  <mergeCells count="16">
    <mergeCell ref="A17:F17"/>
    <mergeCell ref="A1:C4"/>
    <mergeCell ref="G3:G4"/>
    <mergeCell ref="B5:G5"/>
    <mergeCell ref="B6:G6"/>
    <mergeCell ref="A9:G9"/>
    <mergeCell ref="A35:F35"/>
    <mergeCell ref="A36:F36"/>
    <mergeCell ref="A37:F37"/>
    <mergeCell ref="A38:F38"/>
    <mergeCell ref="A19:G19"/>
    <mergeCell ref="A30:F30"/>
    <mergeCell ref="A31:G31"/>
    <mergeCell ref="A32:G32"/>
    <mergeCell ref="A33:F33"/>
    <mergeCell ref="A34:F34"/>
  </mergeCells>
  <printOptions gridLines="1"/>
  <pageMargins left="0.51181102362204722" right="0.51181102362204722" top="0.78740157480314965" bottom="0.78740157480314965" header="0.31496062992125984" footer="0.31496062992125984"/>
  <pageSetup paperSize="9" scale="7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E3" sqref="E3"/>
    </sheetView>
  </sheetViews>
  <sheetFormatPr defaultRowHeight="15"/>
  <cols>
    <col min="1" max="1" width="9.140625" style="366"/>
    <col min="3" max="3" width="53.42578125" customWidth="1"/>
    <col min="7" max="7" width="13.5703125" bestFit="1" customWidth="1"/>
  </cols>
  <sheetData>
    <row r="1" spans="1:11" s="266" customFormat="1" ht="19.5">
      <c r="A1" s="468" t="s">
        <v>279</v>
      </c>
      <c r="B1" s="469"/>
      <c r="C1" s="469"/>
      <c r="D1" s="316"/>
      <c r="E1" s="317"/>
      <c r="F1" s="318"/>
      <c r="G1" s="268" t="s">
        <v>280</v>
      </c>
    </row>
    <row r="2" spans="1:11" s="266" customFormat="1" ht="19.5">
      <c r="A2" s="470"/>
      <c r="B2" s="471"/>
      <c r="C2" s="471"/>
      <c r="D2" s="319"/>
      <c r="E2" s="290"/>
      <c r="F2" s="320"/>
      <c r="G2" s="321">
        <v>44197</v>
      </c>
      <c r="K2" s="267"/>
    </row>
    <row r="3" spans="1:11" s="266" customFormat="1" ht="19.5">
      <c r="A3" s="470"/>
      <c r="B3" s="471"/>
      <c r="C3" s="471"/>
      <c r="D3" s="319"/>
      <c r="E3" s="290"/>
      <c r="F3" s="320"/>
      <c r="G3" s="474" t="s">
        <v>201</v>
      </c>
      <c r="I3" s="322">
        <v>41883</v>
      </c>
    </row>
    <row r="4" spans="1:11" s="266" customFormat="1" ht="19.5">
      <c r="A4" s="472"/>
      <c r="B4" s="473"/>
      <c r="C4" s="473"/>
      <c r="D4" s="323"/>
      <c r="E4" s="324"/>
      <c r="F4" s="325"/>
      <c r="G4" s="475"/>
    </row>
    <row r="5" spans="1:11">
      <c r="A5" s="353" t="s">
        <v>281</v>
      </c>
      <c r="B5" s="464" t="s">
        <v>24</v>
      </c>
      <c r="C5" s="464"/>
      <c r="D5" s="464"/>
      <c r="E5" s="464"/>
      <c r="F5" s="464"/>
      <c r="G5" s="465"/>
    </row>
    <row r="6" spans="1:11">
      <c r="A6" s="354" t="s">
        <v>282</v>
      </c>
      <c r="B6" s="466" t="s">
        <v>21</v>
      </c>
      <c r="C6" s="466"/>
      <c r="D6" s="466"/>
      <c r="E6" s="466"/>
      <c r="F6" s="466"/>
      <c r="G6" s="467"/>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30" t="s">
        <v>283</v>
      </c>
      <c r="B9" s="431"/>
      <c r="C9" s="431"/>
      <c r="D9" s="431"/>
      <c r="E9" s="431"/>
      <c r="F9" s="431"/>
      <c r="G9" s="432"/>
    </row>
    <row r="10" spans="1:11">
      <c r="A10" s="356" t="s">
        <v>284</v>
      </c>
      <c r="B10" s="281" t="s">
        <v>8</v>
      </c>
      <c r="C10" s="281" t="s">
        <v>83</v>
      </c>
      <c r="D10" s="281" t="s">
        <v>285</v>
      </c>
      <c r="E10" s="326" t="s">
        <v>286</v>
      </c>
      <c r="F10" s="283" t="s">
        <v>287</v>
      </c>
      <c r="G10" s="284" t="s">
        <v>288</v>
      </c>
    </row>
    <row r="11" spans="1:11">
      <c r="A11" s="357">
        <v>10139</v>
      </c>
      <c r="B11" s="285" t="s">
        <v>274</v>
      </c>
      <c r="C11" s="327" t="s">
        <v>306</v>
      </c>
      <c r="D11" s="285" t="s">
        <v>290</v>
      </c>
      <c r="E11" s="328">
        <v>0.1</v>
      </c>
      <c r="F11" s="339">
        <v>6.94</v>
      </c>
      <c r="G11" s="341">
        <f>F11*E11</f>
        <v>0.69400000000000006</v>
      </c>
    </row>
    <row r="12" spans="1:11">
      <c r="A12" s="357">
        <v>10101</v>
      </c>
      <c r="B12" s="285" t="s">
        <v>274</v>
      </c>
      <c r="C12" s="327" t="s">
        <v>291</v>
      </c>
      <c r="D12" s="285" t="s">
        <v>290</v>
      </c>
      <c r="E12" s="328">
        <v>0.1</v>
      </c>
      <c r="F12" s="339">
        <v>5.86</v>
      </c>
      <c r="G12" s="341">
        <f>F12*E12</f>
        <v>0.58600000000000008</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446" t="s">
        <v>292</v>
      </c>
      <c r="B17" s="447"/>
      <c r="C17" s="447"/>
      <c r="D17" s="447"/>
      <c r="E17" s="447"/>
      <c r="F17" s="447"/>
      <c r="G17" s="340">
        <f>SUM(G11:G12)</f>
        <v>1.2800000000000002</v>
      </c>
    </row>
    <row r="18" spans="1:9">
      <c r="A18" s="358"/>
      <c r="B18" s="289"/>
      <c r="C18" s="290"/>
      <c r="D18" s="289"/>
      <c r="E18" s="329"/>
      <c r="F18" s="292"/>
      <c r="G18" s="293"/>
    </row>
    <row r="19" spans="1:9">
      <c r="A19" s="430" t="s">
        <v>293</v>
      </c>
      <c r="B19" s="431"/>
      <c r="C19" s="431"/>
      <c r="D19" s="431"/>
      <c r="E19" s="431"/>
      <c r="F19" s="431"/>
      <c r="G19" s="432"/>
    </row>
    <row r="20" spans="1:9">
      <c r="A20" s="356" t="s">
        <v>284</v>
      </c>
      <c r="B20" s="281" t="s">
        <v>8</v>
      </c>
      <c r="C20" s="281" t="s">
        <v>83</v>
      </c>
      <c r="D20" s="295" t="s">
        <v>285</v>
      </c>
      <c r="E20" s="326" t="s">
        <v>286</v>
      </c>
      <c r="F20" s="296" t="s">
        <v>287</v>
      </c>
      <c r="G20" s="284" t="s">
        <v>288</v>
      </c>
    </row>
    <row r="21" spans="1:9">
      <c r="A21" s="357"/>
      <c r="B21" s="285"/>
      <c r="C21" s="327"/>
      <c r="D21" s="285"/>
      <c r="E21" s="328"/>
      <c r="F21" s="287"/>
      <c r="G21" s="288"/>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335" t="s">
        <v>271</v>
      </c>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446" t="s">
        <v>298</v>
      </c>
      <c r="B30" s="447"/>
      <c r="C30" s="447"/>
      <c r="D30" s="447"/>
      <c r="E30" s="447"/>
      <c r="F30" s="448"/>
      <c r="G30" s="314">
        <v>0</v>
      </c>
    </row>
    <row r="31" spans="1:9">
      <c r="A31" s="439"/>
      <c r="B31" s="439"/>
      <c r="C31" s="439"/>
      <c r="D31" s="439"/>
      <c r="E31" s="439"/>
      <c r="F31" s="439"/>
      <c r="G31" s="439"/>
    </row>
    <row r="32" spans="1:9">
      <c r="A32" s="430" t="s">
        <v>299</v>
      </c>
      <c r="B32" s="431"/>
      <c r="C32" s="431"/>
      <c r="D32" s="431"/>
      <c r="E32" s="431"/>
      <c r="F32" s="431"/>
      <c r="G32" s="432"/>
    </row>
    <row r="33" spans="1:7">
      <c r="A33" s="433" t="s">
        <v>300</v>
      </c>
      <c r="B33" s="434"/>
      <c r="C33" s="434"/>
      <c r="D33" s="434"/>
      <c r="E33" s="434"/>
      <c r="F33" s="435"/>
      <c r="G33" s="345">
        <f>G17</f>
        <v>1.2800000000000002</v>
      </c>
    </row>
    <row r="34" spans="1:7">
      <c r="A34" s="436" t="s">
        <v>301</v>
      </c>
      <c r="B34" s="437"/>
      <c r="C34" s="437"/>
      <c r="D34" s="437"/>
      <c r="E34" s="437"/>
      <c r="F34" s="438"/>
      <c r="G34" s="346">
        <f>G30</f>
        <v>0</v>
      </c>
    </row>
    <row r="35" spans="1:7">
      <c r="A35" s="436" t="s">
        <v>302</v>
      </c>
      <c r="B35" s="437"/>
      <c r="C35" s="437"/>
      <c r="D35" s="437"/>
      <c r="E35" s="437"/>
      <c r="F35" s="438"/>
      <c r="G35" s="346">
        <f>G33*1.5727</f>
        <v>2.0130560000000002</v>
      </c>
    </row>
    <row r="36" spans="1:7">
      <c r="A36" s="436" t="s">
        <v>314</v>
      </c>
      <c r="B36" s="437"/>
      <c r="C36" s="437"/>
      <c r="D36" s="437"/>
      <c r="E36" s="437"/>
      <c r="F36" s="438"/>
      <c r="G36" s="346">
        <f>SUM(G33:G35)</f>
        <v>3.2930560000000004</v>
      </c>
    </row>
    <row r="37" spans="1:7">
      <c r="A37" s="436" t="s">
        <v>313</v>
      </c>
      <c r="B37" s="437"/>
      <c r="C37" s="437"/>
      <c r="D37" s="437"/>
      <c r="E37" s="437"/>
      <c r="F37" s="438"/>
      <c r="G37" s="346">
        <f>G36*31.29%</f>
        <v>1.0303972224000002</v>
      </c>
    </row>
    <row r="38" spans="1:7">
      <c r="A38" s="428" t="s">
        <v>303</v>
      </c>
      <c r="B38" s="429"/>
      <c r="C38" s="429"/>
      <c r="D38" s="429"/>
      <c r="E38" s="429"/>
      <c r="F38" s="429"/>
      <c r="G38" s="347">
        <f>SUM(G36:G37)</f>
        <v>4.3234532224000004</v>
      </c>
    </row>
  </sheetData>
  <mergeCells count="16">
    <mergeCell ref="A17:F17"/>
    <mergeCell ref="A1:C4"/>
    <mergeCell ref="G3:G4"/>
    <mergeCell ref="B5:G5"/>
    <mergeCell ref="B6:G6"/>
    <mergeCell ref="A9:G9"/>
    <mergeCell ref="A35:F35"/>
    <mergeCell ref="A36:F36"/>
    <mergeCell ref="A37:F37"/>
    <mergeCell ref="A38:F38"/>
    <mergeCell ref="A19:G19"/>
    <mergeCell ref="A30:F30"/>
    <mergeCell ref="A31:G31"/>
    <mergeCell ref="A32:G32"/>
    <mergeCell ref="A33:F33"/>
    <mergeCell ref="A34:F34"/>
  </mergeCells>
  <printOptions gridLines="1"/>
  <pageMargins left="0.51181102362204722" right="0.51181102362204722" top="0.78740157480314965" bottom="0.78740157480314965" header="0.31496062992125984" footer="0.31496062992125984"/>
  <pageSetup paperSize="9" scale="81"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F3" sqref="F3"/>
    </sheetView>
  </sheetViews>
  <sheetFormatPr defaultRowHeight="15"/>
  <cols>
    <col min="1" max="1" width="9.140625" style="366"/>
    <col min="3" max="3" width="53.42578125" customWidth="1"/>
    <col min="6" max="6" width="10" bestFit="1" customWidth="1"/>
    <col min="7" max="7" width="13.7109375" bestFit="1" customWidth="1"/>
  </cols>
  <sheetData>
    <row r="1" spans="1:11" s="266" customFormat="1" ht="19.5">
      <c r="A1" s="468" t="s">
        <v>279</v>
      </c>
      <c r="B1" s="469"/>
      <c r="C1" s="469"/>
      <c r="D1" s="316"/>
      <c r="E1" s="317"/>
      <c r="F1" s="318"/>
      <c r="G1" s="268" t="s">
        <v>280</v>
      </c>
    </row>
    <row r="2" spans="1:11" s="266" customFormat="1" ht="19.5">
      <c r="A2" s="470"/>
      <c r="B2" s="471"/>
      <c r="C2" s="471"/>
      <c r="D2" s="319"/>
      <c r="E2" s="290"/>
      <c r="F2" s="320"/>
      <c r="G2" s="321">
        <v>44197</v>
      </c>
      <c r="K2" s="267"/>
    </row>
    <row r="3" spans="1:11" s="266" customFormat="1" ht="19.5">
      <c r="A3" s="470"/>
      <c r="B3" s="471"/>
      <c r="C3" s="471"/>
      <c r="D3" s="319"/>
      <c r="E3" s="290"/>
      <c r="F3" s="320"/>
      <c r="G3" s="474" t="s">
        <v>243</v>
      </c>
      <c r="I3" s="322">
        <v>41883</v>
      </c>
    </row>
    <row r="4" spans="1:11" s="266" customFormat="1" ht="19.5">
      <c r="A4" s="472"/>
      <c r="B4" s="473"/>
      <c r="C4" s="473"/>
      <c r="D4" s="323"/>
      <c r="E4" s="324"/>
      <c r="F4" s="325"/>
      <c r="G4" s="475"/>
    </row>
    <row r="5" spans="1:11">
      <c r="A5" s="353" t="s">
        <v>281</v>
      </c>
      <c r="B5" s="464" t="s">
        <v>244</v>
      </c>
      <c r="C5" s="464"/>
      <c r="D5" s="464"/>
      <c r="E5" s="464"/>
      <c r="F5" s="464"/>
      <c r="G5" s="465"/>
    </row>
    <row r="6" spans="1:11">
      <c r="A6" s="354" t="s">
        <v>282</v>
      </c>
      <c r="B6" s="466" t="s">
        <v>55</v>
      </c>
      <c r="C6" s="466"/>
      <c r="D6" s="466"/>
      <c r="E6" s="466"/>
      <c r="F6" s="466"/>
      <c r="G6" s="467"/>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30" t="s">
        <v>283</v>
      </c>
      <c r="B9" s="431"/>
      <c r="C9" s="431"/>
      <c r="D9" s="431"/>
      <c r="E9" s="431"/>
      <c r="F9" s="431"/>
      <c r="G9" s="432"/>
    </row>
    <row r="10" spans="1:11">
      <c r="A10" s="356" t="s">
        <v>284</v>
      </c>
      <c r="B10" s="281" t="s">
        <v>8</v>
      </c>
      <c r="C10" s="281" t="s">
        <v>83</v>
      </c>
      <c r="D10" s="281" t="s">
        <v>285</v>
      </c>
      <c r="E10" s="326" t="s">
        <v>286</v>
      </c>
      <c r="F10" s="283" t="s">
        <v>287</v>
      </c>
      <c r="G10" s="284" t="s">
        <v>288</v>
      </c>
    </row>
    <row r="11" spans="1:11">
      <c r="A11" s="357">
        <v>10139</v>
      </c>
      <c r="B11" s="285" t="s">
        <v>274</v>
      </c>
      <c r="C11" s="327" t="s">
        <v>306</v>
      </c>
      <c r="D11" s="285" t="s">
        <v>290</v>
      </c>
      <c r="E11" s="336">
        <v>0.84</v>
      </c>
      <c r="F11" s="339">
        <v>6.94</v>
      </c>
      <c r="G11" s="341">
        <f>F11*E11</f>
        <v>5.8296000000000001</v>
      </c>
    </row>
    <row r="12" spans="1:11">
      <c r="A12" s="357">
        <v>10146</v>
      </c>
      <c r="B12" s="285" t="s">
        <v>274</v>
      </c>
      <c r="C12" s="327" t="s">
        <v>307</v>
      </c>
      <c r="D12" s="285" t="s">
        <v>290</v>
      </c>
      <c r="E12" s="336">
        <v>0.91</v>
      </c>
      <c r="F12" s="339">
        <v>5.0999999999999996</v>
      </c>
      <c r="G12" s="341">
        <f>F12*E12</f>
        <v>4.641</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446" t="s">
        <v>292</v>
      </c>
      <c r="B17" s="447"/>
      <c r="C17" s="447"/>
      <c r="D17" s="447"/>
      <c r="E17" s="447"/>
      <c r="F17" s="447"/>
      <c r="G17" s="340">
        <f>SUM(G11:G12)</f>
        <v>10.470600000000001</v>
      </c>
    </row>
    <row r="18" spans="1:9">
      <c r="A18" s="358"/>
      <c r="B18" s="289"/>
      <c r="C18" s="290"/>
      <c r="D18" s="289"/>
      <c r="E18" s="329"/>
      <c r="F18" s="292"/>
      <c r="G18" s="293"/>
    </row>
    <row r="19" spans="1:9">
      <c r="A19" s="430" t="s">
        <v>293</v>
      </c>
      <c r="B19" s="431"/>
      <c r="C19" s="431"/>
      <c r="D19" s="431"/>
      <c r="E19" s="431"/>
      <c r="F19" s="431"/>
      <c r="G19" s="432"/>
    </row>
    <row r="20" spans="1:9">
      <c r="A20" s="356" t="s">
        <v>284</v>
      </c>
      <c r="B20" s="281" t="s">
        <v>8</v>
      </c>
      <c r="C20" s="281" t="s">
        <v>83</v>
      </c>
      <c r="D20" s="295" t="s">
        <v>285</v>
      </c>
      <c r="E20" s="326" t="s">
        <v>286</v>
      </c>
      <c r="F20" s="296" t="s">
        <v>287</v>
      </c>
      <c r="G20" s="284" t="s">
        <v>288</v>
      </c>
    </row>
    <row r="21" spans="1:9">
      <c r="A21" s="357">
        <v>32505</v>
      </c>
      <c r="B21" s="285" t="s">
        <v>274</v>
      </c>
      <c r="C21" s="327" t="s">
        <v>312</v>
      </c>
      <c r="D21" s="285" t="s">
        <v>21</v>
      </c>
      <c r="E21" s="337">
        <v>0.19</v>
      </c>
      <c r="F21" s="339">
        <v>208</v>
      </c>
      <c r="G21" s="341">
        <f t="shared" ref="G21:G24" si="0">F21*E21</f>
        <v>39.520000000000003</v>
      </c>
    </row>
    <row r="22" spans="1:9">
      <c r="A22" s="359">
        <v>20503</v>
      </c>
      <c r="B22" s="285" t="s">
        <v>274</v>
      </c>
      <c r="C22" s="330" t="s">
        <v>308</v>
      </c>
      <c r="D22" s="285" t="s">
        <v>28</v>
      </c>
      <c r="E22" s="337">
        <v>8.6099999999999996E-3</v>
      </c>
      <c r="F22" s="342">
        <v>71.67</v>
      </c>
      <c r="G22" s="341">
        <f t="shared" si="0"/>
        <v>0.61707869999999998</v>
      </c>
      <c r="I22" s="332"/>
    </row>
    <row r="23" spans="1:9">
      <c r="A23" s="357">
        <v>20505</v>
      </c>
      <c r="B23" s="285" t="s">
        <v>274</v>
      </c>
      <c r="C23" s="330" t="s">
        <v>309</v>
      </c>
      <c r="D23" s="302" t="s">
        <v>257</v>
      </c>
      <c r="E23" s="337">
        <v>1.274</v>
      </c>
      <c r="F23" s="342">
        <v>0.78</v>
      </c>
      <c r="G23" s="341">
        <f t="shared" si="0"/>
        <v>0.99372000000000005</v>
      </c>
    </row>
    <row r="24" spans="1:9">
      <c r="A24" s="360">
        <v>20508</v>
      </c>
      <c r="B24" s="285" t="s">
        <v>274</v>
      </c>
      <c r="C24" s="330" t="s">
        <v>310</v>
      </c>
      <c r="D24" s="306" t="s">
        <v>257</v>
      </c>
      <c r="E24" s="338">
        <v>2.5619999999999998</v>
      </c>
      <c r="F24" s="343">
        <v>0.43</v>
      </c>
      <c r="G24" s="341">
        <f t="shared" si="0"/>
        <v>1.1016599999999999</v>
      </c>
      <c r="I24" s="332"/>
    </row>
    <row r="25" spans="1:9">
      <c r="A25" s="361"/>
      <c r="B25" s="285"/>
      <c r="C25" s="330"/>
      <c r="D25" s="285"/>
      <c r="E25" s="333"/>
      <c r="F25" s="343"/>
      <c r="G25" s="344" t="s">
        <v>271</v>
      </c>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446" t="s">
        <v>298</v>
      </c>
      <c r="B30" s="447"/>
      <c r="C30" s="447"/>
      <c r="D30" s="447"/>
      <c r="E30" s="447"/>
      <c r="F30" s="448"/>
      <c r="G30" s="340">
        <f>SUM(G21:G24)</f>
        <v>42.232458700000009</v>
      </c>
    </row>
    <row r="31" spans="1:9">
      <c r="A31" s="439"/>
      <c r="B31" s="439"/>
      <c r="C31" s="439"/>
      <c r="D31" s="439"/>
      <c r="E31" s="439"/>
      <c r="F31" s="439"/>
      <c r="G31" s="439"/>
    </row>
    <row r="32" spans="1:9">
      <c r="A32" s="430" t="s">
        <v>299</v>
      </c>
      <c r="B32" s="431"/>
      <c r="C32" s="431"/>
      <c r="D32" s="431"/>
      <c r="E32" s="431"/>
      <c r="F32" s="431"/>
      <c r="G32" s="432"/>
    </row>
    <row r="33" spans="1:7">
      <c r="A33" s="433" t="s">
        <v>300</v>
      </c>
      <c r="B33" s="434"/>
      <c r="C33" s="434"/>
      <c r="D33" s="434"/>
      <c r="E33" s="434"/>
      <c r="F33" s="435"/>
      <c r="G33" s="345">
        <f>G17</f>
        <v>10.470600000000001</v>
      </c>
    </row>
    <row r="34" spans="1:7">
      <c r="A34" s="436" t="s">
        <v>301</v>
      </c>
      <c r="B34" s="437"/>
      <c r="C34" s="437"/>
      <c r="D34" s="437"/>
      <c r="E34" s="437"/>
      <c r="F34" s="438"/>
      <c r="G34" s="346">
        <f>G30</f>
        <v>42.232458700000009</v>
      </c>
    </row>
    <row r="35" spans="1:7">
      <c r="A35" s="436" t="s">
        <v>302</v>
      </c>
      <c r="B35" s="437"/>
      <c r="C35" s="437"/>
      <c r="D35" s="437"/>
      <c r="E35" s="437"/>
      <c r="F35" s="438"/>
      <c r="G35" s="346">
        <f>G33*1.5727</f>
        <v>16.467112620000002</v>
      </c>
    </row>
    <row r="36" spans="1:7">
      <c r="A36" s="436" t="s">
        <v>314</v>
      </c>
      <c r="B36" s="437"/>
      <c r="C36" s="437"/>
      <c r="D36" s="437"/>
      <c r="E36" s="437"/>
      <c r="F36" s="438"/>
      <c r="G36" s="346">
        <f>SUM(G33:G35)</f>
        <v>69.170171320000009</v>
      </c>
    </row>
    <row r="37" spans="1:7">
      <c r="A37" s="436" t="s">
        <v>313</v>
      </c>
      <c r="B37" s="437"/>
      <c r="C37" s="437"/>
      <c r="D37" s="437"/>
      <c r="E37" s="437"/>
      <c r="F37" s="438"/>
      <c r="G37" s="346">
        <f>G36*31.29%</f>
        <v>21.643346606028004</v>
      </c>
    </row>
    <row r="38" spans="1:7">
      <c r="A38" s="428" t="s">
        <v>303</v>
      </c>
      <c r="B38" s="429"/>
      <c r="C38" s="429"/>
      <c r="D38" s="429"/>
      <c r="E38" s="429"/>
      <c r="F38" s="429"/>
      <c r="G38" s="315">
        <f>SUM(G36:G37)</f>
        <v>90.813517926028013</v>
      </c>
    </row>
  </sheetData>
  <mergeCells count="16">
    <mergeCell ref="A17:F17"/>
    <mergeCell ref="A1:C4"/>
    <mergeCell ref="G3:G4"/>
    <mergeCell ref="B5:G5"/>
    <mergeCell ref="B6:G6"/>
    <mergeCell ref="A9:G9"/>
    <mergeCell ref="A35:F35"/>
    <mergeCell ref="A36:F36"/>
    <mergeCell ref="A37:F37"/>
    <mergeCell ref="A38:F38"/>
    <mergeCell ref="A19:G19"/>
    <mergeCell ref="A30:F30"/>
    <mergeCell ref="A31:G31"/>
    <mergeCell ref="A32:G32"/>
    <mergeCell ref="A33:F33"/>
    <mergeCell ref="A34:F34"/>
  </mergeCells>
  <printOptions gridLines="1"/>
  <pageMargins left="0.51181102362204722" right="0.51181102362204722" top="0.78740157480314965" bottom="0.78740157480314965" header="0.31496062992125984" footer="0.31496062992125984"/>
  <pageSetup paperSize="9" scale="81"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3"/>
  <sheetViews>
    <sheetView tabSelected="1" topLeftCell="A25" workbookViewId="0">
      <selection activeCell="D30" sqref="D30"/>
    </sheetView>
  </sheetViews>
  <sheetFormatPr defaultRowHeight="15"/>
  <cols>
    <col min="1" max="1" width="14.28515625" customWidth="1"/>
    <col min="2" max="2" width="13.5703125" customWidth="1"/>
    <col min="3" max="3" width="15.42578125" customWidth="1"/>
    <col min="4" max="4" width="17.28515625" customWidth="1"/>
    <col min="5" max="5" width="14.85546875" customWidth="1"/>
    <col min="6" max="6" width="12.28515625" customWidth="1"/>
    <col min="7" max="7" width="17.28515625" customWidth="1"/>
    <col min="8" max="8" width="8.42578125" customWidth="1"/>
    <col min="257" max="257" width="14.28515625" customWidth="1"/>
    <col min="258" max="258" width="13.5703125" customWidth="1"/>
    <col min="259" max="259" width="15.42578125" customWidth="1"/>
    <col min="260" max="260" width="17.28515625" customWidth="1"/>
    <col min="261" max="261" width="14.85546875" customWidth="1"/>
    <col min="262" max="262" width="12.28515625" customWidth="1"/>
    <col min="263" max="263" width="17.28515625" customWidth="1"/>
    <col min="264" max="264" width="8.42578125" customWidth="1"/>
    <col min="513" max="513" width="14.28515625" customWidth="1"/>
    <col min="514" max="514" width="13.5703125" customWidth="1"/>
    <col min="515" max="515" width="15.42578125" customWidth="1"/>
    <col min="516" max="516" width="17.28515625" customWidth="1"/>
    <col min="517" max="517" width="14.85546875" customWidth="1"/>
    <col min="518" max="518" width="12.28515625" customWidth="1"/>
    <col min="519" max="519" width="17.28515625" customWidth="1"/>
    <col min="520" max="520" width="8.42578125" customWidth="1"/>
    <col min="769" max="769" width="14.28515625" customWidth="1"/>
    <col min="770" max="770" width="13.5703125" customWidth="1"/>
    <col min="771" max="771" width="15.42578125" customWidth="1"/>
    <col min="772" max="772" width="17.28515625" customWidth="1"/>
    <col min="773" max="773" width="14.85546875" customWidth="1"/>
    <col min="774" max="774" width="12.28515625" customWidth="1"/>
    <col min="775" max="775" width="17.28515625" customWidth="1"/>
    <col min="776" max="776" width="8.42578125" customWidth="1"/>
    <col min="1025" max="1025" width="14.28515625" customWidth="1"/>
    <col min="1026" max="1026" width="13.5703125" customWidth="1"/>
    <col min="1027" max="1027" width="15.42578125" customWidth="1"/>
    <col min="1028" max="1028" width="17.28515625" customWidth="1"/>
    <col min="1029" max="1029" width="14.85546875" customWidth="1"/>
    <col min="1030" max="1030" width="12.28515625" customWidth="1"/>
    <col min="1031" max="1031" width="17.28515625" customWidth="1"/>
    <col min="1032" max="1032" width="8.42578125" customWidth="1"/>
    <col min="1281" max="1281" width="14.28515625" customWidth="1"/>
    <col min="1282" max="1282" width="13.5703125" customWidth="1"/>
    <col min="1283" max="1283" width="15.42578125" customWidth="1"/>
    <col min="1284" max="1284" width="17.28515625" customWidth="1"/>
    <col min="1285" max="1285" width="14.85546875" customWidth="1"/>
    <col min="1286" max="1286" width="12.28515625" customWidth="1"/>
    <col min="1287" max="1287" width="17.28515625" customWidth="1"/>
    <col min="1288" max="1288" width="8.42578125" customWidth="1"/>
    <col min="1537" max="1537" width="14.28515625" customWidth="1"/>
    <col min="1538" max="1538" width="13.5703125" customWidth="1"/>
    <col min="1539" max="1539" width="15.42578125" customWidth="1"/>
    <col min="1540" max="1540" width="17.28515625" customWidth="1"/>
    <col min="1541" max="1541" width="14.85546875" customWidth="1"/>
    <col min="1542" max="1542" width="12.28515625" customWidth="1"/>
    <col min="1543" max="1543" width="17.28515625" customWidth="1"/>
    <col min="1544" max="1544" width="8.42578125" customWidth="1"/>
    <col min="1793" max="1793" width="14.28515625" customWidth="1"/>
    <col min="1794" max="1794" width="13.5703125" customWidth="1"/>
    <col min="1795" max="1795" width="15.42578125" customWidth="1"/>
    <col min="1796" max="1796" width="17.28515625" customWidth="1"/>
    <col min="1797" max="1797" width="14.85546875" customWidth="1"/>
    <col min="1798" max="1798" width="12.28515625" customWidth="1"/>
    <col min="1799" max="1799" width="17.28515625" customWidth="1"/>
    <col min="1800" max="1800" width="8.42578125" customWidth="1"/>
    <col min="2049" max="2049" width="14.28515625" customWidth="1"/>
    <col min="2050" max="2050" width="13.5703125" customWidth="1"/>
    <col min="2051" max="2051" width="15.42578125" customWidth="1"/>
    <col min="2052" max="2052" width="17.28515625" customWidth="1"/>
    <col min="2053" max="2053" width="14.85546875" customWidth="1"/>
    <col min="2054" max="2054" width="12.28515625" customWidth="1"/>
    <col min="2055" max="2055" width="17.28515625" customWidth="1"/>
    <col min="2056" max="2056" width="8.42578125" customWidth="1"/>
    <col min="2305" max="2305" width="14.28515625" customWidth="1"/>
    <col min="2306" max="2306" width="13.5703125" customWidth="1"/>
    <col min="2307" max="2307" width="15.42578125" customWidth="1"/>
    <col min="2308" max="2308" width="17.28515625" customWidth="1"/>
    <col min="2309" max="2309" width="14.85546875" customWidth="1"/>
    <col min="2310" max="2310" width="12.28515625" customWidth="1"/>
    <col min="2311" max="2311" width="17.28515625" customWidth="1"/>
    <col min="2312" max="2312" width="8.42578125" customWidth="1"/>
    <col min="2561" max="2561" width="14.28515625" customWidth="1"/>
    <col min="2562" max="2562" width="13.5703125" customWidth="1"/>
    <col min="2563" max="2563" width="15.42578125" customWidth="1"/>
    <col min="2564" max="2564" width="17.28515625" customWidth="1"/>
    <col min="2565" max="2565" width="14.85546875" customWidth="1"/>
    <col min="2566" max="2566" width="12.28515625" customWidth="1"/>
    <col min="2567" max="2567" width="17.28515625" customWidth="1"/>
    <col min="2568" max="2568" width="8.42578125" customWidth="1"/>
    <col min="2817" max="2817" width="14.28515625" customWidth="1"/>
    <col min="2818" max="2818" width="13.5703125" customWidth="1"/>
    <col min="2819" max="2819" width="15.42578125" customWidth="1"/>
    <col min="2820" max="2820" width="17.28515625" customWidth="1"/>
    <col min="2821" max="2821" width="14.85546875" customWidth="1"/>
    <col min="2822" max="2822" width="12.28515625" customWidth="1"/>
    <col min="2823" max="2823" width="17.28515625" customWidth="1"/>
    <col min="2824" max="2824" width="8.42578125" customWidth="1"/>
    <col min="3073" max="3073" width="14.28515625" customWidth="1"/>
    <col min="3074" max="3074" width="13.5703125" customWidth="1"/>
    <col min="3075" max="3075" width="15.42578125" customWidth="1"/>
    <col min="3076" max="3076" width="17.28515625" customWidth="1"/>
    <col min="3077" max="3077" width="14.85546875" customWidth="1"/>
    <col min="3078" max="3078" width="12.28515625" customWidth="1"/>
    <col min="3079" max="3079" width="17.28515625" customWidth="1"/>
    <col min="3080" max="3080" width="8.42578125" customWidth="1"/>
    <col min="3329" max="3329" width="14.28515625" customWidth="1"/>
    <col min="3330" max="3330" width="13.5703125" customWidth="1"/>
    <col min="3331" max="3331" width="15.42578125" customWidth="1"/>
    <col min="3332" max="3332" width="17.28515625" customWidth="1"/>
    <col min="3333" max="3333" width="14.85546875" customWidth="1"/>
    <col min="3334" max="3334" width="12.28515625" customWidth="1"/>
    <col min="3335" max="3335" width="17.28515625" customWidth="1"/>
    <col min="3336" max="3336" width="8.42578125" customWidth="1"/>
    <col min="3585" max="3585" width="14.28515625" customWidth="1"/>
    <col min="3586" max="3586" width="13.5703125" customWidth="1"/>
    <col min="3587" max="3587" width="15.42578125" customWidth="1"/>
    <col min="3588" max="3588" width="17.28515625" customWidth="1"/>
    <col min="3589" max="3589" width="14.85546875" customWidth="1"/>
    <col min="3590" max="3590" width="12.28515625" customWidth="1"/>
    <col min="3591" max="3591" width="17.28515625" customWidth="1"/>
    <col min="3592" max="3592" width="8.42578125" customWidth="1"/>
    <col min="3841" max="3841" width="14.28515625" customWidth="1"/>
    <col min="3842" max="3842" width="13.5703125" customWidth="1"/>
    <col min="3843" max="3843" width="15.42578125" customWidth="1"/>
    <col min="3844" max="3844" width="17.28515625" customWidth="1"/>
    <col min="3845" max="3845" width="14.85546875" customWidth="1"/>
    <col min="3846" max="3846" width="12.28515625" customWidth="1"/>
    <col min="3847" max="3847" width="17.28515625" customWidth="1"/>
    <col min="3848" max="3848" width="8.42578125" customWidth="1"/>
    <col min="4097" max="4097" width="14.28515625" customWidth="1"/>
    <col min="4098" max="4098" width="13.5703125" customWidth="1"/>
    <col min="4099" max="4099" width="15.42578125" customWidth="1"/>
    <col min="4100" max="4100" width="17.28515625" customWidth="1"/>
    <col min="4101" max="4101" width="14.85546875" customWidth="1"/>
    <col min="4102" max="4102" width="12.28515625" customWidth="1"/>
    <col min="4103" max="4103" width="17.28515625" customWidth="1"/>
    <col min="4104" max="4104" width="8.42578125" customWidth="1"/>
    <col min="4353" max="4353" width="14.28515625" customWidth="1"/>
    <col min="4354" max="4354" width="13.5703125" customWidth="1"/>
    <col min="4355" max="4355" width="15.42578125" customWidth="1"/>
    <col min="4356" max="4356" width="17.28515625" customWidth="1"/>
    <col min="4357" max="4357" width="14.85546875" customWidth="1"/>
    <col min="4358" max="4358" width="12.28515625" customWidth="1"/>
    <col min="4359" max="4359" width="17.28515625" customWidth="1"/>
    <col min="4360" max="4360" width="8.42578125" customWidth="1"/>
    <col min="4609" max="4609" width="14.28515625" customWidth="1"/>
    <col min="4610" max="4610" width="13.5703125" customWidth="1"/>
    <col min="4611" max="4611" width="15.42578125" customWidth="1"/>
    <col min="4612" max="4612" width="17.28515625" customWidth="1"/>
    <col min="4613" max="4613" width="14.85546875" customWidth="1"/>
    <col min="4614" max="4614" width="12.28515625" customWidth="1"/>
    <col min="4615" max="4615" width="17.28515625" customWidth="1"/>
    <col min="4616" max="4616" width="8.42578125" customWidth="1"/>
    <col min="4865" max="4865" width="14.28515625" customWidth="1"/>
    <col min="4866" max="4866" width="13.5703125" customWidth="1"/>
    <col min="4867" max="4867" width="15.42578125" customWidth="1"/>
    <col min="4868" max="4868" width="17.28515625" customWidth="1"/>
    <col min="4869" max="4869" width="14.85546875" customWidth="1"/>
    <col min="4870" max="4870" width="12.28515625" customWidth="1"/>
    <col min="4871" max="4871" width="17.28515625" customWidth="1"/>
    <col min="4872" max="4872" width="8.42578125" customWidth="1"/>
    <col min="5121" max="5121" width="14.28515625" customWidth="1"/>
    <col min="5122" max="5122" width="13.5703125" customWidth="1"/>
    <col min="5123" max="5123" width="15.42578125" customWidth="1"/>
    <col min="5124" max="5124" width="17.28515625" customWidth="1"/>
    <col min="5125" max="5125" width="14.85546875" customWidth="1"/>
    <col min="5126" max="5126" width="12.28515625" customWidth="1"/>
    <col min="5127" max="5127" width="17.28515625" customWidth="1"/>
    <col min="5128" max="5128" width="8.42578125" customWidth="1"/>
    <col min="5377" max="5377" width="14.28515625" customWidth="1"/>
    <col min="5378" max="5378" width="13.5703125" customWidth="1"/>
    <col min="5379" max="5379" width="15.42578125" customWidth="1"/>
    <col min="5380" max="5380" width="17.28515625" customWidth="1"/>
    <col min="5381" max="5381" width="14.85546875" customWidth="1"/>
    <col min="5382" max="5382" width="12.28515625" customWidth="1"/>
    <col min="5383" max="5383" width="17.28515625" customWidth="1"/>
    <col min="5384" max="5384" width="8.42578125" customWidth="1"/>
    <col min="5633" max="5633" width="14.28515625" customWidth="1"/>
    <col min="5634" max="5634" width="13.5703125" customWidth="1"/>
    <col min="5635" max="5635" width="15.42578125" customWidth="1"/>
    <col min="5636" max="5636" width="17.28515625" customWidth="1"/>
    <col min="5637" max="5637" width="14.85546875" customWidth="1"/>
    <col min="5638" max="5638" width="12.28515625" customWidth="1"/>
    <col min="5639" max="5639" width="17.28515625" customWidth="1"/>
    <col min="5640" max="5640" width="8.42578125" customWidth="1"/>
    <col min="5889" max="5889" width="14.28515625" customWidth="1"/>
    <col min="5890" max="5890" width="13.5703125" customWidth="1"/>
    <col min="5891" max="5891" width="15.42578125" customWidth="1"/>
    <col min="5892" max="5892" width="17.28515625" customWidth="1"/>
    <col min="5893" max="5893" width="14.85546875" customWidth="1"/>
    <col min="5894" max="5894" width="12.28515625" customWidth="1"/>
    <col min="5895" max="5895" width="17.28515625" customWidth="1"/>
    <col min="5896" max="5896" width="8.42578125" customWidth="1"/>
    <col min="6145" max="6145" width="14.28515625" customWidth="1"/>
    <col min="6146" max="6146" width="13.5703125" customWidth="1"/>
    <col min="6147" max="6147" width="15.42578125" customWidth="1"/>
    <col min="6148" max="6148" width="17.28515625" customWidth="1"/>
    <col min="6149" max="6149" width="14.85546875" customWidth="1"/>
    <col min="6150" max="6150" width="12.28515625" customWidth="1"/>
    <col min="6151" max="6151" width="17.28515625" customWidth="1"/>
    <col min="6152" max="6152" width="8.42578125" customWidth="1"/>
    <col min="6401" max="6401" width="14.28515625" customWidth="1"/>
    <col min="6402" max="6402" width="13.5703125" customWidth="1"/>
    <col min="6403" max="6403" width="15.42578125" customWidth="1"/>
    <col min="6404" max="6404" width="17.28515625" customWidth="1"/>
    <col min="6405" max="6405" width="14.85546875" customWidth="1"/>
    <col min="6406" max="6406" width="12.28515625" customWidth="1"/>
    <col min="6407" max="6407" width="17.28515625" customWidth="1"/>
    <col min="6408" max="6408" width="8.42578125" customWidth="1"/>
    <col min="6657" max="6657" width="14.28515625" customWidth="1"/>
    <col min="6658" max="6658" width="13.5703125" customWidth="1"/>
    <col min="6659" max="6659" width="15.42578125" customWidth="1"/>
    <col min="6660" max="6660" width="17.28515625" customWidth="1"/>
    <col min="6661" max="6661" width="14.85546875" customWidth="1"/>
    <col min="6662" max="6662" width="12.28515625" customWidth="1"/>
    <col min="6663" max="6663" width="17.28515625" customWidth="1"/>
    <col min="6664" max="6664" width="8.42578125" customWidth="1"/>
    <col min="6913" max="6913" width="14.28515625" customWidth="1"/>
    <col min="6914" max="6914" width="13.5703125" customWidth="1"/>
    <col min="6915" max="6915" width="15.42578125" customWidth="1"/>
    <col min="6916" max="6916" width="17.28515625" customWidth="1"/>
    <col min="6917" max="6917" width="14.85546875" customWidth="1"/>
    <col min="6918" max="6918" width="12.28515625" customWidth="1"/>
    <col min="6919" max="6919" width="17.28515625" customWidth="1"/>
    <col min="6920" max="6920" width="8.42578125" customWidth="1"/>
    <col min="7169" max="7169" width="14.28515625" customWidth="1"/>
    <col min="7170" max="7170" width="13.5703125" customWidth="1"/>
    <col min="7171" max="7171" width="15.42578125" customWidth="1"/>
    <col min="7172" max="7172" width="17.28515625" customWidth="1"/>
    <col min="7173" max="7173" width="14.85546875" customWidth="1"/>
    <col min="7174" max="7174" width="12.28515625" customWidth="1"/>
    <col min="7175" max="7175" width="17.28515625" customWidth="1"/>
    <col min="7176" max="7176" width="8.42578125" customWidth="1"/>
    <col min="7425" max="7425" width="14.28515625" customWidth="1"/>
    <col min="7426" max="7426" width="13.5703125" customWidth="1"/>
    <col min="7427" max="7427" width="15.42578125" customWidth="1"/>
    <col min="7428" max="7428" width="17.28515625" customWidth="1"/>
    <col min="7429" max="7429" width="14.85546875" customWidth="1"/>
    <col min="7430" max="7430" width="12.28515625" customWidth="1"/>
    <col min="7431" max="7431" width="17.28515625" customWidth="1"/>
    <col min="7432" max="7432" width="8.42578125" customWidth="1"/>
    <col min="7681" max="7681" width="14.28515625" customWidth="1"/>
    <col min="7682" max="7682" width="13.5703125" customWidth="1"/>
    <col min="7683" max="7683" width="15.42578125" customWidth="1"/>
    <col min="7684" max="7684" width="17.28515625" customWidth="1"/>
    <col min="7685" max="7685" width="14.85546875" customWidth="1"/>
    <col min="7686" max="7686" width="12.28515625" customWidth="1"/>
    <col min="7687" max="7687" width="17.28515625" customWidth="1"/>
    <col min="7688" max="7688" width="8.42578125" customWidth="1"/>
    <col min="7937" max="7937" width="14.28515625" customWidth="1"/>
    <col min="7938" max="7938" width="13.5703125" customWidth="1"/>
    <col min="7939" max="7939" width="15.42578125" customWidth="1"/>
    <col min="7940" max="7940" width="17.28515625" customWidth="1"/>
    <col min="7941" max="7941" width="14.85546875" customWidth="1"/>
    <col min="7942" max="7942" width="12.28515625" customWidth="1"/>
    <col min="7943" max="7943" width="17.28515625" customWidth="1"/>
    <col min="7944" max="7944" width="8.42578125" customWidth="1"/>
    <col min="8193" max="8193" width="14.28515625" customWidth="1"/>
    <col min="8194" max="8194" width="13.5703125" customWidth="1"/>
    <col min="8195" max="8195" width="15.42578125" customWidth="1"/>
    <col min="8196" max="8196" width="17.28515625" customWidth="1"/>
    <col min="8197" max="8197" width="14.85546875" customWidth="1"/>
    <col min="8198" max="8198" width="12.28515625" customWidth="1"/>
    <col min="8199" max="8199" width="17.28515625" customWidth="1"/>
    <col min="8200" max="8200" width="8.42578125" customWidth="1"/>
    <col min="8449" max="8449" width="14.28515625" customWidth="1"/>
    <col min="8450" max="8450" width="13.5703125" customWidth="1"/>
    <col min="8451" max="8451" width="15.42578125" customWidth="1"/>
    <col min="8452" max="8452" width="17.28515625" customWidth="1"/>
    <col min="8453" max="8453" width="14.85546875" customWidth="1"/>
    <col min="8454" max="8454" width="12.28515625" customWidth="1"/>
    <col min="8455" max="8455" width="17.28515625" customWidth="1"/>
    <col min="8456" max="8456" width="8.42578125" customWidth="1"/>
    <col min="8705" max="8705" width="14.28515625" customWidth="1"/>
    <col min="8706" max="8706" width="13.5703125" customWidth="1"/>
    <col min="8707" max="8707" width="15.42578125" customWidth="1"/>
    <col min="8708" max="8708" width="17.28515625" customWidth="1"/>
    <col min="8709" max="8709" width="14.85546875" customWidth="1"/>
    <col min="8710" max="8710" width="12.28515625" customWidth="1"/>
    <col min="8711" max="8711" width="17.28515625" customWidth="1"/>
    <col min="8712" max="8712" width="8.42578125" customWidth="1"/>
    <col min="8961" max="8961" width="14.28515625" customWidth="1"/>
    <col min="8962" max="8962" width="13.5703125" customWidth="1"/>
    <col min="8963" max="8963" width="15.42578125" customWidth="1"/>
    <col min="8964" max="8964" width="17.28515625" customWidth="1"/>
    <col min="8965" max="8965" width="14.85546875" customWidth="1"/>
    <col min="8966" max="8966" width="12.28515625" customWidth="1"/>
    <col min="8967" max="8967" width="17.28515625" customWidth="1"/>
    <col min="8968" max="8968" width="8.42578125" customWidth="1"/>
    <col min="9217" max="9217" width="14.28515625" customWidth="1"/>
    <col min="9218" max="9218" width="13.5703125" customWidth="1"/>
    <col min="9219" max="9219" width="15.42578125" customWidth="1"/>
    <col min="9220" max="9220" width="17.28515625" customWidth="1"/>
    <col min="9221" max="9221" width="14.85546875" customWidth="1"/>
    <col min="9222" max="9222" width="12.28515625" customWidth="1"/>
    <col min="9223" max="9223" width="17.28515625" customWidth="1"/>
    <col min="9224" max="9224" width="8.42578125" customWidth="1"/>
    <col min="9473" max="9473" width="14.28515625" customWidth="1"/>
    <col min="9474" max="9474" width="13.5703125" customWidth="1"/>
    <col min="9475" max="9475" width="15.42578125" customWidth="1"/>
    <col min="9476" max="9476" width="17.28515625" customWidth="1"/>
    <col min="9477" max="9477" width="14.85546875" customWidth="1"/>
    <col min="9478" max="9478" width="12.28515625" customWidth="1"/>
    <col min="9479" max="9479" width="17.28515625" customWidth="1"/>
    <col min="9480" max="9480" width="8.42578125" customWidth="1"/>
    <col min="9729" max="9729" width="14.28515625" customWidth="1"/>
    <col min="9730" max="9730" width="13.5703125" customWidth="1"/>
    <col min="9731" max="9731" width="15.42578125" customWidth="1"/>
    <col min="9732" max="9732" width="17.28515625" customWidth="1"/>
    <col min="9733" max="9733" width="14.85546875" customWidth="1"/>
    <col min="9734" max="9734" width="12.28515625" customWidth="1"/>
    <col min="9735" max="9735" width="17.28515625" customWidth="1"/>
    <col min="9736" max="9736" width="8.42578125" customWidth="1"/>
    <col min="9985" max="9985" width="14.28515625" customWidth="1"/>
    <col min="9986" max="9986" width="13.5703125" customWidth="1"/>
    <col min="9987" max="9987" width="15.42578125" customWidth="1"/>
    <col min="9988" max="9988" width="17.28515625" customWidth="1"/>
    <col min="9989" max="9989" width="14.85546875" customWidth="1"/>
    <col min="9990" max="9990" width="12.28515625" customWidth="1"/>
    <col min="9991" max="9991" width="17.28515625" customWidth="1"/>
    <col min="9992" max="9992" width="8.42578125" customWidth="1"/>
    <col min="10241" max="10241" width="14.28515625" customWidth="1"/>
    <col min="10242" max="10242" width="13.5703125" customWidth="1"/>
    <col min="10243" max="10243" width="15.42578125" customWidth="1"/>
    <col min="10244" max="10244" width="17.28515625" customWidth="1"/>
    <col min="10245" max="10245" width="14.85546875" customWidth="1"/>
    <col min="10246" max="10246" width="12.28515625" customWidth="1"/>
    <col min="10247" max="10247" width="17.28515625" customWidth="1"/>
    <col min="10248" max="10248" width="8.42578125" customWidth="1"/>
    <col min="10497" max="10497" width="14.28515625" customWidth="1"/>
    <col min="10498" max="10498" width="13.5703125" customWidth="1"/>
    <col min="10499" max="10499" width="15.42578125" customWidth="1"/>
    <col min="10500" max="10500" width="17.28515625" customWidth="1"/>
    <col min="10501" max="10501" width="14.85546875" customWidth="1"/>
    <col min="10502" max="10502" width="12.28515625" customWidth="1"/>
    <col min="10503" max="10503" width="17.28515625" customWidth="1"/>
    <col min="10504" max="10504" width="8.42578125" customWidth="1"/>
    <col min="10753" max="10753" width="14.28515625" customWidth="1"/>
    <col min="10754" max="10754" width="13.5703125" customWidth="1"/>
    <col min="10755" max="10755" width="15.42578125" customWidth="1"/>
    <col min="10756" max="10756" width="17.28515625" customWidth="1"/>
    <col min="10757" max="10757" width="14.85546875" customWidth="1"/>
    <col min="10758" max="10758" width="12.28515625" customWidth="1"/>
    <col min="10759" max="10759" width="17.28515625" customWidth="1"/>
    <col min="10760" max="10760" width="8.42578125" customWidth="1"/>
    <col min="11009" max="11009" width="14.28515625" customWidth="1"/>
    <col min="11010" max="11010" width="13.5703125" customWidth="1"/>
    <col min="11011" max="11011" width="15.42578125" customWidth="1"/>
    <col min="11012" max="11012" width="17.28515625" customWidth="1"/>
    <col min="11013" max="11013" width="14.85546875" customWidth="1"/>
    <col min="11014" max="11014" width="12.28515625" customWidth="1"/>
    <col min="11015" max="11015" width="17.28515625" customWidth="1"/>
    <col min="11016" max="11016" width="8.42578125" customWidth="1"/>
    <col min="11265" max="11265" width="14.28515625" customWidth="1"/>
    <col min="11266" max="11266" width="13.5703125" customWidth="1"/>
    <col min="11267" max="11267" width="15.42578125" customWidth="1"/>
    <col min="11268" max="11268" width="17.28515625" customWidth="1"/>
    <col min="11269" max="11269" width="14.85546875" customWidth="1"/>
    <col min="11270" max="11270" width="12.28515625" customWidth="1"/>
    <col min="11271" max="11271" width="17.28515625" customWidth="1"/>
    <col min="11272" max="11272" width="8.42578125" customWidth="1"/>
    <col min="11521" max="11521" width="14.28515625" customWidth="1"/>
    <col min="11522" max="11522" width="13.5703125" customWidth="1"/>
    <col min="11523" max="11523" width="15.42578125" customWidth="1"/>
    <col min="11524" max="11524" width="17.28515625" customWidth="1"/>
    <col min="11525" max="11525" width="14.85546875" customWidth="1"/>
    <col min="11526" max="11526" width="12.28515625" customWidth="1"/>
    <col min="11527" max="11527" width="17.28515625" customWidth="1"/>
    <col min="11528" max="11528" width="8.42578125" customWidth="1"/>
    <col min="11777" max="11777" width="14.28515625" customWidth="1"/>
    <col min="11778" max="11778" width="13.5703125" customWidth="1"/>
    <col min="11779" max="11779" width="15.42578125" customWidth="1"/>
    <col min="11780" max="11780" width="17.28515625" customWidth="1"/>
    <col min="11781" max="11781" width="14.85546875" customWidth="1"/>
    <col min="11782" max="11782" width="12.28515625" customWidth="1"/>
    <col min="11783" max="11783" width="17.28515625" customWidth="1"/>
    <col min="11784" max="11784" width="8.42578125" customWidth="1"/>
    <col min="12033" max="12033" width="14.28515625" customWidth="1"/>
    <col min="12034" max="12034" width="13.5703125" customWidth="1"/>
    <col min="12035" max="12035" width="15.42578125" customWidth="1"/>
    <col min="12036" max="12036" width="17.28515625" customWidth="1"/>
    <col min="12037" max="12037" width="14.85546875" customWidth="1"/>
    <col min="12038" max="12038" width="12.28515625" customWidth="1"/>
    <col min="12039" max="12039" width="17.28515625" customWidth="1"/>
    <col min="12040" max="12040" width="8.42578125" customWidth="1"/>
    <col min="12289" max="12289" width="14.28515625" customWidth="1"/>
    <col min="12290" max="12290" width="13.5703125" customWidth="1"/>
    <col min="12291" max="12291" width="15.42578125" customWidth="1"/>
    <col min="12292" max="12292" width="17.28515625" customWidth="1"/>
    <col min="12293" max="12293" width="14.85546875" customWidth="1"/>
    <col min="12294" max="12294" width="12.28515625" customWidth="1"/>
    <col min="12295" max="12295" width="17.28515625" customWidth="1"/>
    <col min="12296" max="12296" width="8.42578125" customWidth="1"/>
    <col min="12545" max="12545" width="14.28515625" customWidth="1"/>
    <col min="12546" max="12546" width="13.5703125" customWidth="1"/>
    <col min="12547" max="12547" width="15.42578125" customWidth="1"/>
    <col min="12548" max="12548" width="17.28515625" customWidth="1"/>
    <col min="12549" max="12549" width="14.85546875" customWidth="1"/>
    <col min="12550" max="12550" width="12.28515625" customWidth="1"/>
    <col min="12551" max="12551" width="17.28515625" customWidth="1"/>
    <col min="12552" max="12552" width="8.42578125" customWidth="1"/>
    <col min="12801" max="12801" width="14.28515625" customWidth="1"/>
    <col min="12802" max="12802" width="13.5703125" customWidth="1"/>
    <col min="12803" max="12803" width="15.42578125" customWidth="1"/>
    <col min="12804" max="12804" width="17.28515625" customWidth="1"/>
    <col min="12805" max="12805" width="14.85546875" customWidth="1"/>
    <col min="12806" max="12806" width="12.28515625" customWidth="1"/>
    <col min="12807" max="12807" width="17.28515625" customWidth="1"/>
    <col min="12808" max="12808" width="8.42578125" customWidth="1"/>
    <col min="13057" max="13057" width="14.28515625" customWidth="1"/>
    <col min="13058" max="13058" width="13.5703125" customWidth="1"/>
    <col min="13059" max="13059" width="15.42578125" customWidth="1"/>
    <col min="13060" max="13060" width="17.28515625" customWidth="1"/>
    <col min="13061" max="13061" width="14.85546875" customWidth="1"/>
    <col min="13062" max="13062" width="12.28515625" customWidth="1"/>
    <col min="13063" max="13063" width="17.28515625" customWidth="1"/>
    <col min="13064" max="13064" width="8.42578125" customWidth="1"/>
    <col min="13313" max="13313" width="14.28515625" customWidth="1"/>
    <col min="13314" max="13314" width="13.5703125" customWidth="1"/>
    <col min="13315" max="13315" width="15.42578125" customWidth="1"/>
    <col min="13316" max="13316" width="17.28515625" customWidth="1"/>
    <col min="13317" max="13317" width="14.85546875" customWidth="1"/>
    <col min="13318" max="13318" width="12.28515625" customWidth="1"/>
    <col min="13319" max="13319" width="17.28515625" customWidth="1"/>
    <col min="13320" max="13320" width="8.42578125" customWidth="1"/>
    <col min="13569" max="13569" width="14.28515625" customWidth="1"/>
    <col min="13570" max="13570" width="13.5703125" customWidth="1"/>
    <col min="13571" max="13571" width="15.42578125" customWidth="1"/>
    <col min="13572" max="13572" width="17.28515625" customWidth="1"/>
    <col min="13573" max="13573" width="14.85546875" customWidth="1"/>
    <col min="13574" max="13574" width="12.28515625" customWidth="1"/>
    <col min="13575" max="13575" width="17.28515625" customWidth="1"/>
    <col min="13576" max="13576" width="8.42578125" customWidth="1"/>
    <col min="13825" max="13825" width="14.28515625" customWidth="1"/>
    <col min="13826" max="13826" width="13.5703125" customWidth="1"/>
    <col min="13827" max="13827" width="15.42578125" customWidth="1"/>
    <col min="13828" max="13828" width="17.28515625" customWidth="1"/>
    <col min="13829" max="13829" width="14.85546875" customWidth="1"/>
    <col min="13830" max="13830" width="12.28515625" customWidth="1"/>
    <col min="13831" max="13831" width="17.28515625" customWidth="1"/>
    <col min="13832" max="13832" width="8.42578125" customWidth="1"/>
    <col min="14081" max="14081" width="14.28515625" customWidth="1"/>
    <col min="14082" max="14082" width="13.5703125" customWidth="1"/>
    <col min="14083" max="14083" width="15.42578125" customWidth="1"/>
    <col min="14084" max="14084" width="17.28515625" customWidth="1"/>
    <col min="14085" max="14085" width="14.85546875" customWidth="1"/>
    <col min="14086" max="14086" width="12.28515625" customWidth="1"/>
    <col min="14087" max="14087" width="17.28515625" customWidth="1"/>
    <col min="14088" max="14088" width="8.42578125" customWidth="1"/>
    <col min="14337" max="14337" width="14.28515625" customWidth="1"/>
    <col min="14338" max="14338" width="13.5703125" customWidth="1"/>
    <col min="14339" max="14339" width="15.42578125" customWidth="1"/>
    <col min="14340" max="14340" width="17.28515625" customWidth="1"/>
    <col min="14341" max="14341" width="14.85546875" customWidth="1"/>
    <col min="14342" max="14342" width="12.28515625" customWidth="1"/>
    <col min="14343" max="14343" width="17.28515625" customWidth="1"/>
    <col min="14344" max="14344" width="8.42578125" customWidth="1"/>
    <col min="14593" max="14593" width="14.28515625" customWidth="1"/>
    <col min="14594" max="14594" width="13.5703125" customWidth="1"/>
    <col min="14595" max="14595" width="15.42578125" customWidth="1"/>
    <col min="14596" max="14596" width="17.28515625" customWidth="1"/>
    <col min="14597" max="14597" width="14.85546875" customWidth="1"/>
    <col min="14598" max="14598" width="12.28515625" customWidth="1"/>
    <col min="14599" max="14599" width="17.28515625" customWidth="1"/>
    <col min="14600" max="14600" width="8.42578125" customWidth="1"/>
    <col min="14849" max="14849" width="14.28515625" customWidth="1"/>
    <col min="14850" max="14850" width="13.5703125" customWidth="1"/>
    <col min="14851" max="14851" width="15.42578125" customWidth="1"/>
    <col min="14852" max="14852" width="17.28515625" customWidth="1"/>
    <col min="14853" max="14853" width="14.85546875" customWidth="1"/>
    <col min="14854" max="14854" width="12.28515625" customWidth="1"/>
    <col min="14855" max="14855" width="17.28515625" customWidth="1"/>
    <col min="14856" max="14856" width="8.42578125" customWidth="1"/>
    <col min="15105" max="15105" width="14.28515625" customWidth="1"/>
    <col min="15106" max="15106" width="13.5703125" customWidth="1"/>
    <col min="15107" max="15107" width="15.42578125" customWidth="1"/>
    <col min="15108" max="15108" width="17.28515625" customWidth="1"/>
    <col min="15109" max="15109" width="14.85546875" customWidth="1"/>
    <col min="15110" max="15110" width="12.28515625" customWidth="1"/>
    <col min="15111" max="15111" width="17.28515625" customWidth="1"/>
    <col min="15112" max="15112" width="8.42578125" customWidth="1"/>
    <col min="15361" max="15361" width="14.28515625" customWidth="1"/>
    <col min="15362" max="15362" width="13.5703125" customWidth="1"/>
    <col min="15363" max="15363" width="15.42578125" customWidth="1"/>
    <col min="15364" max="15364" width="17.28515625" customWidth="1"/>
    <col min="15365" max="15365" width="14.85546875" customWidth="1"/>
    <col min="15366" max="15366" width="12.28515625" customWidth="1"/>
    <col min="15367" max="15367" width="17.28515625" customWidth="1"/>
    <col min="15368" max="15368" width="8.42578125" customWidth="1"/>
    <col min="15617" max="15617" width="14.28515625" customWidth="1"/>
    <col min="15618" max="15618" width="13.5703125" customWidth="1"/>
    <col min="15619" max="15619" width="15.42578125" customWidth="1"/>
    <col min="15620" max="15620" width="17.28515625" customWidth="1"/>
    <col min="15621" max="15621" width="14.85546875" customWidth="1"/>
    <col min="15622" max="15622" width="12.28515625" customWidth="1"/>
    <col min="15623" max="15623" width="17.28515625" customWidth="1"/>
    <col min="15624" max="15624" width="8.42578125" customWidth="1"/>
    <col min="15873" max="15873" width="14.28515625" customWidth="1"/>
    <col min="15874" max="15874" width="13.5703125" customWidth="1"/>
    <col min="15875" max="15875" width="15.42578125" customWidth="1"/>
    <col min="15876" max="15876" width="17.28515625" customWidth="1"/>
    <col min="15877" max="15877" width="14.85546875" customWidth="1"/>
    <col min="15878" max="15878" width="12.28515625" customWidth="1"/>
    <col min="15879" max="15879" width="17.28515625" customWidth="1"/>
    <col min="15880" max="15880" width="8.42578125" customWidth="1"/>
    <col min="16129" max="16129" width="14.28515625" customWidth="1"/>
    <col min="16130" max="16130" width="13.5703125" customWidth="1"/>
    <col min="16131" max="16131" width="15.42578125" customWidth="1"/>
    <col min="16132" max="16132" width="17.28515625" customWidth="1"/>
    <col min="16133" max="16133" width="14.85546875" customWidth="1"/>
    <col min="16134" max="16134" width="12.28515625" customWidth="1"/>
    <col min="16135" max="16135" width="17.28515625" customWidth="1"/>
    <col min="16136" max="16136" width="8.42578125" customWidth="1"/>
  </cols>
  <sheetData>
    <row r="1" spans="1:8" s="479" customFormat="1" ht="28.5" customHeight="1">
      <c r="A1" s="476" t="s">
        <v>0</v>
      </c>
      <c r="B1" s="477"/>
      <c r="C1" s="477"/>
      <c r="D1" s="477"/>
      <c r="E1" s="477"/>
      <c r="F1" s="477"/>
      <c r="G1" s="477"/>
      <c r="H1" s="478"/>
    </row>
    <row r="2" spans="1:8" s="483" customFormat="1" ht="15.75" customHeight="1">
      <c r="A2" s="480" t="s">
        <v>319</v>
      </c>
      <c r="B2" s="481"/>
      <c r="C2" s="481"/>
      <c r="D2" s="481"/>
      <c r="E2" s="481"/>
      <c r="F2" s="481"/>
      <c r="G2" s="481"/>
      <c r="H2" s="482"/>
    </row>
    <row r="3" spans="1:8" s="487" customFormat="1" ht="18.75" customHeight="1" thickBot="1">
      <c r="A3" s="484"/>
      <c r="B3" s="485"/>
      <c r="C3" s="485"/>
      <c r="D3" s="485"/>
      <c r="E3" s="485"/>
      <c r="F3" s="485"/>
      <c r="G3" s="485"/>
      <c r="H3" s="486"/>
    </row>
    <row r="4" spans="1:8" ht="12.75" customHeight="1">
      <c r="A4" s="488"/>
      <c r="B4" s="489"/>
      <c r="C4" s="489"/>
      <c r="D4" s="489"/>
      <c r="E4" s="489"/>
      <c r="F4" s="489"/>
      <c r="G4" s="489"/>
      <c r="H4" s="490"/>
    </row>
    <row r="5" spans="1:8" ht="15.75">
      <c r="A5" s="480" t="s">
        <v>320</v>
      </c>
      <c r="B5" s="481"/>
      <c r="C5" s="481"/>
      <c r="D5" s="481"/>
      <c r="E5" s="481"/>
      <c r="F5" s="481"/>
      <c r="G5" s="481"/>
      <c r="H5" s="482"/>
    </row>
    <row r="6" spans="1:8" ht="30" customHeight="1">
      <c r="A6" s="491"/>
      <c r="B6" s="492"/>
      <c r="C6" s="492"/>
      <c r="D6" s="492"/>
      <c r="E6" s="492"/>
      <c r="F6" s="492"/>
      <c r="G6" s="492"/>
      <c r="H6" s="493"/>
    </row>
    <row r="7" spans="1:8" ht="18.75" customHeight="1">
      <c r="A7" s="494" t="s">
        <v>321</v>
      </c>
      <c r="B7" s="495"/>
      <c r="C7" s="495"/>
      <c r="D7" s="495"/>
      <c r="E7" s="495"/>
      <c r="F7" s="495"/>
      <c r="G7" s="495"/>
      <c r="H7" s="496"/>
    </row>
    <row r="8" spans="1:8">
      <c r="A8" s="497"/>
      <c r="B8" s="498"/>
      <c r="C8" s="498"/>
      <c r="D8" s="498"/>
      <c r="E8" s="498"/>
      <c r="F8" s="498"/>
      <c r="G8" s="498"/>
      <c r="H8" s="499"/>
    </row>
    <row r="9" spans="1:8">
      <c r="A9" s="497"/>
      <c r="B9" s="498"/>
      <c r="C9" s="498"/>
      <c r="D9" s="500" t="s">
        <v>322</v>
      </c>
      <c r="E9" s="500" t="s">
        <v>323</v>
      </c>
      <c r="F9" s="498"/>
      <c r="G9" s="498"/>
      <c r="H9" s="499"/>
    </row>
    <row r="10" spans="1:8" ht="15.75">
      <c r="A10" s="497"/>
      <c r="B10" s="501" t="s">
        <v>324</v>
      </c>
      <c r="C10" s="502"/>
      <c r="D10" s="503"/>
      <c r="E10" s="503"/>
      <c r="F10" s="498"/>
      <c r="G10" s="498"/>
      <c r="H10" s="499"/>
    </row>
    <row r="11" spans="1:8" ht="15.75">
      <c r="A11" s="497"/>
      <c r="B11" s="504" t="s">
        <v>325</v>
      </c>
      <c r="C11" s="505"/>
      <c r="D11" s="506">
        <v>6.1000000000000004E-3</v>
      </c>
      <c r="E11" s="506">
        <v>6.1000000000000004E-3</v>
      </c>
      <c r="F11" s="498"/>
      <c r="G11" s="507"/>
      <c r="H11" s="499"/>
    </row>
    <row r="12" spans="1:8" ht="15.75">
      <c r="A12" s="497"/>
      <c r="B12" s="508" t="s">
        <v>326</v>
      </c>
      <c r="C12" s="509"/>
      <c r="D12" s="510">
        <f>D11</f>
        <v>6.1000000000000004E-3</v>
      </c>
      <c r="E12" s="510">
        <f>E11</f>
        <v>6.1000000000000004E-3</v>
      </c>
      <c r="F12" s="498"/>
      <c r="G12" s="507"/>
      <c r="H12" s="499"/>
    </row>
    <row r="13" spans="1:8" ht="15.75">
      <c r="A13" s="497"/>
      <c r="B13" s="501" t="s">
        <v>327</v>
      </c>
      <c r="C13" s="502"/>
      <c r="D13" s="503"/>
      <c r="E13" s="503"/>
      <c r="F13" s="498"/>
      <c r="G13" s="507"/>
      <c r="H13" s="499"/>
    </row>
    <row r="14" spans="1:8" ht="15.75">
      <c r="A14" s="497"/>
      <c r="B14" s="504" t="s">
        <v>328</v>
      </c>
      <c r="C14" s="504"/>
      <c r="D14" s="511">
        <v>4.0599999999999997E-2</v>
      </c>
      <c r="E14" s="511">
        <v>4.0599999999999997E-2</v>
      </c>
      <c r="F14" s="498"/>
      <c r="G14" s="507"/>
      <c r="H14" s="499"/>
    </row>
    <row r="15" spans="1:8" ht="15.75">
      <c r="A15" s="497"/>
      <c r="B15" s="508" t="s">
        <v>329</v>
      </c>
      <c r="C15" s="509"/>
      <c r="D15" s="510">
        <f>SUM(D14:D14)</f>
        <v>4.0599999999999997E-2</v>
      </c>
      <c r="E15" s="510">
        <f>SUM(E14:E14)</f>
        <v>4.0599999999999997E-2</v>
      </c>
      <c r="F15" s="498"/>
      <c r="G15" s="507"/>
      <c r="H15" s="499"/>
    </row>
    <row r="16" spans="1:8" ht="15.75">
      <c r="A16" s="497"/>
      <c r="B16" s="501" t="s">
        <v>330</v>
      </c>
      <c r="C16" s="504"/>
      <c r="D16" s="511"/>
      <c r="E16" s="511"/>
      <c r="F16" s="498"/>
      <c r="G16" s="507"/>
      <c r="H16" s="499"/>
    </row>
    <row r="17" spans="1:8" ht="15.75">
      <c r="A17" s="497"/>
      <c r="B17" s="504" t="s">
        <v>331</v>
      </c>
      <c r="C17" s="504"/>
      <c r="D17" s="511">
        <v>6.8599999999999994E-2</v>
      </c>
      <c r="E17" s="511">
        <v>6.8599999999999994E-2</v>
      </c>
      <c r="F17" s="498"/>
      <c r="G17" s="498"/>
      <c r="H17" s="499"/>
    </row>
    <row r="18" spans="1:8" ht="15.75">
      <c r="A18" s="497"/>
      <c r="B18" s="508" t="s">
        <v>332</v>
      </c>
      <c r="C18" s="509"/>
      <c r="D18" s="512">
        <f>D17</f>
        <v>6.8599999999999994E-2</v>
      </c>
      <c r="E18" s="512">
        <f>E17</f>
        <v>6.8599999999999994E-2</v>
      </c>
      <c r="F18" s="498"/>
      <c r="G18" s="507"/>
      <c r="H18" s="499"/>
    </row>
    <row r="19" spans="1:8" ht="15.75">
      <c r="A19" s="497"/>
      <c r="B19" s="501" t="s">
        <v>333</v>
      </c>
      <c r="C19" s="504"/>
      <c r="D19" s="511"/>
      <c r="E19" s="511"/>
      <c r="F19" s="498"/>
      <c r="G19" s="498"/>
      <c r="H19" s="499"/>
    </row>
    <row r="20" spans="1:8" ht="15.75">
      <c r="A20" s="497"/>
      <c r="B20" s="504" t="s">
        <v>334</v>
      </c>
      <c r="C20" s="504"/>
      <c r="D20" s="511">
        <v>0.01</v>
      </c>
      <c r="E20" s="511">
        <v>0.01</v>
      </c>
      <c r="F20" s="498"/>
      <c r="G20" s="498"/>
      <c r="H20" s="499"/>
    </row>
    <row r="21" spans="1:8" ht="15.75">
      <c r="A21" s="497"/>
      <c r="B21" s="513" t="s">
        <v>335</v>
      </c>
      <c r="C21" s="514"/>
      <c r="D21" s="511">
        <v>0.01</v>
      </c>
      <c r="E21" s="511">
        <v>0.01</v>
      </c>
      <c r="F21" s="498"/>
      <c r="G21" s="498"/>
      <c r="H21" s="499"/>
    </row>
    <row r="22" spans="1:8" ht="15.75">
      <c r="A22" s="497"/>
      <c r="B22" s="508" t="s">
        <v>336</v>
      </c>
      <c r="C22" s="509"/>
      <c r="D22" s="512">
        <f>SUM(D20:D21)</f>
        <v>0.02</v>
      </c>
      <c r="E22" s="512">
        <f>SUM(E20:E21)</f>
        <v>0.02</v>
      </c>
      <c r="F22" s="498"/>
      <c r="G22" s="498"/>
      <c r="H22" s="499"/>
    </row>
    <row r="23" spans="1:8" ht="15.75">
      <c r="A23" s="497"/>
      <c r="B23" s="501" t="s">
        <v>337</v>
      </c>
      <c r="C23" s="504"/>
      <c r="D23" s="511"/>
      <c r="E23" s="511"/>
      <c r="F23" s="498"/>
      <c r="G23" s="498"/>
      <c r="H23" s="499"/>
    </row>
    <row r="24" spans="1:8" ht="15.75">
      <c r="A24" s="497"/>
      <c r="B24" s="513" t="s">
        <v>338</v>
      </c>
      <c r="C24" s="514"/>
      <c r="D24" s="506">
        <v>0.05</v>
      </c>
      <c r="E24" s="506">
        <v>0</v>
      </c>
      <c r="F24" s="498"/>
      <c r="G24" s="498"/>
      <c r="H24" s="499"/>
    </row>
    <row r="25" spans="1:8" ht="15.75">
      <c r="A25" s="497"/>
      <c r="B25" s="513" t="s">
        <v>339</v>
      </c>
      <c r="C25" s="514"/>
      <c r="D25" s="506">
        <v>6.4999999999999997E-3</v>
      </c>
      <c r="E25" s="506">
        <v>6.4999999999999997E-3</v>
      </c>
      <c r="F25" s="498"/>
      <c r="G25" s="498"/>
      <c r="H25" s="499"/>
    </row>
    <row r="26" spans="1:8" ht="15.75">
      <c r="A26" s="497"/>
      <c r="B26" s="513" t="s">
        <v>340</v>
      </c>
      <c r="C26" s="514"/>
      <c r="D26" s="506">
        <v>0.03</v>
      </c>
      <c r="E26" s="506">
        <v>0.03</v>
      </c>
      <c r="F26" s="498"/>
      <c r="G26" s="498"/>
      <c r="H26" s="499"/>
    </row>
    <row r="27" spans="1:8" ht="15.75">
      <c r="A27" s="497"/>
      <c r="B27" s="513" t="s">
        <v>341</v>
      </c>
      <c r="C27" s="514"/>
      <c r="D27" s="506">
        <v>4.4999999999999998E-2</v>
      </c>
      <c r="E27" s="506">
        <v>4.4999999999999998E-2</v>
      </c>
      <c r="F27" s="498"/>
      <c r="G27" s="498"/>
      <c r="H27" s="499"/>
    </row>
    <row r="28" spans="1:8" ht="15.75">
      <c r="A28" s="497"/>
      <c r="B28" s="508" t="s">
        <v>342</v>
      </c>
      <c r="C28" s="509"/>
      <c r="D28" s="512">
        <f>SUM(D24:D27)</f>
        <v>0.13150000000000001</v>
      </c>
      <c r="E28" s="512">
        <f>SUM(E24:E27)</f>
        <v>8.1499999999999989E-2</v>
      </c>
      <c r="F28" s="498"/>
      <c r="G28" s="498"/>
      <c r="H28" s="499"/>
    </row>
    <row r="29" spans="1:8" ht="15.75">
      <c r="A29" s="497"/>
      <c r="B29" s="515"/>
      <c r="C29" s="515"/>
      <c r="D29" s="516"/>
      <c r="E29" s="516"/>
      <c r="F29" s="498"/>
      <c r="G29" s="498"/>
      <c r="H29" s="499"/>
    </row>
    <row r="30" spans="1:8" ht="15.75">
      <c r="A30" s="497"/>
      <c r="B30" s="517" t="s">
        <v>343</v>
      </c>
      <c r="C30" s="518"/>
      <c r="D30" s="512">
        <f>((1+(D15+D22))*(1+D12)*(1+D18))/(1-D28) - 1</f>
        <v>0.31291956093955076</v>
      </c>
      <c r="E30" s="512">
        <f>((1+(E15+E22))*(1+E12)*(1+E18))/(1-E28) - 1</f>
        <v>0.24144870841154065</v>
      </c>
      <c r="F30" s="519"/>
      <c r="G30" s="507"/>
      <c r="H30" s="499"/>
    </row>
    <row r="31" spans="1:8">
      <c r="A31" s="497"/>
      <c r="B31" s="498"/>
      <c r="C31" s="498"/>
      <c r="D31" s="498"/>
      <c r="E31" s="498"/>
      <c r="F31" s="498"/>
      <c r="G31" s="498"/>
      <c r="H31" s="499"/>
    </row>
    <row r="32" spans="1:8">
      <c r="A32" s="520" t="s">
        <v>344</v>
      </c>
      <c r="B32" s="521"/>
      <c r="C32" s="521"/>
      <c r="D32" s="521"/>
      <c r="E32" s="522"/>
      <c r="F32" s="523"/>
      <c r="G32" s="523"/>
      <c r="H32" s="524"/>
    </row>
    <row r="33" spans="1:8">
      <c r="A33" s="525"/>
      <c r="B33" s="521"/>
      <c r="C33" s="521"/>
      <c r="D33" s="521"/>
      <c r="E33" s="522"/>
      <c r="F33" s="523"/>
      <c r="G33" s="523"/>
      <c r="H33" s="524"/>
    </row>
    <row r="34" spans="1:8">
      <c r="A34" s="526" t="s">
        <v>345</v>
      </c>
      <c r="B34" s="527" t="s">
        <v>346</v>
      </c>
      <c r="C34" s="521"/>
      <c r="D34" s="521"/>
      <c r="E34" s="522"/>
      <c r="F34" s="523"/>
      <c r="G34" s="523"/>
      <c r="H34" s="524"/>
    </row>
    <row r="35" spans="1:8">
      <c r="A35" s="525"/>
      <c r="B35" s="527" t="s">
        <v>347</v>
      </c>
      <c r="C35" s="521"/>
      <c r="D35" s="521"/>
      <c r="E35" s="522"/>
      <c r="F35" s="523"/>
      <c r="G35" s="523"/>
      <c r="H35" s="524"/>
    </row>
    <row r="36" spans="1:8">
      <c r="A36" s="525"/>
      <c r="B36" s="528" t="s">
        <v>348</v>
      </c>
      <c r="C36" s="528"/>
      <c r="D36" s="528"/>
      <c r="E36" s="528"/>
      <c r="F36" s="523"/>
      <c r="G36" s="523"/>
      <c r="H36" s="524"/>
    </row>
    <row r="37" spans="1:8">
      <c r="A37" s="525"/>
      <c r="B37" s="528" t="s">
        <v>349</v>
      </c>
      <c r="C37" s="528"/>
      <c r="D37" s="528"/>
      <c r="E37" s="528"/>
      <c r="F37" s="523"/>
      <c r="G37" s="523"/>
      <c r="H37" s="524"/>
    </row>
    <row r="38" spans="1:8">
      <c r="A38" s="525"/>
      <c r="B38" s="529" t="s">
        <v>350</v>
      </c>
      <c r="C38" s="521"/>
      <c r="D38" s="521"/>
      <c r="E38" s="522"/>
      <c r="F38" s="523"/>
      <c r="G38" s="523"/>
      <c r="H38" s="524"/>
    </row>
    <row r="39" spans="1:8">
      <c r="A39" s="525"/>
      <c r="B39" s="527" t="s">
        <v>351</v>
      </c>
      <c r="C39" s="521"/>
      <c r="D39" s="521"/>
      <c r="E39" s="522"/>
      <c r="F39" s="523"/>
      <c r="G39" s="523"/>
      <c r="H39" s="524"/>
    </row>
    <row r="40" spans="1:8">
      <c r="A40" s="525"/>
      <c r="B40" s="527" t="s">
        <v>352</v>
      </c>
      <c r="C40" s="521"/>
      <c r="D40" s="521"/>
      <c r="E40" s="522"/>
      <c r="F40" s="523"/>
      <c r="G40" s="523"/>
      <c r="H40" s="524"/>
    </row>
    <row r="41" spans="1:8">
      <c r="A41" s="525"/>
      <c r="B41" s="527" t="s">
        <v>353</v>
      </c>
      <c r="C41" s="521"/>
      <c r="D41" s="521"/>
      <c r="E41" s="522"/>
      <c r="F41" s="523"/>
      <c r="G41" s="523"/>
      <c r="H41" s="524"/>
    </row>
    <row r="42" spans="1:8">
      <c r="A42" s="525"/>
      <c r="B42" s="527" t="s">
        <v>354</v>
      </c>
      <c r="C42" s="521"/>
      <c r="D42" s="521"/>
      <c r="E42" s="522"/>
      <c r="F42" s="523"/>
      <c r="G42" s="523"/>
      <c r="H42" s="524"/>
    </row>
    <row r="43" spans="1:8">
      <c r="A43" s="525"/>
      <c r="B43" s="530"/>
      <c r="C43" s="531"/>
      <c r="D43" s="521"/>
      <c r="E43" s="522"/>
      <c r="F43" s="523"/>
      <c r="G43" s="523"/>
      <c r="H43" s="524"/>
    </row>
    <row r="44" spans="1:8">
      <c r="A44" s="532" t="s">
        <v>355</v>
      </c>
      <c r="B44" s="533" t="s">
        <v>356</v>
      </c>
      <c r="C44" s="533"/>
      <c r="D44" s="533"/>
      <c r="E44" s="533"/>
      <c r="F44" s="534"/>
      <c r="G44" s="534"/>
      <c r="H44" s="535"/>
    </row>
    <row r="45" spans="1:8">
      <c r="A45" s="526"/>
      <c r="B45" s="521"/>
      <c r="C45" s="531"/>
      <c r="D45" s="521"/>
      <c r="E45" s="522"/>
      <c r="F45" s="523"/>
      <c r="G45" s="523"/>
      <c r="H45" s="524"/>
    </row>
    <row r="46" spans="1:8" ht="34.5" customHeight="1">
      <c r="A46" s="525"/>
      <c r="B46" s="536" t="s">
        <v>357</v>
      </c>
      <c r="C46" s="536"/>
      <c r="D46" s="536"/>
      <c r="E46" s="536"/>
      <c r="F46" s="537"/>
      <c r="G46" s="537"/>
      <c r="H46" s="538"/>
    </row>
    <row r="47" spans="1:8" ht="62.25" customHeight="1">
      <c r="A47" s="525"/>
      <c r="B47" s="539" t="s">
        <v>358</v>
      </c>
      <c r="C47" s="539"/>
      <c r="D47" s="539"/>
      <c r="E47" s="539"/>
      <c r="F47" s="539"/>
      <c r="G47" s="539"/>
      <c r="H47" s="540"/>
    </row>
    <row r="48" spans="1:8">
      <c r="A48" s="525"/>
      <c r="B48" s="541"/>
      <c r="C48" s="541"/>
      <c r="D48" s="541"/>
      <c r="E48" s="541"/>
      <c r="F48" s="541"/>
      <c r="G48" s="541"/>
      <c r="H48" s="542"/>
    </row>
    <row r="49" spans="1:8" ht="15.75" thickBot="1">
      <c r="A49" s="543"/>
      <c r="B49" s="544"/>
      <c r="C49" s="544"/>
      <c r="D49" s="544"/>
      <c r="E49" s="544"/>
      <c r="F49" s="544"/>
      <c r="G49" s="544"/>
      <c r="H49" s="545"/>
    </row>
    <row r="50" spans="1:8" ht="26.25" customHeight="1">
      <c r="A50" s="525"/>
      <c r="B50" s="541"/>
      <c r="C50" s="541"/>
      <c r="D50" s="541"/>
      <c r="E50" s="541"/>
      <c r="F50" s="541"/>
      <c r="G50" s="541"/>
      <c r="H50" s="542"/>
    </row>
    <row r="51" spans="1:8" ht="33.75" customHeight="1">
      <c r="A51" s="546"/>
      <c r="B51" s="547" t="s">
        <v>359</v>
      </c>
      <c r="C51" s="547"/>
      <c r="D51" s="547"/>
      <c r="E51" s="547"/>
      <c r="F51" s="537"/>
      <c r="G51" s="537"/>
      <c r="H51" s="538"/>
    </row>
    <row r="52" spans="1:8" ht="105" customHeight="1">
      <c r="A52" s="546"/>
      <c r="B52" s="539" t="s">
        <v>360</v>
      </c>
      <c r="C52" s="539"/>
      <c r="D52" s="539"/>
      <c r="E52" s="539"/>
      <c r="F52" s="539"/>
      <c r="G52" s="539"/>
      <c r="H52" s="540"/>
    </row>
    <row r="53" spans="1:8" ht="48" customHeight="1">
      <c r="A53" s="526"/>
      <c r="B53" s="536" t="s">
        <v>361</v>
      </c>
      <c r="C53" s="536"/>
      <c r="D53" s="536"/>
      <c r="E53" s="536"/>
      <c r="F53" s="537"/>
      <c r="G53" s="537"/>
      <c r="H53" s="538"/>
    </row>
    <row r="54" spans="1:8" ht="80.25" customHeight="1">
      <c r="A54" s="526"/>
      <c r="B54" s="539" t="s">
        <v>362</v>
      </c>
      <c r="C54" s="539"/>
      <c r="D54" s="539"/>
      <c r="E54" s="539"/>
      <c r="F54" s="539"/>
      <c r="G54" s="539"/>
      <c r="H54" s="540"/>
    </row>
    <row r="55" spans="1:8">
      <c r="A55" s="526"/>
      <c r="B55" s="541"/>
      <c r="C55" s="541"/>
      <c r="D55" s="541"/>
      <c r="E55" s="541"/>
      <c r="F55" s="541"/>
      <c r="G55" s="541"/>
      <c r="H55" s="542"/>
    </row>
    <row r="56" spans="1:8" ht="37.5" customHeight="1">
      <c r="A56" s="526"/>
      <c r="B56" s="536" t="s">
        <v>363</v>
      </c>
      <c r="C56" s="536"/>
      <c r="D56" s="536"/>
      <c r="E56" s="536"/>
      <c r="F56" s="537"/>
      <c r="G56" s="537"/>
      <c r="H56" s="538"/>
    </row>
    <row r="57" spans="1:8" ht="85.5" customHeight="1">
      <c r="A57" s="526"/>
      <c r="B57" s="539" t="s">
        <v>364</v>
      </c>
      <c r="C57" s="539"/>
      <c r="D57" s="539"/>
      <c r="E57" s="539"/>
      <c r="F57" s="539"/>
      <c r="G57" s="539"/>
      <c r="H57" s="540"/>
    </row>
    <row r="58" spans="1:8" ht="33.75" customHeight="1">
      <c r="A58" s="526"/>
      <c r="B58" s="536" t="s">
        <v>365</v>
      </c>
      <c r="C58" s="536"/>
      <c r="D58" s="536"/>
      <c r="E58" s="536"/>
      <c r="F58" s="537"/>
      <c r="G58" s="537"/>
      <c r="H58" s="538"/>
    </row>
    <row r="59" spans="1:8" ht="68.25" customHeight="1">
      <c r="A59" s="526"/>
      <c r="B59" s="548" t="s">
        <v>366</v>
      </c>
      <c r="C59" s="548"/>
      <c r="D59" s="548"/>
      <c r="E59" s="548"/>
      <c r="F59" s="548"/>
      <c r="G59" s="548"/>
      <c r="H59" s="549"/>
    </row>
    <row r="60" spans="1:8" ht="47.25" customHeight="1">
      <c r="A60" s="526"/>
      <c r="B60" s="548" t="s">
        <v>367</v>
      </c>
      <c r="C60" s="548"/>
      <c r="D60" s="548"/>
      <c r="E60" s="548"/>
      <c r="F60" s="548"/>
      <c r="G60" s="548"/>
      <c r="H60" s="549"/>
    </row>
    <row r="61" spans="1:8" ht="47.25" customHeight="1">
      <c r="A61" s="526"/>
      <c r="B61" s="548" t="s">
        <v>368</v>
      </c>
      <c r="C61" s="548"/>
      <c r="D61" s="548"/>
      <c r="E61" s="548"/>
      <c r="F61" s="548"/>
      <c r="G61" s="548"/>
      <c r="H61" s="549"/>
    </row>
    <row r="62" spans="1:8">
      <c r="A62" s="526"/>
      <c r="B62" s="548"/>
      <c r="C62" s="548"/>
      <c r="D62" s="548"/>
      <c r="E62" s="548"/>
      <c r="F62" s="548"/>
      <c r="G62" s="548"/>
      <c r="H62" s="550"/>
    </row>
    <row r="63" spans="1:8" ht="10.5" customHeight="1" thickBot="1">
      <c r="A63" s="551"/>
      <c r="B63" s="552"/>
      <c r="C63" s="552"/>
      <c r="D63" s="552"/>
      <c r="E63" s="552"/>
      <c r="F63" s="552"/>
      <c r="G63" s="552"/>
      <c r="H63" s="553"/>
    </row>
  </sheetData>
  <mergeCells count="33">
    <mergeCell ref="B61:G61"/>
    <mergeCell ref="B62:H62"/>
    <mergeCell ref="B63:H63"/>
    <mergeCell ref="B54:G54"/>
    <mergeCell ref="B56:E56"/>
    <mergeCell ref="B57:G57"/>
    <mergeCell ref="B58:E58"/>
    <mergeCell ref="B59:G59"/>
    <mergeCell ref="B60:G60"/>
    <mergeCell ref="B44:E44"/>
    <mergeCell ref="B46:E46"/>
    <mergeCell ref="B47:G47"/>
    <mergeCell ref="B51:E51"/>
    <mergeCell ref="B52:G52"/>
    <mergeCell ref="B53:E53"/>
    <mergeCell ref="B26:C26"/>
    <mergeCell ref="B27:C27"/>
    <mergeCell ref="B28:C28"/>
    <mergeCell ref="B30:C30"/>
    <mergeCell ref="B36:E36"/>
    <mergeCell ref="B37:E37"/>
    <mergeCell ref="B15:C15"/>
    <mergeCell ref="B18:C18"/>
    <mergeCell ref="B21:C21"/>
    <mergeCell ref="B22:C22"/>
    <mergeCell ref="B24:C24"/>
    <mergeCell ref="B25:C25"/>
    <mergeCell ref="A1:H1"/>
    <mergeCell ref="A2:H2"/>
    <mergeCell ref="A3:H3"/>
    <mergeCell ref="A5:H5"/>
    <mergeCell ref="A7:H7"/>
    <mergeCell ref="B12:C12"/>
  </mergeCells>
  <pageMargins left="0.51181102362204722" right="0.51181102362204722" top="0.78740157480314965" bottom="0.98425196850393704" header="0.31496062992125984" footer="0.31496062992125984"/>
  <pageSetup paperSize="9" scale="81"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opLeftCell="A4" workbookViewId="0">
      <selection activeCell="C41" sqref="C41"/>
    </sheetView>
  </sheetViews>
  <sheetFormatPr defaultRowHeight="15"/>
  <cols>
    <col min="1" max="1" width="3.85546875" bestFit="1" customWidth="1"/>
    <col min="2" max="2" width="63.140625" bestFit="1" customWidth="1"/>
    <col min="3" max="3" width="10" customWidth="1"/>
    <col min="4" max="4" width="0.140625" customWidth="1"/>
    <col min="5" max="7" width="9.140625" hidden="1" customWidth="1"/>
    <col min="8" max="8" width="4.140625" hidden="1" customWidth="1"/>
    <col min="257" max="257" width="3.85546875" bestFit="1" customWidth="1"/>
    <col min="258" max="258" width="63.140625" bestFit="1" customWidth="1"/>
    <col min="259" max="259" width="10" customWidth="1"/>
    <col min="260" max="260" width="0.140625" customWidth="1"/>
    <col min="261" max="264" width="0" hidden="1" customWidth="1"/>
    <col min="513" max="513" width="3.85546875" bestFit="1" customWidth="1"/>
    <col min="514" max="514" width="63.140625" bestFit="1" customWidth="1"/>
    <col min="515" max="515" width="10" customWidth="1"/>
    <col min="516" max="516" width="0.140625" customWidth="1"/>
    <col min="517" max="520" width="0" hidden="1" customWidth="1"/>
    <col min="769" max="769" width="3.85546875" bestFit="1" customWidth="1"/>
    <col min="770" max="770" width="63.140625" bestFit="1" customWidth="1"/>
    <col min="771" max="771" width="10" customWidth="1"/>
    <col min="772" max="772" width="0.140625" customWidth="1"/>
    <col min="773" max="776" width="0" hidden="1" customWidth="1"/>
    <col min="1025" max="1025" width="3.85546875" bestFit="1" customWidth="1"/>
    <col min="1026" max="1026" width="63.140625" bestFit="1" customWidth="1"/>
    <col min="1027" max="1027" width="10" customWidth="1"/>
    <col min="1028" max="1028" width="0.140625" customWidth="1"/>
    <col min="1029" max="1032" width="0" hidden="1" customWidth="1"/>
    <col min="1281" max="1281" width="3.85546875" bestFit="1" customWidth="1"/>
    <col min="1282" max="1282" width="63.140625" bestFit="1" customWidth="1"/>
    <col min="1283" max="1283" width="10" customWidth="1"/>
    <col min="1284" max="1284" width="0.140625" customWidth="1"/>
    <col min="1285" max="1288" width="0" hidden="1" customWidth="1"/>
    <col min="1537" max="1537" width="3.85546875" bestFit="1" customWidth="1"/>
    <col min="1538" max="1538" width="63.140625" bestFit="1" customWidth="1"/>
    <col min="1539" max="1539" width="10" customWidth="1"/>
    <col min="1540" max="1540" width="0.140625" customWidth="1"/>
    <col min="1541" max="1544" width="0" hidden="1" customWidth="1"/>
    <col min="1793" max="1793" width="3.85546875" bestFit="1" customWidth="1"/>
    <col min="1794" max="1794" width="63.140625" bestFit="1" customWidth="1"/>
    <col min="1795" max="1795" width="10" customWidth="1"/>
    <col min="1796" max="1796" width="0.140625" customWidth="1"/>
    <col min="1797" max="1800" width="0" hidden="1" customWidth="1"/>
    <col min="2049" max="2049" width="3.85546875" bestFit="1" customWidth="1"/>
    <col min="2050" max="2050" width="63.140625" bestFit="1" customWidth="1"/>
    <col min="2051" max="2051" width="10" customWidth="1"/>
    <col min="2052" max="2052" width="0.140625" customWidth="1"/>
    <col min="2053" max="2056" width="0" hidden="1" customWidth="1"/>
    <col min="2305" max="2305" width="3.85546875" bestFit="1" customWidth="1"/>
    <col min="2306" max="2306" width="63.140625" bestFit="1" customWidth="1"/>
    <col min="2307" max="2307" width="10" customWidth="1"/>
    <col min="2308" max="2308" width="0.140625" customWidth="1"/>
    <col min="2309" max="2312" width="0" hidden="1" customWidth="1"/>
    <col min="2561" max="2561" width="3.85546875" bestFit="1" customWidth="1"/>
    <col min="2562" max="2562" width="63.140625" bestFit="1" customWidth="1"/>
    <col min="2563" max="2563" width="10" customWidth="1"/>
    <col min="2564" max="2564" width="0.140625" customWidth="1"/>
    <col min="2565" max="2568" width="0" hidden="1" customWidth="1"/>
    <col min="2817" max="2817" width="3.85546875" bestFit="1" customWidth="1"/>
    <col min="2818" max="2818" width="63.140625" bestFit="1" customWidth="1"/>
    <col min="2819" max="2819" width="10" customWidth="1"/>
    <col min="2820" max="2820" width="0.140625" customWidth="1"/>
    <col min="2821" max="2824" width="0" hidden="1" customWidth="1"/>
    <col min="3073" max="3073" width="3.85546875" bestFit="1" customWidth="1"/>
    <col min="3074" max="3074" width="63.140625" bestFit="1" customWidth="1"/>
    <col min="3075" max="3075" width="10" customWidth="1"/>
    <col min="3076" max="3076" width="0.140625" customWidth="1"/>
    <col min="3077" max="3080" width="0" hidden="1" customWidth="1"/>
    <col min="3329" max="3329" width="3.85546875" bestFit="1" customWidth="1"/>
    <col min="3330" max="3330" width="63.140625" bestFit="1" customWidth="1"/>
    <col min="3331" max="3331" width="10" customWidth="1"/>
    <col min="3332" max="3332" width="0.140625" customWidth="1"/>
    <col min="3333" max="3336" width="0" hidden="1" customWidth="1"/>
    <col min="3585" max="3585" width="3.85546875" bestFit="1" customWidth="1"/>
    <col min="3586" max="3586" width="63.140625" bestFit="1" customWidth="1"/>
    <col min="3587" max="3587" width="10" customWidth="1"/>
    <col min="3588" max="3588" width="0.140625" customWidth="1"/>
    <col min="3589" max="3592" width="0" hidden="1" customWidth="1"/>
    <col min="3841" max="3841" width="3.85546875" bestFit="1" customWidth="1"/>
    <col min="3842" max="3842" width="63.140625" bestFit="1" customWidth="1"/>
    <col min="3843" max="3843" width="10" customWidth="1"/>
    <col min="3844" max="3844" width="0.140625" customWidth="1"/>
    <col min="3845" max="3848" width="0" hidden="1" customWidth="1"/>
    <col min="4097" max="4097" width="3.85546875" bestFit="1" customWidth="1"/>
    <col min="4098" max="4098" width="63.140625" bestFit="1" customWidth="1"/>
    <col min="4099" max="4099" width="10" customWidth="1"/>
    <col min="4100" max="4100" width="0.140625" customWidth="1"/>
    <col min="4101" max="4104" width="0" hidden="1" customWidth="1"/>
    <col min="4353" max="4353" width="3.85546875" bestFit="1" customWidth="1"/>
    <col min="4354" max="4354" width="63.140625" bestFit="1" customWidth="1"/>
    <col min="4355" max="4355" width="10" customWidth="1"/>
    <col min="4356" max="4356" width="0.140625" customWidth="1"/>
    <col min="4357" max="4360" width="0" hidden="1" customWidth="1"/>
    <col min="4609" max="4609" width="3.85546875" bestFit="1" customWidth="1"/>
    <col min="4610" max="4610" width="63.140625" bestFit="1" customWidth="1"/>
    <col min="4611" max="4611" width="10" customWidth="1"/>
    <col min="4612" max="4612" width="0.140625" customWidth="1"/>
    <col min="4613" max="4616" width="0" hidden="1" customWidth="1"/>
    <col min="4865" max="4865" width="3.85546875" bestFit="1" customWidth="1"/>
    <col min="4866" max="4866" width="63.140625" bestFit="1" customWidth="1"/>
    <col min="4867" max="4867" width="10" customWidth="1"/>
    <col min="4868" max="4868" width="0.140625" customWidth="1"/>
    <col min="4869" max="4872" width="0" hidden="1" customWidth="1"/>
    <col min="5121" max="5121" width="3.85546875" bestFit="1" customWidth="1"/>
    <col min="5122" max="5122" width="63.140625" bestFit="1" customWidth="1"/>
    <col min="5123" max="5123" width="10" customWidth="1"/>
    <col min="5124" max="5124" width="0.140625" customWidth="1"/>
    <col min="5125" max="5128" width="0" hidden="1" customWidth="1"/>
    <col min="5377" max="5377" width="3.85546875" bestFit="1" customWidth="1"/>
    <col min="5378" max="5378" width="63.140625" bestFit="1" customWidth="1"/>
    <col min="5379" max="5379" width="10" customWidth="1"/>
    <col min="5380" max="5380" width="0.140625" customWidth="1"/>
    <col min="5381" max="5384" width="0" hidden="1" customWidth="1"/>
    <col min="5633" max="5633" width="3.85546875" bestFit="1" customWidth="1"/>
    <col min="5634" max="5634" width="63.140625" bestFit="1" customWidth="1"/>
    <col min="5635" max="5635" width="10" customWidth="1"/>
    <col min="5636" max="5636" width="0.140625" customWidth="1"/>
    <col min="5637" max="5640" width="0" hidden="1" customWidth="1"/>
    <col min="5889" max="5889" width="3.85546875" bestFit="1" customWidth="1"/>
    <col min="5890" max="5890" width="63.140625" bestFit="1" customWidth="1"/>
    <col min="5891" max="5891" width="10" customWidth="1"/>
    <col min="5892" max="5892" width="0.140625" customWidth="1"/>
    <col min="5893" max="5896" width="0" hidden="1" customWidth="1"/>
    <col min="6145" max="6145" width="3.85546875" bestFit="1" customWidth="1"/>
    <col min="6146" max="6146" width="63.140625" bestFit="1" customWidth="1"/>
    <col min="6147" max="6147" width="10" customWidth="1"/>
    <col min="6148" max="6148" width="0.140625" customWidth="1"/>
    <col min="6149" max="6152" width="0" hidden="1" customWidth="1"/>
    <col min="6401" max="6401" width="3.85546875" bestFit="1" customWidth="1"/>
    <col min="6402" max="6402" width="63.140625" bestFit="1" customWidth="1"/>
    <col min="6403" max="6403" width="10" customWidth="1"/>
    <col min="6404" max="6404" width="0.140625" customWidth="1"/>
    <col min="6405" max="6408" width="0" hidden="1" customWidth="1"/>
    <col min="6657" max="6657" width="3.85546875" bestFit="1" customWidth="1"/>
    <col min="6658" max="6658" width="63.140625" bestFit="1" customWidth="1"/>
    <col min="6659" max="6659" width="10" customWidth="1"/>
    <col min="6660" max="6660" width="0.140625" customWidth="1"/>
    <col min="6661" max="6664" width="0" hidden="1" customWidth="1"/>
    <col min="6913" max="6913" width="3.85546875" bestFit="1" customWidth="1"/>
    <col min="6914" max="6914" width="63.140625" bestFit="1" customWidth="1"/>
    <col min="6915" max="6915" width="10" customWidth="1"/>
    <col min="6916" max="6916" width="0.140625" customWidth="1"/>
    <col min="6917" max="6920" width="0" hidden="1" customWidth="1"/>
    <col min="7169" max="7169" width="3.85546875" bestFit="1" customWidth="1"/>
    <col min="7170" max="7170" width="63.140625" bestFit="1" customWidth="1"/>
    <col min="7171" max="7171" width="10" customWidth="1"/>
    <col min="7172" max="7172" width="0.140625" customWidth="1"/>
    <col min="7173" max="7176" width="0" hidden="1" customWidth="1"/>
    <col min="7425" max="7425" width="3.85546875" bestFit="1" customWidth="1"/>
    <col min="7426" max="7426" width="63.140625" bestFit="1" customWidth="1"/>
    <col min="7427" max="7427" width="10" customWidth="1"/>
    <col min="7428" max="7428" width="0.140625" customWidth="1"/>
    <col min="7429" max="7432" width="0" hidden="1" customWidth="1"/>
    <col min="7681" max="7681" width="3.85546875" bestFit="1" customWidth="1"/>
    <col min="7682" max="7682" width="63.140625" bestFit="1" customWidth="1"/>
    <col min="7683" max="7683" width="10" customWidth="1"/>
    <col min="7684" max="7684" width="0.140625" customWidth="1"/>
    <col min="7685" max="7688" width="0" hidden="1" customWidth="1"/>
    <col min="7937" max="7937" width="3.85546875" bestFit="1" customWidth="1"/>
    <col min="7938" max="7938" width="63.140625" bestFit="1" customWidth="1"/>
    <col min="7939" max="7939" width="10" customWidth="1"/>
    <col min="7940" max="7940" width="0.140625" customWidth="1"/>
    <col min="7941" max="7944" width="0" hidden="1" customWidth="1"/>
    <col min="8193" max="8193" width="3.85546875" bestFit="1" customWidth="1"/>
    <col min="8194" max="8194" width="63.140625" bestFit="1" customWidth="1"/>
    <col min="8195" max="8195" width="10" customWidth="1"/>
    <col min="8196" max="8196" width="0.140625" customWidth="1"/>
    <col min="8197" max="8200" width="0" hidden="1" customWidth="1"/>
    <col min="8449" max="8449" width="3.85546875" bestFit="1" customWidth="1"/>
    <col min="8450" max="8450" width="63.140625" bestFit="1" customWidth="1"/>
    <col min="8451" max="8451" width="10" customWidth="1"/>
    <col min="8452" max="8452" width="0.140625" customWidth="1"/>
    <col min="8453" max="8456" width="0" hidden="1" customWidth="1"/>
    <col min="8705" max="8705" width="3.85546875" bestFit="1" customWidth="1"/>
    <col min="8706" max="8706" width="63.140625" bestFit="1" customWidth="1"/>
    <col min="8707" max="8707" width="10" customWidth="1"/>
    <col min="8708" max="8708" width="0.140625" customWidth="1"/>
    <col min="8709" max="8712" width="0" hidden="1" customWidth="1"/>
    <col min="8961" max="8961" width="3.85546875" bestFit="1" customWidth="1"/>
    <col min="8962" max="8962" width="63.140625" bestFit="1" customWidth="1"/>
    <col min="8963" max="8963" width="10" customWidth="1"/>
    <col min="8964" max="8964" width="0.140625" customWidth="1"/>
    <col min="8965" max="8968" width="0" hidden="1" customWidth="1"/>
    <col min="9217" max="9217" width="3.85546875" bestFit="1" customWidth="1"/>
    <col min="9218" max="9218" width="63.140625" bestFit="1" customWidth="1"/>
    <col min="9219" max="9219" width="10" customWidth="1"/>
    <col min="9220" max="9220" width="0.140625" customWidth="1"/>
    <col min="9221" max="9224" width="0" hidden="1" customWidth="1"/>
    <col min="9473" max="9473" width="3.85546875" bestFit="1" customWidth="1"/>
    <col min="9474" max="9474" width="63.140625" bestFit="1" customWidth="1"/>
    <col min="9475" max="9475" width="10" customWidth="1"/>
    <col min="9476" max="9476" width="0.140625" customWidth="1"/>
    <col min="9477" max="9480" width="0" hidden="1" customWidth="1"/>
    <col min="9729" max="9729" width="3.85546875" bestFit="1" customWidth="1"/>
    <col min="9730" max="9730" width="63.140625" bestFit="1" customWidth="1"/>
    <col min="9731" max="9731" width="10" customWidth="1"/>
    <col min="9732" max="9732" width="0.140625" customWidth="1"/>
    <col min="9733" max="9736" width="0" hidden="1" customWidth="1"/>
    <col min="9985" max="9985" width="3.85546875" bestFit="1" customWidth="1"/>
    <col min="9986" max="9986" width="63.140625" bestFit="1" customWidth="1"/>
    <col min="9987" max="9987" width="10" customWidth="1"/>
    <col min="9988" max="9988" width="0.140625" customWidth="1"/>
    <col min="9989" max="9992" width="0" hidden="1" customWidth="1"/>
    <col min="10241" max="10241" width="3.85546875" bestFit="1" customWidth="1"/>
    <col min="10242" max="10242" width="63.140625" bestFit="1" customWidth="1"/>
    <col min="10243" max="10243" width="10" customWidth="1"/>
    <col min="10244" max="10244" width="0.140625" customWidth="1"/>
    <col min="10245" max="10248" width="0" hidden="1" customWidth="1"/>
    <col min="10497" max="10497" width="3.85546875" bestFit="1" customWidth="1"/>
    <col min="10498" max="10498" width="63.140625" bestFit="1" customWidth="1"/>
    <col min="10499" max="10499" width="10" customWidth="1"/>
    <col min="10500" max="10500" width="0.140625" customWidth="1"/>
    <col min="10501" max="10504" width="0" hidden="1" customWidth="1"/>
    <col min="10753" max="10753" width="3.85546875" bestFit="1" customWidth="1"/>
    <col min="10754" max="10754" width="63.140625" bestFit="1" customWidth="1"/>
    <col min="10755" max="10755" width="10" customWidth="1"/>
    <col min="10756" max="10756" width="0.140625" customWidth="1"/>
    <col min="10757" max="10760" width="0" hidden="1" customWidth="1"/>
    <col min="11009" max="11009" width="3.85546875" bestFit="1" customWidth="1"/>
    <col min="11010" max="11010" width="63.140625" bestFit="1" customWidth="1"/>
    <col min="11011" max="11011" width="10" customWidth="1"/>
    <col min="11012" max="11012" width="0.140625" customWidth="1"/>
    <col min="11013" max="11016" width="0" hidden="1" customWidth="1"/>
    <col min="11265" max="11265" width="3.85546875" bestFit="1" customWidth="1"/>
    <col min="11266" max="11266" width="63.140625" bestFit="1" customWidth="1"/>
    <col min="11267" max="11267" width="10" customWidth="1"/>
    <col min="11268" max="11268" width="0.140625" customWidth="1"/>
    <col min="11269" max="11272" width="0" hidden="1" customWidth="1"/>
    <col min="11521" max="11521" width="3.85546875" bestFit="1" customWidth="1"/>
    <col min="11522" max="11522" width="63.140625" bestFit="1" customWidth="1"/>
    <col min="11523" max="11523" width="10" customWidth="1"/>
    <col min="11524" max="11524" width="0.140625" customWidth="1"/>
    <col min="11525" max="11528" width="0" hidden="1" customWidth="1"/>
    <col min="11777" max="11777" width="3.85546875" bestFit="1" customWidth="1"/>
    <col min="11778" max="11778" width="63.140625" bestFit="1" customWidth="1"/>
    <col min="11779" max="11779" width="10" customWidth="1"/>
    <col min="11780" max="11780" width="0.140625" customWidth="1"/>
    <col min="11781" max="11784" width="0" hidden="1" customWidth="1"/>
    <col min="12033" max="12033" width="3.85546875" bestFit="1" customWidth="1"/>
    <col min="12034" max="12034" width="63.140625" bestFit="1" customWidth="1"/>
    <col min="12035" max="12035" width="10" customWidth="1"/>
    <col min="12036" max="12036" width="0.140625" customWidth="1"/>
    <col min="12037" max="12040" width="0" hidden="1" customWidth="1"/>
    <col min="12289" max="12289" width="3.85546875" bestFit="1" customWidth="1"/>
    <col min="12290" max="12290" width="63.140625" bestFit="1" customWidth="1"/>
    <col min="12291" max="12291" width="10" customWidth="1"/>
    <col min="12292" max="12292" width="0.140625" customWidth="1"/>
    <col min="12293" max="12296" width="0" hidden="1" customWidth="1"/>
    <col min="12545" max="12545" width="3.85546875" bestFit="1" customWidth="1"/>
    <col min="12546" max="12546" width="63.140625" bestFit="1" customWidth="1"/>
    <col min="12547" max="12547" width="10" customWidth="1"/>
    <col min="12548" max="12548" width="0.140625" customWidth="1"/>
    <col min="12549" max="12552" width="0" hidden="1" customWidth="1"/>
    <col min="12801" max="12801" width="3.85546875" bestFit="1" customWidth="1"/>
    <col min="12802" max="12802" width="63.140625" bestFit="1" customWidth="1"/>
    <col min="12803" max="12803" width="10" customWidth="1"/>
    <col min="12804" max="12804" width="0.140625" customWidth="1"/>
    <col min="12805" max="12808" width="0" hidden="1" customWidth="1"/>
    <col min="13057" max="13057" width="3.85546875" bestFit="1" customWidth="1"/>
    <col min="13058" max="13058" width="63.140625" bestFit="1" customWidth="1"/>
    <col min="13059" max="13059" width="10" customWidth="1"/>
    <col min="13060" max="13060" width="0.140625" customWidth="1"/>
    <col min="13061" max="13064" width="0" hidden="1" customWidth="1"/>
    <col min="13313" max="13313" width="3.85546875" bestFit="1" customWidth="1"/>
    <col min="13314" max="13314" width="63.140625" bestFit="1" customWidth="1"/>
    <col min="13315" max="13315" width="10" customWidth="1"/>
    <col min="13316" max="13316" width="0.140625" customWidth="1"/>
    <col min="13317" max="13320" width="0" hidden="1" customWidth="1"/>
    <col min="13569" max="13569" width="3.85546875" bestFit="1" customWidth="1"/>
    <col min="13570" max="13570" width="63.140625" bestFit="1" customWidth="1"/>
    <col min="13571" max="13571" width="10" customWidth="1"/>
    <col min="13572" max="13572" width="0.140625" customWidth="1"/>
    <col min="13573" max="13576" width="0" hidden="1" customWidth="1"/>
    <col min="13825" max="13825" width="3.85546875" bestFit="1" customWidth="1"/>
    <col min="13826" max="13826" width="63.140625" bestFit="1" customWidth="1"/>
    <col min="13827" max="13827" width="10" customWidth="1"/>
    <col min="13828" max="13828" width="0.140625" customWidth="1"/>
    <col min="13829" max="13832" width="0" hidden="1" customWidth="1"/>
    <col min="14081" max="14081" width="3.85546875" bestFit="1" customWidth="1"/>
    <col min="14082" max="14082" width="63.140625" bestFit="1" customWidth="1"/>
    <col min="14083" max="14083" width="10" customWidth="1"/>
    <col min="14084" max="14084" width="0.140625" customWidth="1"/>
    <col min="14085" max="14088" width="0" hidden="1" customWidth="1"/>
    <col min="14337" max="14337" width="3.85546875" bestFit="1" customWidth="1"/>
    <col min="14338" max="14338" width="63.140625" bestFit="1" customWidth="1"/>
    <col min="14339" max="14339" width="10" customWidth="1"/>
    <col min="14340" max="14340" width="0.140625" customWidth="1"/>
    <col min="14341" max="14344" width="0" hidden="1" customWidth="1"/>
    <col min="14593" max="14593" width="3.85546875" bestFit="1" customWidth="1"/>
    <col min="14594" max="14594" width="63.140625" bestFit="1" customWidth="1"/>
    <col min="14595" max="14595" width="10" customWidth="1"/>
    <col min="14596" max="14596" width="0.140625" customWidth="1"/>
    <col min="14597" max="14600" width="0" hidden="1" customWidth="1"/>
    <col min="14849" max="14849" width="3.85546875" bestFit="1" customWidth="1"/>
    <col min="14850" max="14850" width="63.140625" bestFit="1" customWidth="1"/>
    <col min="14851" max="14851" width="10" customWidth="1"/>
    <col min="14852" max="14852" width="0.140625" customWidth="1"/>
    <col min="14853" max="14856" width="0" hidden="1" customWidth="1"/>
    <col min="15105" max="15105" width="3.85546875" bestFit="1" customWidth="1"/>
    <col min="15106" max="15106" width="63.140625" bestFit="1" customWidth="1"/>
    <col min="15107" max="15107" width="10" customWidth="1"/>
    <col min="15108" max="15108" width="0.140625" customWidth="1"/>
    <col min="15109" max="15112" width="0" hidden="1" customWidth="1"/>
    <col min="15361" max="15361" width="3.85546875" bestFit="1" customWidth="1"/>
    <col min="15362" max="15362" width="63.140625" bestFit="1" customWidth="1"/>
    <col min="15363" max="15363" width="10" customWidth="1"/>
    <col min="15364" max="15364" width="0.140625" customWidth="1"/>
    <col min="15365" max="15368" width="0" hidden="1" customWidth="1"/>
    <col min="15617" max="15617" width="3.85546875" bestFit="1" customWidth="1"/>
    <col min="15618" max="15618" width="63.140625" bestFit="1" customWidth="1"/>
    <col min="15619" max="15619" width="10" customWidth="1"/>
    <col min="15620" max="15620" width="0.140625" customWidth="1"/>
    <col min="15621" max="15624" width="0" hidden="1" customWidth="1"/>
    <col min="15873" max="15873" width="3.85546875" bestFit="1" customWidth="1"/>
    <col min="15874" max="15874" width="63.140625" bestFit="1" customWidth="1"/>
    <col min="15875" max="15875" width="10" customWidth="1"/>
    <col min="15876" max="15876" width="0.140625" customWidth="1"/>
    <col min="15877" max="15880" width="0" hidden="1" customWidth="1"/>
    <col min="16129" max="16129" width="3.85546875" bestFit="1" customWidth="1"/>
    <col min="16130" max="16130" width="63.140625" bestFit="1" customWidth="1"/>
    <col min="16131" max="16131" width="10" customWidth="1"/>
    <col min="16132" max="16132" width="0.140625" customWidth="1"/>
    <col min="16133" max="16136" width="0" hidden="1" customWidth="1"/>
  </cols>
  <sheetData>
    <row r="1" spans="1:10" ht="24" customHeight="1">
      <c r="A1" s="554" t="s">
        <v>0</v>
      </c>
      <c r="B1" s="555"/>
      <c r="C1" s="555"/>
      <c r="D1" s="555"/>
      <c r="E1" s="555"/>
      <c r="F1" s="555"/>
      <c r="G1" s="555"/>
      <c r="H1" s="556"/>
    </row>
    <row r="2" spans="1:10" ht="16.5" customHeight="1" thickBot="1">
      <c r="A2" s="557" t="s">
        <v>319</v>
      </c>
      <c r="B2" s="558"/>
      <c r="C2" s="558"/>
      <c r="D2" s="558"/>
      <c r="E2" s="558"/>
      <c r="F2" s="558"/>
      <c r="G2" s="558"/>
      <c r="H2" s="559"/>
    </row>
    <row r="3" spans="1:10">
      <c r="A3" s="560" t="s">
        <v>369</v>
      </c>
      <c r="B3" s="561"/>
      <c r="C3" s="561"/>
    </row>
    <row r="4" spans="1:10">
      <c r="A4" s="562" t="s">
        <v>370</v>
      </c>
      <c r="B4" s="562"/>
      <c r="C4" s="563" t="s">
        <v>371</v>
      </c>
    </row>
    <row r="5" spans="1:10">
      <c r="A5" s="564" t="s">
        <v>372</v>
      </c>
      <c r="B5" s="565" t="s">
        <v>373</v>
      </c>
      <c r="C5" s="566">
        <v>20</v>
      </c>
    </row>
    <row r="6" spans="1:10">
      <c r="A6" s="564" t="s">
        <v>374</v>
      </c>
      <c r="B6" s="565" t="s">
        <v>375</v>
      </c>
      <c r="C6" s="566">
        <v>8</v>
      </c>
    </row>
    <row r="7" spans="1:10">
      <c r="A7" s="564" t="s">
        <v>376</v>
      </c>
      <c r="B7" s="565" t="s">
        <v>377</v>
      </c>
      <c r="C7" s="567" t="s">
        <v>378</v>
      </c>
    </row>
    <row r="8" spans="1:10">
      <c r="A8" s="564" t="s">
        <v>379</v>
      </c>
      <c r="B8" s="565" t="s">
        <v>380</v>
      </c>
      <c r="C8" s="567" t="s">
        <v>381</v>
      </c>
    </row>
    <row r="9" spans="1:10">
      <c r="A9" s="564" t="s">
        <v>382</v>
      </c>
      <c r="B9" s="565" t="s">
        <v>383</v>
      </c>
      <c r="C9" s="567" t="s">
        <v>384</v>
      </c>
    </row>
    <row r="10" spans="1:10">
      <c r="A10" s="564" t="s">
        <v>385</v>
      </c>
      <c r="B10" s="565" t="s">
        <v>386</v>
      </c>
      <c r="C10" s="567" t="s">
        <v>387</v>
      </c>
    </row>
    <row r="11" spans="1:10">
      <c r="A11" s="564" t="s">
        <v>388</v>
      </c>
      <c r="B11" s="565" t="s">
        <v>389</v>
      </c>
      <c r="C11" s="567" t="s">
        <v>390</v>
      </c>
      <c r="J11" s="580"/>
    </row>
    <row r="12" spans="1:10">
      <c r="A12" s="564" t="s">
        <v>391</v>
      </c>
      <c r="B12" s="565" t="s">
        <v>392</v>
      </c>
      <c r="C12" s="567" t="s">
        <v>393</v>
      </c>
    </row>
    <row r="13" spans="1:10">
      <c r="A13" s="564" t="s">
        <v>394</v>
      </c>
      <c r="B13" s="565" t="s">
        <v>395</v>
      </c>
      <c r="C13" s="567" t="s">
        <v>396</v>
      </c>
      <c r="I13" s="580"/>
    </row>
    <row r="14" spans="1:10">
      <c r="A14" s="568" t="s">
        <v>397</v>
      </c>
      <c r="B14" s="568"/>
      <c r="C14" s="581">
        <f>(C5+C6+C7+C8+C9+C10+C11+C12+C13)/100</f>
        <v>0.37799999999999995</v>
      </c>
    </row>
    <row r="15" spans="1:10">
      <c r="A15" s="562" t="s">
        <v>398</v>
      </c>
      <c r="B15" s="562"/>
      <c r="C15" s="563" t="s">
        <v>371</v>
      </c>
    </row>
    <row r="16" spans="1:10">
      <c r="A16" s="564" t="s">
        <v>399</v>
      </c>
      <c r="B16" s="565" t="s">
        <v>400</v>
      </c>
      <c r="C16" s="567" t="s">
        <v>401</v>
      </c>
    </row>
    <row r="17" spans="1:3">
      <c r="A17" s="564" t="s">
        <v>402</v>
      </c>
      <c r="B17" s="565" t="s">
        <v>403</v>
      </c>
      <c r="C17" s="567" t="s">
        <v>404</v>
      </c>
    </row>
    <row r="18" spans="1:3">
      <c r="A18" s="564" t="s">
        <v>405</v>
      </c>
      <c r="B18" s="565" t="s">
        <v>406</v>
      </c>
      <c r="C18" s="567" t="s">
        <v>407</v>
      </c>
    </row>
    <row r="19" spans="1:3">
      <c r="A19" s="564" t="s">
        <v>408</v>
      </c>
      <c r="B19" s="565" t="s">
        <v>409</v>
      </c>
      <c r="C19" s="567" t="s">
        <v>410</v>
      </c>
    </row>
    <row r="20" spans="1:3">
      <c r="A20" s="564" t="s">
        <v>411</v>
      </c>
      <c r="B20" s="565" t="s">
        <v>412</v>
      </c>
      <c r="C20" s="567" t="s">
        <v>413</v>
      </c>
    </row>
    <row r="21" spans="1:3">
      <c r="A21" s="564" t="s">
        <v>414</v>
      </c>
      <c r="B21" s="565" t="s">
        <v>415</v>
      </c>
      <c r="C21" s="567" t="s">
        <v>416</v>
      </c>
    </row>
    <row r="22" spans="1:3">
      <c r="A22" s="564" t="s">
        <v>417</v>
      </c>
      <c r="B22" s="565" t="s">
        <v>418</v>
      </c>
      <c r="C22" s="567" t="s">
        <v>419</v>
      </c>
    </row>
    <row r="23" spans="1:3">
      <c r="A23" s="568" t="s">
        <v>420</v>
      </c>
      <c r="B23" s="568"/>
      <c r="C23" s="581">
        <f>(C16+C17+C18+C19+C20+C21+C22)/100</f>
        <v>0.3342</v>
      </c>
    </row>
    <row r="24" spans="1:3">
      <c r="A24" s="562" t="s">
        <v>421</v>
      </c>
      <c r="B24" s="562"/>
      <c r="C24" s="563" t="s">
        <v>371</v>
      </c>
    </row>
    <row r="25" spans="1:3">
      <c r="A25" s="564" t="s">
        <v>422</v>
      </c>
      <c r="B25" s="565" t="s">
        <v>423</v>
      </c>
      <c r="C25" s="570" t="s">
        <v>424</v>
      </c>
    </row>
    <row r="26" spans="1:3">
      <c r="A26" s="564" t="s">
        <v>425</v>
      </c>
      <c r="B26" s="565" t="s">
        <v>426</v>
      </c>
      <c r="C26" s="570" t="s">
        <v>427</v>
      </c>
    </row>
    <row r="27" spans="1:3">
      <c r="A27" s="564" t="s">
        <v>428</v>
      </c>
      <c r="B27" s="565" t="s">
        <v>429</v>
      </c>
      <c r="C27" s="570" t="s">
        <v>430</v>
      </c>
    </row>
    <row r="28" spans="1:3">
      <c r="A28" s="564" t="s">
        <v>431</v>
      </c>
      <c r="B28" s="565" t="s">
        <v>432</v>
      </c>
      <c r="C28" s="570" t="s">
        <v>433</v>
      </c>
    </row>
    <row r="29" spans="1:3">
      <c r="A29" s="564" t="s">
        <v>434</v>
      </c>
      <c r="B29" s="565" t="s">
        <v>435</v>
      </c>
      <c r="C29" s="571">
        <v>2.2599999999999998</v>
      </c>
    </row>
    <row r="30" spans="1:3">
      <c r="A30" s="568" t="s">
        <v>436</v>
      </c>
      <c r="B30" s="568"/>
      <c r="C30" s="572">
        <f>(C25+C26+C27+C28+C29)/100</f>
        <v>0.30989999999999995</v>
      </c>
    </row>
    <row r="31" spans="1:3">
      <c r="A31" s="562" t="s">
        <v>437</v>
      </c>
      <c r="B31" s="562"/>
      <c r="C31" s="563" t="s">
        <v>371</v>
      </c>
    </row>
    <row r="32" spans="1:3">
      <c r="A32" s="573" t="s">
        <v>438</v>
      </c>
      <c r="B32" s="565" t="s">
        <v>439</v>
      </c>
      <c r="C32" s="570">
        <v>12.63</v>
      </c>
    </row>
    <row r="33" spans="1:3">
      <c r="A33" s="568" t="s">
        <v>440</v>
      </c>
      <c r="B33" s="568"/>
      <c r="C33" s="569">
        <v>0.1263</v>
      </c>
    </row>
    <row r="34" spans="1:3">
      <c r="A34" s="574" t="s">
        <v>441</v>
      </c>
      <c r="B34" s="574"/>
      <c r="C34" s="575">
        <f>C33+C30+C23+C14</f>
        <v>1.1483999999999999</v>
      </c>
    </row>
    <row r="35" spans="1:3">
      <c r="A35" s="562" t="s">
        <v>442</v>
      </c>
      <c r="B35" s="562"/>
      <c r="C35" s="563" t="s">
        <v>371</v>
      </c>
    </row>
    <row r="36" spans="1:3">
      <c r="A36" s="573" t="s">
        <v>443</v>
      </c>
      <c r="B36" s="565" t="s">
        <v>444</v>
      </c>
      <c r="C36" s="567">
        <v>25.75</v>
      </c>
    </row>
    <row r="37" spans="1:3">
      <c r="A37" s="573" t="s">
        <v>445</v>
      </c>
      <c r="B37" s="565" t="s">
        <v>446</v>
      </c>
      <c r="C37" s="567">
        <v>6.03</v>
      </c>
    </row>
    <row r="38" spans="1:3" ht="30">
      <c r="A38" s="576" t="s">
        <v>447</v>
      </c>
      <c r="B38" s="577" t="s">
        <v>448</v>
      </c>
      <c r="C38" s="578">
        <v>2.67</v>
      </c>
    </row>
    <row r="39" spans="1:3">
      <c r="A39" s="573" t="s">
        <v>449</v>
      </c>
      <c r="B39" s="565" t="s">
        <v>450</v>
      </c>
      <c r="C39" s="567">
        <v>7.98</v>
      </c>
    </row>
    <row r="40" spans="1:3">
      <c r="A40" s="568" t="s">
        <v>451</v>
      </c>
      <c r="B40" s="568"/>
      <c r="C40" s="581">
        <f>(C36+C37+C38+C39)/100</f>
        <v>0.42430000000000007</v>
      </c>
    </row>
    <row r="41" spans="1:3">
      <c r="A41" s="574" t="s">
        <v>452</v>
      </c>
      <c r="B41" s="574"/>
      <c r="C41" s="579">
        <f>C34+C40</f>
        <v>1.5727</v>
      </c>
    </row>
  </sheetData>
  <mergeCells count="15">
    <mergeCell ref="A35:B35"/>
    <mergeCell ref="A40:B40"/>
    <mergeCell ref="A41:B41"/>
    <mergeCell ref="A23:B23"/>
    <mergeCell ref="A24:B24"/>
    <mergeCell ref="A30:B30"/>
    <mergeCell ref="A31:B31"/>
    <mergeCell ref="A33:B33"/>
    <mergeCell ref="A34:B34"/>
    <mergeCell ref="A1:H1"/>
    <mergeCell ref="A2:H2"/>
    <mergeCell ref="A3:C3"/>
    <mergeCell ref="A4:B4"/>
    <mergeCell ref="A14:B14"/>
    <mergeCell ref="A15:B15"/>
  </mergeCells>
  <pageMargins left="0.51181102362204722" right="0.51181102362204722" top="0.78740157480314965" bottom="0.78740157480314965" header="0.31496062992125984" footer="0.31496062992125984"/>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13</vt:i4>
      </vt:variant>
      <vt:variant>
        <vt:lpstr>Intervalos nomeados</vt:lpstr>
      </vt:variant>
      <vt:variant>
        <vt:i4>16</vt:i4>
      </vt:variant>
    </vt:vector>
  </HeadingPairs>
  <TitlesOfParts>
    <vt:vector size="29" baseType="lpstr">
      <vt:lpstr>PM</vt:lpstr>
      <vt:lpstr>MC - Á. Externa</vt:lpstr>
      <vt:lpstr>Cronograma</vt:lpstr>
      <vt:lpstr>HID-01</vt:lpstr>
      <vt:lpstr>HID-02</vt:lpstr>
      <vt:lpstr>HID-03</vt:lpstr>
      <vt:lpstr>ELE-01</vt:lpstr>
      <vt:lpstr>ELE-02</vt:lpstr>
      <vt:lpstr>ELE-03</vt:lpstr>
      <vt:lpstr>IMP-01</vt:lpstr>
      <vt:lpstr>EQU-01</vt:lpstr>
      <vt:lpstr>BDI</vt:lpstr>
      <vt:lpstr>L. SOCIAIS.</vt:lpstr>
      <vt:lpstr>BDI!Area_de_impressao</vt:lpstr>
      <vt:lpstr>Cronograma!Area_de_impressao</vt:lpstr>
      <vt:lpstr>'ELE-01'!Area_de_impressao</vt:lpstr>
      <vt:lpstr>'ELE-02'!Area_de_impressao</vt:lpstr>
      <vt:lpstr>'ELE-03'!Area_de_impressao</vt:lpstr>
      <vt:lpstr>'EQU-01'!Area_de_impressao</vt:lpstr>
      <vt:lpstr>'HID-01'!Area_de_impressao</vt:lpstr>
      <vt:lpstr>'HID-02'!Area_de_impressao</vt:lpstr>
      <vt:lpstr>'HID-03'!Area_de_impressao</vt:lpstr>
      <vt:lpstr>'IMP-01'!Area_de_impressao</vt:lpstr>
      <vt:lpstr>'L. SOCIAIS.'!Area_de_impressao</vt:lpstr>
      <vt:lpstr>'MC - Á. Externa'!Area_de_impressao</vt:lpstr>
      <vt:lpstr>PM!Area_de_impressao</vt:lpstr>
      <vt:lpstr>Cronograma!Titulos_de_impressao</vt:lpstr>
      <vt:lpstr>'MC - Á. Externa'!Titulos_de_impressao</vt:lpstr>
      <vt:lpstr>PM!Titulos_de_impressao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rsilva</dc:creator>
  <cp:lastModifiedBy>felippe.picoli</cp:lastModifiedBy>
  <cp:lastPrinted>2021-05-12T12:37:31Z</cp:lastPrinted>
  <dcterms:created xsi:type="dcterms:W3CDTF">2013-06-28T18:50:20Z</dcterms:created>
  <dcterms:modified xsi:type="dcterms:W3CDTF">2021-05-12T12:52:58Z</dcterms:modified>
</cp:coreProperties>
</file>