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X:\Licitacao\PMJN\2021\CPL PREFEITURA\EDITAIS\CONCORRÊNCIA PÚBLICA\CONCORRÊNCIA PÚBLICA N° 0XX-2021 - TELHADO Mª OLIRIA\"/>
    </mc:Choice>
  </mc:AlternateContent>
  <bookViews>
    <workbookView xWindow="0" yWindow="0" windowWidth="25200" windowHeight="11985" tabRatio="724" activeTab="11"/>
  </bookViews>
  <sheets>
    <sheet name="PM" sheetId="1" r:id="rId1"/>
    <sheet name="MC - Á. Externa" sheetId="2" r:id="rId2"/>
    <sheet name="Cronograma" sheetId="3" r:id="rId3"/>
    <sheet name="HID-01" sheetId="5" r:id="rId4"/>
    <sheet name="HID-02" sheetId="7" r:id="rId5"/>
    <sheet name="HID-03" sheetId="8" r:id="rId6"/>
    <sheet name="ELE-01" sheetId="9" r:id="rId7"/>
    <sheet name="ELE-02" sheetId="10" r:id="rId8"/>
    <sheet name="ELE-03" sheetId="11" r:id="rId9"/>
    <sheet name="IMP-01" sheetId="12" r:id="rId10"/>
    <sheet name="EQU-01" sheetId="13" r:id="rId11"/>
    <sheet name="Composição" sheetId="16" r:id="rId12"/>
    <sheet name="BDI" sheetId="14" r:id="rId13"/>
    <sheet name="L. SOCIAIS." sheetId="15" r:id="rId14"/>
  </sheets>
  <externalReferences>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s>
  <definedNames>
    <definedName name="_1Excel_BuiltIn_Print_Area_3_1" localSheetId="2">#REF!</definedName>
    <definedName name="_1Excel_BuiltIn_Print_Area_3_1">#REF!</definedName>
    <definedName name="_Fill" localSheetId="2" hidden="1">#REF!</definedName>
    <definedName name="_Fill" hidden="1">#REF!</definedName>
    <definedName name="_FOG50" localSheetId="2">#REF!</definedName>
    <definedName name="_FOG50">#REF!</definedName>
    <definedName name="_PVC100" localSheetId="2">#REF!</definedName>
    <definedName name="_PVC100">#REF!</definedName>
    <definedName name="_PVC150" localSheetId="2">#REF!</definedName>
    <definedName name="_PVC150">#REF!</definedName>
    <definedName name="_PVC50" localSheetId="2">#REF!</definedName>
    <definedName name="_PVC50">#REF!</definedName>
    <definedName name="_PVC75" localSheetId="2">#REF!</definedName>
    <definedName name="_PVC75">#REF!</definedName>
    <definedName name="_VBF1" localSheetId="2">#REF!</definedName>
    <definedName name="_VBF1">#REF!</definedName>
    <definedName name="_VE1" localSheetId="2">#REF!</definedName>
    <definedName name="_VE1">#REF!</definedName>
    <definedName name="_VO1" localSheetId="2">[1]MEMORIAL!#REF!</definedName>
    <definedName name="_VO1">[1]MEMORIAL!#REF!</definedName>
    <definedName name="_VR1" localSheetId="2">#REF!</definedName>
    <definedName name="_VR1">#REF!</definedName>
    <definedName name="A__1" localSheetId="2">[1]MEMORIAL!#REF!</definedName>
    <definedName name="A__1">[1]MEMORIAL!#REF!</definedName>
    <definedName name="A__1_1" localSheetId="2">[1]MEMORIAL!#REF!</definedName>
    <definedName name="A__1_1">[1]MEMORIAL!#REF!</definedName>
    <definedName name="A__2" localSheetId="2">[1]MEMORIAL!#REF!</definedName>
    <definedName name="A__2">[1]MEMORIAL!#REF!</definedName>
    <definedName name="A__2_1" localSheetId="2">[1]MEMORIAL!#REF!</definedName>
    <definedName name="A__2_1">[1]MEMORIAL!#REF!</definedName>
    <definedName name="A__3" localSheetId="2">[1]MEMORIAL!#REF!</definedName>
    <definedName name="A__3">[1]MEMORIAL!#REF!</definedName>
    <definedName name="A__3_1" localSheetId="2">[1]MEMORIAL!#REF!</definedName>
    <definedName name="A__3_1">[1]MEMORIAL!#REF!</definedName>
    <definedName name="A__4" localSheetId="2">[1]MEMORIAL!#REF!</definedName>
    <definedName name="A__4">[1]MEMORIAL!#REF!</definedName>
    <definedName name="A__4_1" localSheetId="2">[1]MEMORIAL!#REF!</definedName>
    <definedName name="A__4_1">[1]MEMORIAL!#REF!</definedName>
    <definedName name="A__5" localSheetId="2">[1]MEMORIAL!#REF!</definedName>
    <definedName name="A__5">[1]MEMORIAL!#REF!</definedName>
    <definedName name="A__5_1" localSheetId="2">[1]MEMORIAL!#REF!</definedName>
    <definedName name="A__5_1">[1]MEMORIAL!#REF!</definedName>
    <definedName name="A__6" localSheetId="2">[1]MEMORIAL!#REF!</definedName>
    <definedName name="A__6">[1]MEMORIAL!#REF!</definedName>
    <definedName name="A__6_1" localSheetId="2">[1]MEMORIAL!#REF!</definedName>
    <definedName name="A__6_1">[1]MEMORIAL!#REF!</definedName>
    <definedName name="A_1" localSheetId="2">[1]MEMORIAL!#REF!</definedName>
    <definedName name="A_1">[1]MEMORIAL!#REF!</definedName>
    <definedName name="A_1_1" localSheetId="2">[1]MEMORIAL!#REF!</definedName>
    <definedName name="A_1_1">[1]MEMORIAL!#REF!</definedName>
    <definedName name="A_2" localSheetId="2">[1]MEMORIAL!#REF!</definedName>
    <definedName name="A_2">[1]MEMORIAL!#REF!</definedName>
    <definedName name="A_2_1" localSheetId="2">[1]MEMORIAL!#REF!</definedName>
    <definedName name="A_2_1">[1]MEMORIAL!#REF!</definedName>
    <definedName name="A_3" localSheetId="2">[1]MEMORIAL!#REF!</definedName>
    <definedName name="A_3">[1]MEMORIAL!#REF!</definedName>
    <definedName name="A_3_1" localSheetId="2">[1]MEMORIAL!#REF!</definedName>
    <definedName name="A_3_1">[1]MEMORIAL!#REF!</definedName>
    <definedName name="APARENTE" localSheetId="2">#REF!</definedName>
    <definedName name="APARENTE">#REF!</definedName>
    <definedName name="_xlnm.Print_Area" localSheetId="12">BDI!$A$1:$H$63</definedName>
    <definedName name="_xlnm.Print_Area" localSheetId="2">Cronograma!$A$1:$M$32</definedName>
    <definedName name="_xlnm.Print_Area" localSheetId="6">'ELE-01'!$A$1:$G$38</definedName>
    <definedName name="_xlnm.Print_Area" localSheetId="7">'ELE-02'!$A$1:$G$38</definedName>
    <definedName name="_xlnm.Print_Area" localSheetId="8">'ELE-03'!$A$1:$G$38</definedName>
    <definedName name="_xlnm.Print_Area" localSheetId="10">'EQU-01'!$A$1:$G$38</definedName>
    <definedName name="_xlnm.Print_Area" localSheetId="3">'HID-01'!$A$1:$K$42</definedName>
    <definedName name="_xlnm.Print_Area" localSheetId="4">'HID-02'!$A$1:$K$42</definedName>
    <definedName name="_xlnm.Print_Area" localSheetId="5">'HID-03'!$A$1:$K$42</definedName>
    <definedName name="_xlnm.Print_Area" localSheetId="9">'IMP-01'!$A$1:$G$38</definedName>
    <definedName name="_xlnm.Print_Area" localSheetId="13">'L. SOCIAIS.'!$A$1:$H$41</definedName>
    <definedName name="_xlnm.Print_Area" localSheetId="1">'MC - Á. Externa'!$A$1:$K$287</definedName>
    <definedName name="_xlnm.Print_Area" localSheetId="0">PM!$A$1:$I$84</definedName>
    <definedName name="Área_impressão_IM" localSheetId="2">#REF!</definedName>
    <definedName name="Área_impressão_IM">#REF!</definedName>
    <definedName name="ASFALTO" localSheetId="2">#REF!</definedName>
    <definedName name="ASFALTO">#REF!</definedName>
    <definedName name="ASFALTO_1" localSheetId="2">#REF!</definedName>
    <definedName name="ASFALTO_1">#REF!</definedName>
    <definedName name="BF" localSheetId="2">[2]MEMORIAL!#REF!</definedName>
    <definedName name="BF">[2]MEMORIAL!#REF!</definedName>
    <definedName name="BF_1" localSheetId="2">[3]MEMORIAL!#REF!</definedName>
    <definedName name="BF_1">[3]MEMORIAL!#REF!</definedName>
    <definedName name="BLOCRET" localSheetId="2">#REF!</definedName>
    <definedName name="BLOCRET">#REF!</definedName>
    <definedName name="BLOCRET_1" localSheetId="2">#REF!</definedName>
    <definedName name="BLOCRET_1">#REF!</definedName>
    <definedName name="ciclopico" localSheetId="2">[3]MEMORIAL!#REF!</definedName>
    <definedName name="ciclopico">[3]MEMORIAL!#REF!</definedName>
    <definedName name="ciclopico_1" localSheetId="2">[3]MEMORIAL!#REF!</definedName>
    <definedName name="ciclopico_1">[3]MEMORIAL!#REF!</definedName>
    <definedName name="COMPOSICAO01" localSheetId="2">#REF!</definedName>
    <definedName name="COMPOSICAO01">#REF!</definedName>
    <definedName name="COMPOSIÇÃO01" localSheetId="2">#REF!</definedName>
    <definedName name="COMPOSIÇÃO01">#REF!</definedName>
    <definedName name="COMPOSICAO01_1" localSheetId="2">#REF!</definedName>
    <definedName name="COMPOSICAO01_1">#REF!</definedName>
    <definedName name="COMPOSICAO02" localSheetId="2">#REF!</definedName>
    <definedName name="COMPOSICAO02">#REF!</definedName>
    <definedName name="COMPOSICAO02_1" localSheetId="2">#REF!</definedName>
    <definedName name="COMPOSICAO02_1">#REF!</definedName>
    <definedName name="concciclo" localSheetId="2">#REF!</definedName>
    <definedName name="concciclo">#REF!</definedName>
    <definedName name="concreto" localSheetId="2">#REF!</definedName>
    <definedName name="concreto">#REF!</definedName>
    <definedName name="CSA" localSheetId="2">#REF!</definedName>
    <definedName name="CSA">#REF!</definedName>
    <definedName name="CSA_1" localSheetId="2">#REF!</definedName>
    <definedName name="CSA_1">#REF!</definedName>
    <definedName name="CSPP" localSheetId="2">#REF!</definedName>
    <definedName name="CSPP">#REF!</definedName>
    <definedName name="CSPP_1" localSheetId="2">#REF!</definedName>
    <definedName name="CSPP_1">#REF!</definedName>
    <definedName name="DEFOFO" localSheetId="2">#REF!</definedName>
    <definedName name="DEFOFO">#REF!</definedName>
    <definedName name="DEFOFO100" localSheetId="2">#REF!</definedName>
    <definedName name="DEFOFO100">#REF!</definedName>
    <definedName name="DEFOFO150" localSheetId="2">#REF!</definedName>
    <definedName name="DEFOFO150">#REF!</definedName>
    <definedName name="DEFOFO200" localSheetId="2">#REF!</definedName>
    <definedName name="DEFOFO200">#REF!</definedName>
    <definedName name="DEFOFO250" localSheetId="2">#REF!</definedName>
    <definedName name="DEFOFO250">#REF!</definedName>
    <definedName name="DEFOFO300" localSheetId="2">#REF!</definedName>
    <definedName name="DEFOFO300">#REF!</definedName>
    <definedName name="Excel_BuiltIn__FilterDatabase_1" localSheetId="2">#REF!</definedName>
    <definedName name="Excel_BuiltIn__FilterDatabase_1">#REF!</definedName>
    <definedName name="Excel_BuiltIn_Print_Area_3_1" localSheetId="2">#REF!</definedName>
    <definedName name="Excel_BuiltIn_Print_Area_3_1">#REF!</definedName>
    <definedName name="Excel_BuiltIn_Print_Area_3_1_1" localSheetId="2">#REF!</definedName>
    <definedName name="Excel_BuiltIn_Print_Area_3_1_1">#REF!</definedName>
    <definedName name="Excel_BuiltIn_Print_Area_4" localSheetId="2">#REF!</definedName>
    <definedName name="Excel_BuiltIn_Print_Area_4">#REF!</definedName>
    <definedName name="Excel_BuiltIn_Print_Area_5_1" localSheetId="2">#REF!</definedName>
    <definedName name="Excel_BuiltIn_Print_Area_5_1">#REF!</definedName>
    <definedName name="Excel_BuiltIn_Print_Area_5_1_1" localSheetId="2">#REF!</definedName>
    <definedName name="Excel_BuiltIn_Print_Area_5_1_1">#REF!</definedName>
    <definedName name="Excel_BuiltIn_Print_Area_6_1" localSheetId="2">#REF!</definedName>
    <definedName name="Excel_BuiltIn_Print_Area_6_1">#REF!</definedName>
    <definedName name="Excel_BuiltIn_Print_Area_8_1" localSheetId="2">#REF!</definedName>
    <definedName name="Excel_BuiltIn_Print_Area_8_1">#REF!</definedName>
    <definedName name="Excel_BuiltIn_Print_Titles_3" localSheetId="2">#REF!</definedName>
    <definedName name="Excel_BuiltIn_Print_Titles_3">#REF!</definedName>
    <definedName name="Excel_BuiltIn_Print_Titles_3_1" localSheetId="2">#REF!</definedName>
    <definedName name="Excel_BuiltIn_Print_Titles_3_1">#REF!</definedName>
    <definedName name="Excel_BuiltIn_Print_Titles_5_1" localSheetId="2">#REF!</definedName>
    <definedName name="Excel_BuiltIn_Print_Titles_5_1">#REF!</definedName>
    <definedName name="EXTENSÃO" localSheetId="2">#REF!</definedName>
    <definedName name="EXTENSÃO">#REF!</definedName>
    <definedName name="EXTENSÃO_1" localSheetId="2">#REF!</definedName>
    <definedName name="EXTENSÃO_1">#REF!</definedName>
    <definedName name="extred100" localSheetId="2">[4]MEMORIAL!#REF!</definedName>
    <definedName name="extred100">[4]MEMORIAL!#REF!</definedName>
    <definedName name="EXTREDE" localSheetId="2">#REF!</definedName>
    <definedName name="EXTREDE">#REF!</definedName>
    <definedName name="EXTREDE_1" localSheetId="2">#REF!</definedName>
    <definedName name="EXTREDE_1">#REF!</definedName>
    <definedName name="FOFO" localSheetId="2">#REF!</definedName>
    <definedName name="FOFO">#REF!</definedName>
    <definedName name="FOFO150" localSheetId="2">#REF!</definedName>
    <definedName name="FOFO150">#REF!</definedName>
    <definedName name="FOFO200" localSheetId="2">#REF!</definedName>
    <definedName name="FOFO200">#REF!</definedName>
    <definedName name="FOFO50" localSheetId="2">#REF!</definedName>
    <definedName name="FOFO50">#REF!</definedName>
    <definedName name="FOFO75" localSheetId="2">#REF!</definedName>
    <definedName name="FOFO75">#REF!</definedName>
    <definedName name="FOFO80" localSheetId="2">#REF!</definedName>
    <definedName name="FOFO80">#REF!</definedName>
    <definedName name="gil" localSheetId="2">#REF!</definedName>
    <definedName name="gil">#REF!</definedName>
    <definedName name="MCOD02.020.0010" localSheetId="2">[5]MEMORIAL!#REF!</definedName>
    <definedName name="MCOD02.020.0010">[5]MEMORIAL!#REF!</definedName>
    <definedName name="MCOD02.020.0010_1" localSheetId="2">[6]MEMORIAL!#REF!</definedName>
    <definedName name="MCOD02.020.0010_1">[6]MEMORIAL!#REF!</definedName>
    <definedName name="MCOD02.020.0070" localSheetId="2">[5]MEMORIAL!#REF!</definedName>
    <definedName name="MCOD02.020.0070">[5]MEMORIAL!#REF!</definedName>
    <definedName name="MCOD02.020.0070_1" localSheetId="2">[6]MEMORIAL!#REF!</definedName>
    <definedName name="MCOD02.020.0070_1">[6]MEMORIAL!#REF!</definedName>
    <definedName name="MCOD02.030.0090" localSheetId="2">[5]MEMORIAL!#REF!</definedName>
    <definedName name="MCOD02.030.0090">[5]MEMORIAL!#REF!</definedName>
    <definedName name="MCOD02.030.0090_1" localSheetId="2">[6]MEMORIAL!#REF!</definedName>
    <definedName name="MCOD02.030.0090_1">[6]MEMORIAL!#REF!</definedName>
    <definedName name="MCOD02.030.0100" localSheetId="2">[5]MEMORIAL!#REF!</definedName>
    <definedName name="MCOD02.030.0100">[5]MEMORIAL!#REF!</definedName>
    <definedName name="MCOD02.030.0100_1" localSheetId="2">[6]MEMORIAL!#REF!</definedName>
    <definedName name="MCOD02.030.0100_1">[6]MEMORIAL!#REF!</definedName>
    <definedName name="MCOD02.040.0200" localSheetId="2">[5]MEMORIAL!#REF!</definedName>
    <definedName name="MCOD02.040.0200">[5]MEMORIAL!#REF!</definedName>
    <definedName name="MCOD02.040.0200_1" localSheetId="2">[6]MEMORIAL!#REF!</definedName>
    <definedName name="MCOD02.040.0200_1">[6]MEMORIAL!#REF!</definedName>
    <definedName name="MCOD02.040.0280" localSheetId="2">[5]MEMORIAL!#REF!</definedName>
    <definedName name="MCOD02.040.0280">[5]MEMORIAL!#REF!</definedName>
    <definedName name="MCOD02.040.0280_1" localSheetId="2">[6]MEMORIAL!#REF!</definedName>
    <definedName name="MCOD02.040.0280_1">[6]MEMORIAL!#REF!</definedName>
    <definedName name="MCOD02.040.0921" localSheetId="2">[5]MEMORIAL!#REF!</definedName>
    <definedName name="MCOD02.040.0921">[5]MEMORIAL!#REF!</definedName>
    <definedName name="MCOD02.040.0921_1" localSheetId="2">[6]MEMORIAL!#REF!</definedName>
    <definedName name="MCOD02.040.0921_1">[6]MEMORIAL!#REF!</definedName>
    <definedName name="MCOD02.040.1055" localSheetId="2">[5]MEMORIAL!#REF!</definedName>
    <definedName name="MCOD02.040.1055">[5]MEMORIAL!#REF!</definedName>
    <definedName name="MCOD02.040.1055_1" localSheetId="2">[6]MEMORIAL!#REF!</definedName>
    <definedName name="MCOD02.040.1055_1">[6]MEMORIAL!#REF!</definedName>
    <definedName name="MCOD02.040.1060" localSheetId="2">[5]MEMORIAL!#REF!</definedName>
    <definedName name="MCOD02.040.1060">[5]MEMORIAL!#REF!</definedName>
    <definedName name="MCOD02.040.1060_1" localSheetId="2">[6]MEMORIAL!#REF!</definedName>
    <definedName name="MCOD02.040.1060_1">[6]MEMORIAL!#REF!</definedName>
    <definedName name="MCOD02.040.3790" localSheetId="2">[5]MEMORIAL!#REF!</definedName>
    <definedName name="MCOD02.040.3790">[5]MEMORIAL!#REF!</definedName>
    <definedName name="MCOD02.040.3790_1" localSheetId="2">[6]MEMORIAL!#REF!</definedName>
    <definedName name="MCOD02.040.3790_1">[6]MEMORIAL!#REF!</definedName>
    <definedName name="MCOD02.040.3800" localSheetId="2">[5]MEMORIAL!#REF!</definedName>
    <definedName name="MCOD02.040.3800">[5]MEMORIAL!#REF!</definedName>
    <definedName name="MCOD02.040.3800_1" localSheetId="2">[6]MEMORIAL!#REF!</definedName>
    <definedName name="MCOD02.040.3800_1">[6]MEMORIAL!#REF!</definedName>
    <definedName name="MCOD02.040.3810" localSheetId="2">[5]MEMORIAL!#REF!</definedName>
    <definedName name="MCOD02.040.3810">[5]MEMORIAL!#REF!</definedName>
    <definedName name="MCOD02.040.3810_1" localSheetId="2">[6]MEMORIAL!#REF!</definedName>
    <definedName name="MCOD02.040.3810_1">[6]MEMORIAL!#REF!</definedName>
    <definedName name="MCOD02.040.4510" localSheetId="2">[5]MEMORIAL!#REF!</definedName>
    <definedName name="MCOD02.040.4510">[5]MEMORIAL!#REF!</definedName>
    <definedName name="MCOD02.040.4510_1" localSheetId="2">[6]MEMORIAL!#REF!</definedName>
    <definedName name="MCOD02.040.4510_1">[6]MEMORIAL!#REF!</definedName>
    <definedName name="MCOD02.040.4520" localSheetId="2">[5]MEMORIAL!#REF!</definedName>
    <definedName name="MCOD02.040.4520">[5]MEMORIAL!#REF!</definedName>
    <definedName name="MCOD02.040.4520_1" localSheetId="2">[6]MEMORIAL!#REF!</definedName>
    <definedName name="MCOD02.040.4520_1">[6]MEMORIAL!#REF!</definedName>
    <definedName name="MCOD02.040.4550" localSheetId="2">[5]MEMORIAL!#REF!</definedName>
    <definedName name="MCOD02.040.4550">[5]MEMORIAL!#REF!</definedName>
    <definedName name="MCOD02.040.4550_1" localSheetId="2">[6]MEMORIAL!#REF!</definedName>
    <definedName name="MCOD02.040.4550_1">[6]MEMORIAL!#REF!</definedName>
    <definedName name="MCOD02.040.4620" localSheetId="2">[5]MEMORIAL!#REF!</definedName>
    <definedName name="MCOD02.040.4620">[5]MEMORIAL!#REF!</definedName>
    <definedName name="MCOD02.040.4620_1" localSheetId="2">[6]MEMORIAL!#REF!</definedName>
    <definedName name="MCOD02.040.4620_1">[6]MEMORIAL!#REF!</definedName>
    <definedName name="MCOD02.040.4630" localSheetId="2">[5]MEMORIAL!#REF!</definedName>
    <definedName name="MCOD02.040.4630">[5]MEMORIAL!#REF!</definedName>
    <definedName name="MCOD02.040.4630_1" localSheetId="2">[6]MEMORIAL!#REF!</definedName>
    <definedName name="MCOD02.040.4630_1">[6]MEMORIAL!#REF!</definedName>
    <definedName name="MCOD02.040.4636" localSheetId="2">[5]MEMORIAL!#REF!</definedName>
    <definedName name="MCOD02.040.4636">[5]MEMORIAL!#REF!</definedName>
    <definedName name="MCOD02.040.4636_1" localSheetId="2">[6]MEMORIAL!#REF!</definedName>
    <definedName name="MCOD02.040.4636_1">[6]MEMORIAL!#REF!</definedName>
    <definedName name="MCOD02.040.4690" localSheetId="2">[5]MEMORIAL!#REF!</definedName>
    <definedName name="MCOD02.040.4690">[5]MEMORIAL!#REF!</definedName>
    <definedName name="MCOD02.040.4690_1" localSheetId="2">[6]MEMORIAL!#REF!</definedName>
    <definedName name="MCOD02.040.4690_1">[6]MEMORIAL!#REF!</definedName>
    <definedName name="MCOD02.040.7402" localSheetId="2">[5]MEMORIAL!#REF!</definedName>
    <definedName name="MCOD02.040.7402">[5]MEMORIAL!#REF!</definedName>
    <definedName name="MCOD02.040.7402_1" localSheetId="2">[6]MEMORIAL!#REF!</definedName>
    <definedName name="MCOD02.040.7402_1">[6]MEMORIAL!#REF!</definedName>
    <definedName name="MCOD02.040.9800" localSheetId="2">[5]MEMORIAL!#REF!</definedName>
    <definedName name="MCOD02.040.9800">[5]MEMORIAL!#REF!</definedName>
    <definedName name="MCOD02.040.9800_1" localSheetId="2">[6]MEMORIAL!#REF!</definedName>
    <definedName name="MCOD02.040.9800_1">[6]MEMORIAL!#REF!</definedName>
    <definedName name="MCOD02.040.9802" localSheetId="2">[5]MEMORIAL!#REF!</definedName>
    <definedName name="MCOD02.040.9802">[5]MEMORIAL!#REF!</definedName>
    <definedName name="MCOD02.040.9802_1" localSheetId="2">[6]MEMORIAL!#REF!</definedName>
    <definedName name="MCOD02.040.9802_1">[6]MEMORIAL!#REF!</definedName>
    <definedName name="MCOD02.040.9804" localSheetId="2">[5]MEMORIAL!#REF!</definedName>
    <definedName name="MCOD02.040.9804">[5]MEMORIAL!#REF!</definedName>
    <definedName name="MCOD02.040.9804_1" localSheetId="2">[6]MEMORIAL!#REF!</definedName>
    <definedName name="MCOD02.040.9804_1">[6]MEMORIAL!#REF!</definedName>
    <definedName name="MCOD02.110.0014" localSheetId="2">[5]MEMORIAL!#REF!</definedName>
    <definedName name="MCOD02.110.0014">[5]MEMORIAL!#REF!</definedName>
    <definedName name="MCOD02.110.0014_1" localSheetId="2">[6]MEMORIAL!#REF!</definedName>
    <definedName name="MCOD02.110.0014_1">[6]MEMORIAL!#REF!</definedName>
    <definedName name="MCOD02.110.0054" localSheetId="2">[5]MEMORIAL!#REF!</definedName>
    <definedName name="MCOD02.110.0054">[5]MEMORIAL!#REF!</definedName>
    <definedName name="MCOD02.110.0054_1" localSheetId="2">[6]MEMORIAL!#REF!</definedName>
    <definedName name="MCOD02.110.0054_1">[6]MEMORIAL!#REF!</definedName>
    <definedName name="MCOD02.110.0066" localSheetId="2">[5]MEMORIAL!#REF!</definedName>
    <definedName name="MCOD02.110.0066">[5]MEMORIAL!#REF!</definedName>
    <definedName name="MCOD02.110.0066_1" localSheetId="2">[6]MEMORIAL!#REF!</definedName>
    <definedName name="MCOD02.110.0066_1">[6]MEMORIAL!#REF!</definedName>
    <definedName name="MCOD02.110.0094" localSheetId="2">[5]MEMORIAL!#REF!</definedName>
    <definedName name="MCOD02.110.0094">[5]MEMORIAL!#REF!</definedName>
    <definedName name="MCOD02.110.0094_1" localSheetId="2">[6]MEMORIAL!#REF!</definedName>
    <definedName name="MCOD02.110.0094_1">[6]MEMORIAL!#REF!</definedName>
    <definedName name="MCOD02.110.0106" localSheetId="2">[5]MEMORIAL!#REF!</definedName>
    <definedName name="MCOD02.110.0106">[5]MEMORIAL!#REF!</definedName>
    <definedName name="MCOD02.110.0106_1" localSheetId="2">[6]MEMORIAL!#REF!</definedName>
    <definedName name="MCOD02.110.0106_1">[6]MEMORIAL!#REF!</definedName>
    <definedName name="MCOD02.110.0110" localSheetId="2">[5]MEMORIAL!#REF!</definedName>
    <definedName name="MCOD02.110.0110">[5]MEMORIAL!#REF!</definedName>
    <definedName name="MCOD02.110.0110_1" localSheetId="2">[6]MEMORIAL!#REF!</definedName>
    <definedName name="MCOD02.110.0110_1">[6]MEMORIAL!#REF!</definedName>
    <definedName name="MCOD02.110.0134" localSheetId="2">[5]MEMORIAL!#REF!</definedName>
    <definedName name="MCOD02.110.0134">[5]MEMORIAL!#REF!</definedName>
    <definedName name="MCOD02.110.0134_1" localSheetId="2">[6]MEMORIAL!#REF!</definedName>
    <definedName name="MCOD02.110.0134_1">[6]MEMORIAL!#REF!</definedName>
    <definedName name="MCOD02.110.0146" localSheetId="2">[5]MEMORIAL!#REF!</definedName>
    <definedName name="MCOD02.110.0146">[5]MEMORIAL!#REF!</definedName>
    <definedName name="MCOD02.110.0146_1" localSheetId="2">[6]MEMORIAL!#REF!</definedName>
    <definedName name="MCOD02.110.0146_1">[6]MEMORIAL!#REF!</definedName>
    <definedName name="MCOD02.110.0150" localSheetId="2">[5]MEMORIAL!#REF!</definedName>
    <definedName name="MCOD02.110.0150">[5]MEMORIAL!#REF!</definedName>
    <definedName name="MCOD02.110.0150_1" localSheetId="2">[6]MEMORIAL!#REF!</definedName>
    <definedName name="MCOD02.110.0150_1">[6]MEMORIAL!#REF!</definedName>
    <definedName name="MCOD02.110.0610" localSheetId="2">[5]MEMORIAL!#REF!</definedName>
    <definedName name="MCOD02.110.0610">[5]MEMORIAL!#REF!</definedName>
    <definedName name="MCOD02.110.0610_1" localSheetId="2">[6]MEMORIAL!#REF!</definedName>
    <definedName name="MCOD02.110.0610_1">[6]MEMORIAL!#REF!</definedName>
    <definedName name="MCOD02.110.0620" localSheetId="2">[5]MEMORIAL!#REF!</definedName>
    <definedName name="MCOD02.110.0620">[5]MEMORIAL!#REF!</definedName>
    <definedName name="MCOD02.110.0620_1" localSheetId="2">[6]MEMORIAL!#REF!</definedName>
    <definedName name="MCOD02.110.0620_1">[6]MEMORIAL!#REF!</definedName>
    <definedName name="MCOD02.110.0734" localSheetId="2">[5]MEMORIAL!#REF!</definedName>
    <definedName name="MCOD02.110.0734">[5]MEMORIAL!#REF!</definedName>
    <definedName name="MCOD02.110.0734_1" localSheetId="2">[6]MEMORIAL!#REF!</definedName>
    <definedName name="MCOD02.110.0734_1">[6]MEMORIAL!#REF!</definedName>
    <definedName name="MCOD02.110.0738" localSheetId="2">[5]MEMORIAL!#REF!</definedName>
    <definedName name="MCOD02.110.0738">[5]MEMORIAL!#REF!</definedName>
    <definedName name="MCOD02.110.0738_1" localSheetId="2">[6]MEMORIAL!#REF!</definedName>
    <definedName name="MCOD02.110.0738_1">[6]MEMORIAL!#REF!</definedName>
    <definedName name="MCOD02.110.0750" localSheetId="2">[5]MEMORIAL!#REF!</definedName>
    <definedName name="MCOD02.110.0750">[5]MEMORIAL!#REF!</definedName>
    <definedName name="MCOD02.110.0750_1" localSheetId="2">[6]MEMORIAL!#REF!</definedName>
    <definedName name="MCOD02.110.0750_1">[6]MEMORIAL!#REF!</definedName>
    <definedName name="MCOD02.110.1014" localSheetId="2">[5]MEMORIAL!#REF!</definedName>
    <definedName name="MCOD02.110.1014">[5]MEMORIAL!#REF!</definedName>
    <definedName name="MCOD02.110.1014_1" localSheetId="2">[6]MEMORIAL!#REF!</definedName>
    <definedName name="MCOD02.110.1014_1">[6]MEMORIAL!#REF!</definedName>
    <definedName name="MCOD02.110.1020" localSheetId="2">[5]MEMORIAL!#REF!</definedName>
    <definedName name="MCOD02.110.1020">[5]MEMORIAL!#REF!</definedName>
    <definedName name="MCOD02.110.1020_1" localSheetId="2">[6]MEMORIAL!#REF!</definedName>
    <definedName name="MCOD02.110.1020_1">[6]MEMORIAL!#REF!</definedName>
    <definedName name="MCOD02.110.1164" localSheetId="2">[5]MEMORIAL!#REF!</definedName>
    <definedName name="MCOD02.110.1164">[5]MEMORIAL!#REF!</definedName>
    <definedName name="MCOD02.110.1164_1" localSheetId="2">[6]MEMORIAL!#REF!</definedName>
    <definedName name="MCOD02.110.1164_1">[6]MEMORIAL!#REF!</definedName>
    <definedName name="MCOD02.110.1166" localSheetId="2">[5]MEMORIAL!#REF!</definedName>
    <definedName name="MCOD02.110.1166">[5]MEMORIAL!#REF!</definedName>
    <definedName name="MCOD02.110.1166_1" localSheetId="2">[6]MEMORIAL!#REF!</definedName>
    <definedName name="MCOD02.110.1166_1">[6]MEMORIAL!#REF!</definedName>
    <definedName name="MCOD02.110.1420" localSheetId="2">[5]MEMORIAL!#REF!</definedName>
    <definedName name="MCOD02.110.1420">[5]MEMORIAL!#REF!</definedName>
    <definedName name="MCOD02.110.1420_1" localSheetId="2">[6]MEMORIAL!#REF!</definedName>
    <definedName name="MCOD02.110.1420_1">[6]MEMORIAL!#REF!</definedName>
    <definedName name="MCOD02.110.1426" localSheetId="2">[5]MEMORIAL!#REF!</definedName>
    <definedName name="MCOD02.110.1426">[5]MEMORIAL!#REF!</definedName>
    <definedName name="MCOD02.110.1426_1" localSheetId="2">[6]MEMORIAL!#REF!</definedName>
    <definedName name="MCOD02.110.1426_1">[6]MEMORIAL!#REF!</definedName>
    <definedName name="MCOD02.110.1654" localSheetId="2">[5]MEMORIAL!#REF!</definedName>
    <definedName name="MCOD02.110.1654">[5]MEMORIAL!#REF!</definedName>
    <definedName name="MCOD02.110.1654_1" localSheetId="2">[6]MEMORIAL!#REF!</definedName>
    <definedName name="MCOD02.110.1654_1">[6]MEMORIAL!#REF!</definedName>
    <definedName name="MCOD02.110.1880" localSheetId="2">[5]MEMORIAL!#REF!</definedName>
    <definedName name="MCOD02.110.1880">[5]MEMORIAL!#REF!</definedName>
    <definedName name="MCOD02.110.1880_1" localSheetId="2">[6]MEMORIAL!#REF!</definedName>
    <definedName name="MCOD02.110.1880_1">[6]MEMORIAL!#REF!</definedName>
    <definedName name="MCOD02.110.1974" localSheetId="2">[5]MEMORIAL!#REF!</definedName>
    <definedName name="MCOD02.110.1974">[5]MEMORIAL!#REF!</definedName>
    <definedName name="MCOD02.110.1974_1" localSheetId="2">[6]MEMORIAL!#REF!</definedName>
    <definedName name="MCOD02.110.1974_1">[6]MEMORIAL!#REF!</definedName>
    <definedName name="MCOD02.110.1996" localSheetId="2">[5]MEMORIAL!#REF!</definedName>
    <definedName name="MCOD02.110.1996">[5]MEMORIAL!#REF!</definedName>
    <definedName name="MCOD02.110.1996_1" localSheetId="2">[6]MEMORIAL!#REF!</definedName>
    <definedName name="MCOD02.110.1996_1">[6]MEMORIAL!#REF!</definedName>
    <definedName name="MCOD02.110.2012" localSheetId="2">[5]MEMORIAL!#REF!</definedName>
    <definedName name="MCOD02.110.2012">[5]MEMORIAL!#REF!</definedName>
    <definedName name="MCOD02.110.2012_1" localSheetId="2">[6]MEMORIAL!#REF!</definedName>
    <definedName name="MCOD02.110.2012_1">[6]MEMORIAL!#REF!</definedName>
    <definedName name="MCOD02.110.2016" localSheetId="2">[5]MEMORIAL!#REF!</definedName>
    <definedName name="MCOD02.110.2016">[5]MEMORIAL!#REF!</definedName>
    <definedName name="MCOD02.110.2016_1" localSheetId="2">[6]MEMORIAL!#REF!</definedName>
    <definedName name="MCOD02.110.2016_1">[6]MEMORIAL!#REF!</definedName>
    <definedName name="MCOD02.110.2024" localSheetId="2">[5]MEMORIAL!#REF!</definedName>
    <definedName name="MCOD02.110.2024">[5]MEMORIAL!#REF!</definedName>
    <definedName name="MCOD02.110.2024_1" localSheetId="2">[6]MEMORIAL!#REF!</definedName>
    <definedName name="MCOD02.110.2024_1">[6]MEMORIAL!#REF!</definedName>
    <definedName name="MCOD02.110.2026" localSheetId="2">[5]MEMORIAL!#REF!</definedName>
    <definedName name="MCOD02.110.2026">[5]MEMORIAL!#REF!</definedName>
    <definedName name="MCOD02.110.2026_1" localSheetId="2">[6]MEMORIAL!#REF!</definedName>
    <definedName name="MCOD02.110.2026_1">[6]MEMORIAL!#REF!</definedName>
    <definedName name="MCOD02.110.2310" localSheetId="2">[5]MEMORIAL!#REF!</definedName>
    <definedName name="MCOD02.110.2310">[5]MEMORIAL!#REF!</definedName>
    <definedName name="MCOD02.110.2310_1" localSheetId="2">[6]MEMORIAL!#REF!</definedName>
    <definedName name="MCOD02.110.2310_1">[6]MEMORIAL!#REF!</definedName>
    <definedName name="MCOD02.110.2480" localSheetId="2">[5]MEMORIAL!#REF!</definedName>
    <definedName name="MCOD02.110.2480">[5]MEMORIAL!#REF!</definedName>
    <definedName name="MCOD02.110.2480_1" localSheetId="2">[6]MEMORIAL!#REF!</definedName>
    <definedName name="MCOD02.110.2480_1">[6]MEMORIAL!#REF!</definedName>
    <definedName name="MCOD02.110.2798" localSheetId="2">[5]MEMORIAL!#REF!</definedName>
    <definedName name="MCOD02.110.2798">[5]MEMORIAL!#REF!</definedName>
    <definedName name="MCOD02.110.2798_1" localSheetId="2">[6]MEMORIAL!#REF!</definedName>
    <definedName name="MCOD02.110.2798_1">[6]MEMORIAL!#REF!</definedName>
    <definedName name="MCOD02.110.2806" localSheetId="2">[5]MEMORIAL!#REF!</definedName>
    <definedName name="MCOD02.110.2806">[5]MEMORIAL!#REF!</definedName>
    <definedName name="MCOD02.110.2806_1" localSheetId="2">[6]MEMORIAL!#REF!</definedName>
    <definedName name="MCOD02.110.2806_1">[6]MEMORIAL!#REF!</definedName>
    <definedName name="MCOD02.110.2868" localSheetId="2">[5]MEMORIAL!#REF!</definedName>
    <definedName name="MCOD02.110.2868">[5]MEMORIAL!#REF!</definedName>
    <definedName name="MCOD02.110.2868_1" localSheetId="2">[6]MEMORIAL!#REF!</definedName>
    <definedName name="MCOD02.110.2868_1">[6]MEMORIAL!#REF!</definedName>
    <definedName name="MCOD02.110.3856" localSheetId="2">[5]MEMORIAL!#REF!</definedName>
    <definedName name="MCOD02.110.3856">[5]MEMORIAL!#REF!</definedName>
    <definedName name="MCOD02.110.3856_1" localSheetId="2">[6]MEMORIAL!#REF!</definedName>
    <definedName name="MCOD02.110.3856_1">[6]MEMORIAL!#REF!</definedName>
    <definedName name="MCOD02.110.3908" localSheetId="2">[5]MEMORIAL!#REF!</definedName>
    <definedName name="MCOD02.110.3908">[5]MEMORIAL!#REF!</definedName>
    <definedName name="MCOD02.110.3908_1" localSheetId="2">[6]MEMORIAL!#REF!</definedName>
    <definedName name="MCOD02.110.3908_1">[6]MEMORIAL!#REF!</definedName>
    <definedName name="MCOD02.110.3926" localSheetId="2">[5]MEMORIAL!#REF!</definedName>
    <definedName name="MCOD02.110.3926">[5]MEMORIAL!#REF!</definedName>
    <definedName name="MCOD02.110.3926_1" localSheetId="2">[6]MEMORIAL!#REF!</definedName>
    <definedName name="MCOD02.110.3926_1">[6]MEMORIAL!#REF!</definedName>
    <definedName name="MCOD02.110.4288" localSheetId="2">[5]MEMORIAL!#REF!</definedName>
    <definedName name="MCOD02.110.4288">[5]MEMORIAL!#REF!</definedName>
    <definedName name="MCOD02.110.4288_1" localSheetId="2">[6]MEMORIAL!#REF!</definedName>
    <definedName name="MCOD02.110.4288_1">[6]MEMORIAL!#REF!</definedName>
    <definedName name="MCOD02.110.4296" localSheetId="2">[5]MEMORIAL!#REF!</definedName>
    <definedName name="MCOD02.110.4296">[5]MEMORIAL!#REF!</definedName>
    <definedName name="MCOD02.110.4296_1" localSheetId="2">[6]MEMORIAL!#REF!</definedName>
    <definedName name="MCOD02.110.4296_1">[6]MEMORIAL!#REF!</definedName>
    <definedName name="MCOD02.110.4308" localSheetId="2">[5]MEMORIAL!#REF!</definedName>
    <definedName name="MCOD02.110.4308">[5]MEMORIAL!#REF!</definedName>
    <definedName name="MCOD02.110.4308_1" localSheetId="2">[6]MEMORIAL!#REF!</definedName>
    <definedName name="MCOD02.110.4308_1">[6]MEMORIAL!#REF!</definedName>
    <definedName name="MCOD02.110.4312" localSheetId="2">[5]MEMORIAL!#REF!</definedName>
    <definedName name="MCOD02.110.4312">[5]MEMORIAL!#REF!</definedName>
    <definedName name="MCOD02.110.4312_1" localSheetId="2">[6]MEMORIAL!#REF!</definedName>
    <definedName name="MCOD02.110.4312_1">[6]MEMORIAL!#REF!</definedName>
    <definedName name="MCOD02.110.4320" localSheetId="2">[5]MEMORIAL!#REF!</definedName>
    <definedName name="MCOD02.110.4320">[5]MEMORIAL!#REF!</definedName>
    <definedName name="MCOD02.110.4320_1" localSheetId="2">[6]MEMORIAL!#REF!</definedName>
    <definedName name="MCOD02.110.4320_1">[6]MEMORIAL!#REF!</definedName>
    <definedName name="MCOD02.110.4780" localSheetId="2">[5]MEMORIAL!#REF!</definedName>
    <definedName name="MCOD02.110.4780">[5]MEMORIAL!#REF!</definedName>
    <definedName name="MCOD02.110.4780_1" localSheetId="2">[6]MEMORIAL!#REF!</definedName>
    <definedName name="MCOD02.110.4780_1">[6]MEMORIAL!#REF!</definedName>
    <definedName name="MCOD02.120.0050" localSheetId="2">[5]MEMORIAL!#REF!</definedName>
    <definedName name="MCOD02.120.0050">[5]MEMORIAL!#REF!</definedName>
    <definedName name="MCOD02.120.0050_1" localSheetId="2">[6]MEMORIAL!#REF!</definedName>
    <definedName name="MCOD02.120.0050_1">[6]MEMORIAL!#REF!</definedName>
    <definedName name="MCOD02.120.0060" localSheetId="2">[5]MEMORIAL!#REF!</definedName>
    <definedName name="MCOD02.120.0060">[5]MEMORIAL!#REF!</definedName>
    <definedName name="MCOD02.120.0060_1" localSheetId="2">[6]MEMORIAL!#REF!</definedName>
    <definedName name="MCOD02.120.0060_1">[6]MEMORIAL!#REF!</definedName>
    <definedName name="MCOD02.120.0140" localSheetId="2">[5]MEMORIAL!#REF!</definedName>
    <definedName name="MCOD02.120.0140">[5]MEMORIAL!#REF!</definedName>
    <definedName name="MCOD02.120.0140_1" localSheetId="2">[6]MEMORIAL!#REF!</definedName>
    <definedName name="MCOD02.120.0140_1">[6]MEMORIAL!#REF!</definedName>
    <definedName name="MCOD02.130.0070" localSheetId="2">[5]MEMORIAL!#REF!</definedName>
    <definedName name="MCOD02.130.0070">[5]MEMORIAL!#REF!</definedName>
    <definedName name="MCOD02.130.0070_1" localSheetId="2">[6]MEMORIAL!#REF!</definedName>
    <definedName name="MCOD02.130.0070_1">[6]MEMORIAL!#REF!</definedName>
    <definedName name="MCOD02.130.0080" localSheetId="2">[5]MEMORIAL!#REF!</definedName>
    <definedName name="MCOD02.130.0080">[5]MEMORIAL!#REF!</definedName>
    <definedName name="MCOD02.130.0080_1" localSheetId="2">[6]MEMORIAL!#REF!</definedName>
    <definedName name="MCOD02.130.0080_1">[6]MEMORIAL!#REF!</definedName>
    <definedName name="MCOD02.130.0100" localSheetId="2">[5]MEMORIAL!#REF!</definedName>
    <definedName name="MCOD02.130.0100">[5]MEMORIAL!#REF!</definedName>
    <definedName name="MCOD02.130.0100_1" localSheetId="2">[6]MEMORIAL!#REF!</definedName>
    <definedName name="MCOD02.130.0100_1">[6]MEMORIAL!#REF!</definedName>
    <definedName name="MCOD02.140.0030" localSheetId="2">[5]MEMORIAL!#REF!</definedName>
    <definedName name="MCOD02.140.0030">[5]MEMORIAL!#REF!</definedName>
    <definedName name="MCOD02.140.0030_1" localSheetId="2">[6]MEMORIAL!#REF!</definedName>
    <definedName name="MCOD02.140.0030_1">[6]MEMORIAL!#REF!</definedName>
    <definedName name="MCOD02.140.0080" localSheetId="2">[5]MEMORIAL!#REF!</definedName>
    <definedName name="MCOD02.140.0080">[5]MEMORIAL!#REF!</definedName>
    <definedName name="MCOD02.140.0080_1" localSheetId="2">[6]MEMORIAL!#REF!</definedName>
    <definedName name="MCOD02.140.0080_1">[6]MEMORIAL!#REF!</definedName>
    <definedName name="MCOD02.140.0090" localSheetId="2">[5]MEMORIAL!#REF!</definedName>
    <definedName name="MCOD02.140.0090">[5]MEMORIAL!#REF!</definedName>
    <definedName name="MCOD02.140.0090_1" localSheetId="2">[6]MEMORIAL!#REF!</definedName>
    <definedName name="MCOD02.140.0090_1">[6]MEMORIAL!#REF!</definedName>
    <definedName name="MCOD02.160.0010" localSheetId="2">[5]MEMORIAL!#REF!</definedName>
    <definedName name="MCOD02.160.0010">[5]MEMORIAL!#REF!</definedName>
    <definedName name="MCOD02.160.0010_1" localSheetId="2">[6]MEMORIAL!#REF!</definedName>
    <definedName name="MCOD02.160.0010_1">[6]MEMORIAL!#REF!</definedName>
    <definedName name="MCOD02.160.0110" localSheetId="2">[5]MEMORIAL!#REF!</definedName>
    <definedName name="MCOD02.160.0110">[5]MEMORIAL!#REF!</definedName>
    <definedName name="MCOD02.160.0110_1" localSheetId="2">[6]MEMORIAL!#REF!</definedName>
    <definedName name="MCOD02.160.0110_1">[6]MEMORIAL!#REF!</definedName>
    <definedName name="MCOD02.180.0010" localSheetId="2">[5]MEMORIAL!#REF!</definedName>
    <definedName name="MCOD02.180.0010">[5]MEMORIAL!#REF!</definedName>
    <definedName name="MCOD02.180.0010_1" localSheetId="2">[6]MEMORIAL!#REF!</definedName>
    <definedName name="MCOD02.180.0010_1">[6]MEMORIAL!#REF!</definedName>
    <definedName name="MCOD02.210.0020" localSheetId="2">[5]MEMORIAL!#REF!</definedName>
    <definedName name="MCOD02.210.0020">[5]MEMORIAL!#REF!</definedName>
    <definedName name="MCOD02.210.0020_1" localSheetId="2">[6]MEMORIAL!#REF!</definedName>
    <definedName name="MCOD02.210.0020_1">[6]MEMORIAL!#REF!</definedName>
    <definedName name="MCOD02.210.0030" localSheetId="2">[5]MEMORIAL!#REF!</definedName>
    <definedName name="MCOD02.210.0030">[5]MEMORIAL!#REF!</definedName>
    <definedName name="MCOD02.210.0030_1" localSheetId="2">[6]MEMORIAL!#REF!</definedName>
    <definedName name="MCOD02.210.0030_1">[6]MEMORIAL!#REF!</definedName>
    <definedName name="MCOD02.210.0090" localSheetId="2">[5]MEMORIAL!#REF!</definedName>
    <definedName name="MCOD02.210.0090">[5]MEMORIAL!#REF!</definedName>
    <definedName name="MCOD02.210.0090_1" localSheetId="2">[6]MEMORIAL!#REF!</definedName>
    <definedName name="MCOD02.210.0090_1">[6]MEMORIAL!#REF!</definedName>
    <definedName name="MCOD02.210.0110" localSheetId="2">[5]MEMORIAL!#REF!</definedName>
    <definedName name="MCOD02.210.0110">[5]MEMORIAL!#REF!</definedName>
    <definedName name="MCOD02.210.0110_1" localSheetId="2">[6]MEMORIAL!#REF!</definedName>
    <definedName name="MCOD02.210.0110_1">[6]MEMORIAL!#REF!</definedName>
    <definedName name="MCOD02.210.0310" localSheetId="2">[5]MEMORIAL!#REF!</definedName>
    <definedName name="MCOD02.210.0310">[5]MEMORIAL!#REF!</definedName>
    <definedName name="MCOD02.210.0310_1" localSheetId="2">[6]MEMORIAL!#REF!</definedName>
    <definedName name="MCOD02.210.0310_1">[6]MEMORIAL!#REF!</definedName>
    <definedName name="MCOD02.210.0340" localSheetId="2">[5]MEMORIAL!#REF!</definedName>
    <definedName name="MCOD02.210.0340">[5]MEMORIAL!#REF!</definedName>
    <definedName name="MCOD02.210.0340_1" localSheetId="2">[6]MEMORIAL!#REF!</definedName>
    <definedName name="MCOD02.210.0340_1">[6]MEMORIAL!#REF!</definedName>
    <definedName name="MCOD02.210.0350" localSheetId="2">[5]MEMORIAL!#REF!</definedName>
    <definedName name="MCOD02.210.0350">[5]MEMORIAL!#REF!</definedName>
    <definedName name="MCOD02.210.0350_1" localSheetId="2">[6]MEMORIAL!#REF!</definedName>
    <definedName name="MCOD02.210.0350_1">[6]MEMORIAL!#REF!</definedName>
    <definedName name="MCOD02.210.0360" localSheetId="2">[5]MEMORIAL!#REF!</definedName>
    <definedName name="MCOD02.210.0360">[5]MEMORIAL!#REF!</definedName>
    <definedName name="MCOD02.210.0360_1" localSheetId="2">[6]MEMORIAL!#REF!</definedName>
    <definedName name="MCOD02.210.0360_1">[6]MEMORIAL!#REF!</definedName>
    <definedName name="MCOD02.210.0370" localSheetId="2">[5]MEMORIAL!#REF!</definedName>
    <definedName name="MCOD02.210.0370">[5]MEMORIAL!#REF!</definedName>
    <definedName name="MCOD02.210.0370_1" localSheetId="2">[6]MEMORIAL!#REF!</definedName>
    <definedName name="MCOD02.210.0370_1">[6]MEMORIAL!#REF!</definedName>
    <definedName name="MCOD02.210.0380" localSheetId="2">[5]MEMORIAL!#REF!</definedName>
    <definedName name="MCOD02.210.0380">[5]MEMORIAL!#REF!</definedName>
    <definedName name="MCOD02.210.0380_1" localSheetId="2">[6]MEMORIAL!#REF!</definedName>
    <definedName name="MCOD02.210.0380_1">[6]MEMORIAL!#REF!</definedName>
    <definedName name="MCOD02.210.1620" localSheetId="2">[5]MEMORIAL!#REF!</definedName>
    <definedName name="MCOD02.210.1620">[5]MEMORIAL!#REF!</definedName>
    <definedName name="MCOD02.210.1620_1" localSheetId="2">[6]MEMORIAL!#REF!</definedName>
    <definedName name="MCOD02.210.1620_1">[6]MEMORIAL!#REF!</definedName>
    <definedName name="MCOD02.210.1625" localSheetId="2">[5]MEMORIAL!#REF!</definedName>
    <definedName name="MCOD02.210.1625">[5]MEMORIAL!#REF!</definedName>
    <definedName name="MCOD02.210.1625_1" localSheetId="2">[6]MEMORIAL!#REF!</definedName>
    <definedName name="MCOD02.210.1625_1">[6]MEMORIAL!#REF!</definedName>
    <definedName name="MCOD02.210.1635" localSheetId="2">[5]MEMORIAL!#REF!</definedName>
    <definedName name="MCOD02.210.1635">[5]MEMORIAL!#REF!</definedName>
    <definedName name="MCOD02.210.1635_1" localSheetId="2">[6]MEMORIAL!#REF!</definedName>
    <definedName name="MCOD02.210.1635_1">[6]MEMORIAL!#REF!</definedName>
    <definedName name="MCOD02.210.1637" localSheetId="2">[5]MEMORIAL!#REF!</definedName>
    <definedName name="MCOD02.210.1637">[5]MEMORIAL!#REF!</definedName>
    <definedName name="MCOD02.210.1637_1" localSheetId="2">[6]MEMORIAL!#REF!</definedName>
    <definedName name="MCOD02.210.1637_1">[6]MEMORIAL!#REF!</definedName>
    <definedName name="MCOD03.020.0020" localSheetId="2">[5]MEMORIAL!#REF!</definedName>
    <definedName name="MCOD03.020.0020">[5]MEMORIAL!#REF!</definedName>
    <definedName name="MCOD03.020.0020_1" localSheetId="2">[6]MEMORIAL!#REF!</definedName>
    <definedName name="MCOD03.020.0020_1">[6]MEMORIAL!#REF!</definedName>
    <definedName name="MCOD05.150.0830" localSheetId="2">[5]MEMORIAL!#REF!</definedName>
    <definedName name="MCOD05.150.0830">[5]MEMORIAL!#REF!</definedName>
    <definedName name="MCOD05.150.0830_1" localSheetId="2">[6]MEMORIAL!#REF!</definedName>
    <definedName name="MCOD05.150.0830_1">[6]MEMORIAL!#REF!</definedName>
    <definedName name="MCOD05.150.0840" localSheetId="2">[5]MEMORIAL!#REF!</definedName>
    <definedName name="MCOD05.150.0840">[5]MEMORIAL!#REF!</definedName>
    <definedName name="MCOD05.150.0840_1" localSheetId="2">[6]MEMORIAL!#REF!</definedName>
    <definedName name="MCOD05.150.0840_1">[6]MEMORIAL!#REF!</definedName>
    <definedName name="MCODCOTADO01" localSheetId="2">[5]MEMORIAL!#REF!</definedName>
    <definedName name="MCODCOTADO01">[5]MEMORIAL!#REF!</definedName>
    <definedName name="MCODCOTADO01_1" localSheetId="2">[6]MEMORIAL!#REF!</definedName>
    <definedName name="MCODCOTADO01_1">[6]MEMORIAL!#REF!</definedName>
    <definedName name="MCODCOTADO02" localSheetId="2">[5]MEMORIAL!#REF!</definedName>
    <definedName name="MCODCOTADO02">[5]MEMORIAL!#REF!</definedName>
    <definedName name="MCODCOTADO02_1" localSheetId="2">[6]MEMORIAL!#REF!</definedName>
    <definedName name="MCODCOTADO02_1">[6]MEMORIAL!#REF!</definedName>
    <definedName name="MCODCOTADO03" localSheetId="2">[5]MEMORIAL!#REF!</definedName>
    <definedName name="MCODCOTADO03">[5]MEMORIAL!#REF!</definedName>
    <definedName name="MCODCOTADO03_1" localSheetId="2">[6]MEMORIAL!#REF!</definedName>
    <definedName name="MCODCOTADO03_1">[6]MEMORIAL!#REF!</definedName>
    <definedName name="MCODCOTADO04" localSheetId="2">[5]MEMORIAL!#REF!</definedName>
    <definedName name="MCODCOTADO04">[5]MEMORIAL!#REF!</definedName>
    <definedName name="MCODCOTADO04_1" localSheetId="2">[6]MEMORIAL!#REF!</definedName>
    <definedName name="MCODCOTADO04_1">[6]MEMORIAL!#REF!</definedName>
    <definedName name="MTOT02.020.0010" localSheetId="2">[5]MEMORIAL!#REF!</definedName>
    <definedName name="MTOT02.020.0010">[5]MEMORIAL!#REF!</definedName>
    <definedName name="MTOT02.020.0010_1" localSheetId="2">[6]MEMORIAL!#REF!</definedName>
    <definedName name="MTOT02.020.0010_1">[6]MEMORIAL!#REF!</definedName>
    <definedName name="MTOT02.020.0070" localSheetId="2">[5]MEMORIAL!#REF!</definedName>
    <definedName name="MTOT02.020.0070">[5]MEMORIAL!#REF!</definedName>
    <definedName name="MTOT02.020.0070_1" localSheetId="2">[6]MEMORIAL!#REF!</definedName>
    <definedName name="MTOT02.020.0070_1">[6]MEMORIAL!#REF!</definedName>
    <definedName name="MTOT02.030.0090" localSheetId="2">[5]MEMORIAL!#REF!</definedName>
    <definedName name="MTOT02.030.0090">[5]MEMORIAL!#REF!</definedName>
    <definedName name="MTOT02.030.0090_1" localSheetId="2">[6]MEMORIAL!#REF!</definedName>
    <definedName name="MTOT02.030.0090_1">[6]MEMORIAL!#REF!</definedName>
    <definedName name="MTOT02.030.0100" localSheetId="2">[5]MEMORIAL!#REF!</definedName>
    <definedName name="MTOT02.030.0100">[5]MEMORIAL!#REF!</definedName>
    <definedName name="MTOT02.030.0100_1" localSheetId="2">[6]MEMORIAL!#REF!</definedName>
    <definedName name="MTOT02.030.0100_1">[6]MEMORIAL!#REF!</definedName>
    <definedName name="MTOT02.040.0200" localSheetId="2">[5]MEMORIAL!#REF!</definedName>
    <definedName name="MTOT02.040.0200">[5]MEMORIAL!#REF!</definedName>
    <definedName name="MTOT02.040.0200_1" localSheetId="2">[6]MEMORIAL!#REF!</definedName>
    <definedName name="MTOT02.040.0200_1">[6]MEMORIAL!#REF!</definedName>
    <definedName name="MTOT02.040.0280" localSheetId="2">[5]MEMORIAL!#REF!</definedName>
    <definedName name="MTOT02.040.0280">[5]MEMORIAL!#REF!</definedName>
    <definedName name="MTOT02.040.0280_1" localSheetId="2">[6]MEMORIAL!#REF!</definedName>
    <definedName name="MTOT02.040.0280_1">[6]MEMORIAL!#REF!</definedName>
    <definedName name="MTOT02.040.0921" localSheetId="2">[5]MEMORIAL!#REF!</definedName>
    <definedName name="MTOT02.040.0921">[5]MEMORIAL!#REF!</definedName>
    <definedName name="MTOT02.040.0921_1" localSheetId="2">[6]MEMORIAL!#REF!</definedName>
    <definedName name="MTOT02.040.0921_1">[6]MEMORIAL!#REF!</definedName>
    <definedName name="MTOT02.040.1055" localSheetId="2">[5]MEMORIAL!#REF!</definedName>
    <definedName name="MTOT02.040.1055">[5]MEMORIAL!#REF!</definedName>
    <definedName name="MTOT02.040.1055_1" localSheetId="2">[6]MEMORIAL!#REF!</definedName>
    <definedName name="MTOT02.040.1055_1">[6]MEMORIAL!#REF!</definedName>
    <definedName name="MTOT02.040.1060" localSheetId="2">[5]MEMORIAL!#REF!</definedName>
    <definedName name="MTOT02.040.1060">[5]MEMORIAL!#REF!</definedName>
    <definedName name="MTOT02.040.1060_1" localSheetId="2">[6]MEMORIAL!#REF!</definedName>
    <definedName name="MTOT02.040.1060_1">[6]MEMORIAL!#REF!</definedName>
    <definedName name="MTOT02.040.3790" localSheetId="2">[5]MEMORIAL!#REF!</definedName>
    <definedName name="MTOT02.040.3790">[5]MEMORIAL!#REF!</definedName>
    <definedName name="MTOT02.040.3790_1" localSheetId="2">[6]MEMORIAL!#REF!</definedName>
    <definedName name="MTOT02.040.3790_1">[6]MEMORIAL!#REF!</definedName>
    <definedName name="MTOT02.040.3800" localSheetId="2">[5]MEMORIAL!#REF!</definedName>
    <definedName name="MTOT02.040.3800">[5]MEMORIAL!#REF!</definedName>
    <definedName name="MTOT02.040.3800_1" localSheetId="2">[6]MEMORIAL!#REF!</definedName>
    <definedName name="MTOT02.040.3800_1">[6]MEMORIAL!#REF!</definedName>
    <definedName name="MTOT02.040.3810" localSheetId="2">[5]MEMORIAL!#REF!</definedName>
    <definedName name="MTOT02.040.3810">[5]MEMORIAL!#REF!</definedName>
    <definedName name="MTOT02.040.3810_1" localSheetId="2">[6]MEMORIAL!#REF!</definedName>
    <definedName name="MTOT02.040.3810_1">[6]MEMORIAL!#REF!</definedName>
    <definedName name="MTOT02.040.4510" localSheetId="2">[5]MEMORIAL!#REF!</definedName>
    <definedName name="MTOT02.040.4510">[5]MEMORIAL!#REF!</definedName>
    <definedName name="MTOT02.040.4510_1" localSheetId="2">[6]MEMORIAL!#REF!</definedName>
    <definedName name="MTOT02.040.4510_1">[6]MEMORIAL!#REF!</definedName>
    <definedName name="MTOT02.040.4520" localSheetId="2">[5]MEMORIAL!#REF!</definedName>
    <definedName name="MTOT02.040.4520">[5]MEMORIAL!#REF!</definedName>
    <definedName name="MTOT02.040.4520_1" localSheetId="2">[6]MEMORIAL!#REF!</definedName>
    <definedName name="MTOT02.040.4520_1">[6]MEMORIAL!#REF!</definedName>
    <definedName name="MTOT02.040.4550" localSheetId="2">[5]MEMORIAL!#REF!</definedName>
    <definedName name="MTOT02.040.4550">[5]MEMORIAL!#REF!</definedName>
    <definedName name="MTOT02.040.4550_1" localSheetId="2">[6]MEMORIAL!#REF!</definedName>
    <definedName name="MTOT02.040.4550_1">[6]MEMORIAL!#REF!</definedName>
    <definedName name="MTOT02.040.4620" localSheetId="2">[5]MEMORIAL!#REF!</definedName>
    <definedName name="MTOT02.040.4620">[5]MEMORIAL!#REF!</definedName>
    <definedName name="MTOT02.040.4620_1" localSheetId="2">[6]MEMORIAL!#REF!</definedName>
    <definedName name="MTOT02.040.4620_1">[6]MEMORIAL!#REF!</definedName>
    <definedName name="MTOT02.040.4630" localSheetId="2">[5]MEMORIAL!#REF!</definedName>
    <definedName name="MTOT02.040.4630">[5]MEMORIAL!#REF!</definedName>
    <definedName name="MTOT02.040.4630_1" localSheetId="2">[6]MEMORIAL!#REF!</definedName>
    <definedName name="MTOT02.040.4630_1">[6]MEMORIAL!#REF!</definedName>
    <definedName name="MTOT02.040.4636" localSheetId="2">[5]MEMORIAL!#REF!</definedName>
    <definedName name="MTOT02.040.4636">[5]MEMORIAL!#REF!</definedName>
    <definedName name="MTOT02.040.4636_1" localSheetId="2">[6]MEMORIAL!#REF!</definedName>
    <definedName name="MTOT02.040.4636_1">[6]MEMORIAL!#REF!</definedName>
    <definedName name="MTOT02.040.4690" localSheetId="2">[5]MEMORIAL!#REF!</definedName>
    <definedName name="MTOT02.040.4690">[5]MEMORIAL!#REF!</definedName>
    <definedName name="MTOT02.040.4690_1" localSheetId="2">[6]MEMORIAL!#REF!</definedName>
    <definedName name="MTOT02.040.4690_1">[6]MEMORIAL!#REF!</definedName>
    <definedName name="MTOT02.040.7402" localSheetId="2">[5]MEMORIAL!#REF!</definedName>
    <definedName name="MTOT02.040.7402">[5]MEMORIAL!#REF!</definedName>
    <definedName name="MTOT02.040.7402_1" localSheetId="2">[6]MEMORIAL!#REF!</definedName>
    <definedName name="MTOT02.040.7402_1">[6]MEMORIAL!#REF!</definedName>
    <definedName name="MTOT02.040.9800" localSheetId="2">[5]MEMORIAL!#REF!</definedName>
    <definedName name="MTOT02.040.9800">[5]MEMORIAL!#REF!</definedName>
    <definedName name="MTOT02.040.9800_1" localSheetId="2">[6]MEMORIAL!#REF!</definedName>
    <definedName name="MTOT02.040.9800_1">[6]MEMORIAL!#REF!</definedName>
    <definedName name="MTOT02.040.9802" localSheetId="2">[5]MEMORIAL!#REF!</definedName>
    <definedName name="MTOT02.040.9802">[5]MEMORIAL!#REF!</definedName>
    <definedName name="MTOT02.040.9802_1" localSheetId="2">[6]MEMORIAL!#REF!</definedName>
    <definedName name="MTOT02.040.9802_1">[6]MEMORIAL!#REF!</definedName>
    <definedName name="MTOT02.040.9804" localSheetId="2">[5]MEMORIAL!#REF!</definedName>
    <definedName name="MTOT02.040.9804">[5]MEMORIAL!#REF!</definedName>
    <definedName name="MTOT02.040.9804_1" localSheetId="2">[6]MEMORIAL!#REF!</definedName>
    <definedName name="MTOT02.040.9804_1">[6]MEMORIAL!#REF!</definedName>
    <definedName name="MTOT02.110.0014" localSheetId="2">[5]MEMORIAL!#REF!</definedName>
    <definedName name="MTOT02.110.0014">[5]MEMORIAL!#REF!</definedName>
    <definedName name="MTOT02.110.0014_1" localSheetId="2">[6]MEMORIAL!#REF!</definedName>
    <definedName name="MTOT02.110.0014_1">[6]MEMORIAL!#REF!</definedName>
    <definedName name="MTOT02.110.0054" localSheetId="2">[5]MEMORIAL!#REF!</definedName>
    <definedName name="MTOT02.110.0054">[5]MEMORIAL!#REF!</definedName>
    <definedName name="MTOT02.110.0054_1" localSheetId="2">[6]MEMORIAL!#REF!</definedName>
    <definedName name="MTOT02.110.0054_1">[6]MEMORIAL!#REF!</definedName>
    <definedName name="MTOT02.110.0066" localSheetId="2">[5]MEMORIAL!#REF!</definedName>
    <definedName name="MTOT02.110.0066">[5]MEMORIAL!#REF!</definedName>
    <definedName name="MTOT02.110.0066_1" localSheetId="2">[6]MEMORIAL!#REF!</definedName>
    <definedName name="MTOT02.110.0066_1">[6]MEMORIAL!#REF!</definedName>
    <definedName name="MTOT02.110.0094" localSheetId="2">[5]MEMORIAL!#REF!</definedName>
    <definedName name="MTOT02.110.0094">[5]MEMORIAL!#REF!</definedName>
    <definedName name="MTOT02.110.0094_1" localSheetId="2">[6]MEMORIAL!#REF!</definedName>
    <definedName name="MTOT02.110.0094_1">[6]MEMORIAL!#REF!</definedName>
    <definedName name="MTOT02.110.0106" localSheetId="2">[5]MEMORIAL!#REF!</definedName>
    <definedName name="MTOT02.110.0106">[5]MEMORIAL!#REF!</definedName>
    <definedName name="MTOT02.110.0106_1" localSheetId="2">[6]MEMORIAL!#REF!</definedName>
    <definedName name="MTOT02.110.0106_1">[6]MEMORIAL!#REF!</definedName>
    <definedName name="MTOT02.110.0110" localSheetId="2">[5]MEMORIAL!#REF!</definedName>
    <definedName name="MTOT02.110.0110">[5]MEMORIAL!#REF!</definedName>
    <definedName name="MTOT02.110.0110_1" localSheetId="2">[6]MEMORIAL!#REF!</definedName>
    <definedName name="MTOT02.110.0110_1">[6]MEMORIAL!#REF!</definedName>
    <definedName name="MTOT02.110.0134" localSheetId="2">[5]MEMORIAL!#REF!</definedName>
    <definedName name="MTOT02.110.0134">[5]MEMORIAL!#REF!</definedName>
    <definedName name="MTOT02.110.0134_1" localSheetId="2">[6]MEMORIAL!#REF!</definedName>
    <definedName name="MTOT02.110.0134_1">[6]MEMORIAL!#REF!</definedName>
    <definedName name="MTOT02.110.0146" localSheetId="2">[5]MEMORIAL!#REF!</definedName>
    <definedName name="MTOT02.110.0146">[5]MEMORIAL!#REF!</definedName>
    <definedName name="MTOT02.110.0146_1" localSheetId="2">[6]MEMORIAL!#REF!</definedName>
    <definedName name="MTOT02.110.0146_1">[6]MEMORIAL!#REF!</definedName>
    <definedName name="MTOT02.110.0150" localSheetId="2">[5]MEMORIAL!#REF!</definedName>
    <definedName name="MTOT02.110.0150">[5]MEMORIAL!#REF!</definedName>
    <definedName name="MTOT02.110.0150_1" localSheetId="2">[6]MEMORIAL!#REF!</definedName>
    <definedName name="MTOT02.110.0150_1">[6]MEMORIAL!#REF!</definedName>
    <definedName name="MTOT02.110.0610" localSheetId="2">[5]MEMORIAL!#REF!</definedName>
    <definedName name="MTOT02.110.0610">[5]MEMORIAL!#REF!</definedName>
    <definedName name="MTOT02.110.0610_1" localSheetId="2">[6]MEMORIAL!#REF!</definedName>
    <definedName name="MTOT02.110.0610_1">[6]MEMORIAL!#REF!</definedName>
    <definedName name="MTOT02.110.0620" localSheetId="2">[5]MEMORIAL!#REF!</definedName>
    <definedName name="MTOT02.110.0620">[5]MEMORIAL!#REF!</definedName>
    <definedName name="MTOT02.110.0620_1" localSheetId="2">[6]MEMORIAL!#REF!</definedName>
    <definedName name="MTOT02.110.0620_1">[6]MEMORIAL!#REF!</definedName>
    <definedName name="MTOT02.110.0734" localSheetId="2">[5]MEMORIAL!#REF!</definedName>
    <definedName name="MTOT02.110.0734">[5]MEMORIAL!#REF!</definedName>
    <definedName name="MTOT02.110.0734_1" localSheetId="2">[6]MEMORIAL!#REF!</definedName>
    <definedName name="MTOT02.110.0734_1">[6]MEMORIAL!#REF!</definedName>
    <definedName name="MTOT02.110.0738" localSheetId="2">[5]MEMORIAL!#REF!</definedName>
    <definedName name="MTOT02.110.0738">[5]MEMORIAL!#REF!</definedName>
    <definedName name="MTOT02.110.0738_1" localSheetId="2">[6]MEMORIAL!#REF!</definedName>
    <definedName name="MTOT02.110.0738_1">[6]MEMORIAL!#REF!</definedName>
    <definedName name="MTOT02.110.0750" localSheetId="2">[5]MEMORIAL!#REF!</definedName>
    <definedName name="MTOT02.110.0750">[5]MEMORIAL!#REF!</definedName>
    <definedName name="MTOT02.110.0750_1" localSheetId="2">[6]MEMORIAL!#REF!</definedName>
    <definedName name="MTOT02.110.0750_1">[6]MEMORIAL!#REF!</definedName>
    <definedName name="MTOT02.110.1014" localSheetId="2">[5]MEMORIAL!#REF!</definedName>
    <definedName name="MTOT02.110.1014">[5]MEMORIAL!#REF!</definedName>
    <definedName name="MTOT02.110.1014_1" localSheetId="2">[6]MEMORIAL!#REF!</definedName>
    <definedName name="MTOT02.110.1014_1">[6]MEMORIAL!#REF!</definedName>
    <definedName name="MTOT02.110.1020" localSheetId="2">[5]MEMORIAL!#REF!</definedName>
    <definedName name="MTOT02.110.1020">[5]MEMORIAL!#REF!</definedName>
    <definedName name="MTOT02.110.1020_1" localSheetId="2">[6]MEMORIAL!#REF!</definedName>
    <definedName name="MTOT02.110.1020_1">[6]MEMORIAL!#REF!</definedName>
    <definedName name="MTOT02.110.1164" localSheetId="2">[5]MEMORIAL!#REF!</definedName>
    <definedName name="MTOT02.110.1164">[5]MEMORIAL!#REF!</definedName>
    <definedName name="MTOT02.110.1164_1" localSheetId="2">[6]MEMORIAL!#REF!</definedName>
    <definedName name="MTOT02.110.1164_1">[6]MEMORIAL!#REF!</definedName>
    <definedName name="MTOT02.110.1166" localSheetId="2">[5]MEMORIAL!#REF!</definedName>
    <definedName name="MTOT02.110.1166">[5]MEMORIAL!#REF!</definedName>
    <definedName name="MTOT02.110.1166_1" localSheetId="2">[6]MEMORIAL!#REF!</definedName>
    <definedName name="MTOT02.110.1166_1">[6]MEMORIAL!#REF!</definedName>
    <definedName name="MTOT02.110.1420" localSheetId="2">[5]MEMORIAL!#REF!</definedName>
    <definedName name="MTOT02.110.1420">[5]MEMORIAL!#REF!</definedName>
    <definedName name="MTOT02.110.1420_1" localSheetId="2">[6]MEMORIAL!#REF!</definedName>
    <definedName name="MTOT02.110.1420_1">[6]MEMORIAL!#REF!</definedName>
    <definedName name="MTOT02.110.1426" localSheetId="2">[5]MEMORIAL!#REF!</definedName>
    <definedName name="MTOT02.110.1426">[5]MEMORIAL!#REF!</definedName>
    <definedName name="MTOT02.110.1426_1" localSheetId="2">[6]MEMORIAL!#REF!</definedName>
    <definedName name="MTOT02.110.1426_1">[6]MEMORIAL!#REF!</definedName>
    <definedName name="MTOT02.110.1654" localSheetId="2">[5]MEMORIAL!#REF!</definedName>
    <definedName name="MTOT02.110.1654">[5]MEMORIAL!#REF!</definedName>
    <definedName name="MTOT02.110.1654_1" localSheetId="2">[6]MEMORIAL!#REF!</definedName>
    <definedName name="MTOT02.110.1654_1">[6]MEMORIAL!#REF!</definedName>
    <definedName name="MTOT02.110.1880" localSheetId="2">[5]MEMORIAL!#REF!</definedName>
    <definedName name="MTOT02.110.1880">[5]MEMORIAL!#REF!</definedName>
    <definedName name="MTOT02.110.1880_1" localSheetId="2">[6]MEMORIAL!#REF!</definedName>
    <definedName name="MTOT02.110.1880_1">[6]MEMORIAL!#REF!</definedName>
    <definedName name="MTOT02.110.1974" localSheetId="2">[5]MEMORIAL!#REF!</definedName>
    <definedName name="MTOT02.110.1974">[5]MEMORIAL!#REF!</definedName>
    <definedName name="MTOT02.110.1974_1" localSheetId="2">[6]MEMORIAL!#REF!</definedName>
    <definedName name="MTOT02.110.1974_1">[6]MEMORIAL!#REF!</definedName>
    <definedName name="MTOT02.110.1996" localSheetId="2">[5]MEMORIAL!#REF!</definedName>
    <definedName name="MTOT02.110.1996">[5]MEMORIAL!#REF!</definedName>
    <definedName name="MTOT02.110.1996_1" localSheetId="2">[6]MEMORIAL!#REF!</definedName>
    <definedName name="MTOT02.110.1996_1">[6]MEMORIAL!#REF!</definedName>
    <definedName name="MTOT02.110.2012" localSheetId="2">[5]MEMORIAL!#REF!</definedName>
    <definedName name="MTOT02.110.2012">[5]MEMORIAL!#REF!</definedName>
    <definedName name="MTOT02.110.2012_1" localSheetId="2">[6]MEMORIAL!#REF!</definedName>
    <definedName name="MTOT02.110.2012_1">[6]MEMORIAL!#REF!</definedName>
    <definedName name="MTOT02.110.2016" localSheetId="2">[5]MEMORIAL!#REF!</definedName>
    <definedName name="MTOT02.110.2016">[5]MEMORIAL!#REF!</definedName>
    <definedName name="MTOT02.110.2016_1" localSheetId="2">[6]MEMORIAL!#REF!</definedName>
    <definedName name="MTOT02.110.2016_1">[6]MEMORIAL!#REF!</definedName>
    <definedName name="MTOT02.110.2024" localSheetId="2">[5]MEMORIAL!#REF!</definedName>
    <definedName name="MTOT02.110.2024">[5]MEMORIAL!#REF!</definedName>
    <definedName name="MTOT02.110.2024_1" localSheetId="2">[6]MEMORIAL!#REF!</definedName>
    <definedName name="MTOT02.110.2024_1">[6]MEMORIAL!#REF!</definedName>
    <definedName name="MTOT02.110.2026" localSheetId="2">[5]MEMORIAL!#REF!</definedName>
    <definedName name="MTOT02.110.2026">[5]MEMORIAL!#REF!</definedName>
    <definedName name="MTOT02.110.2026_1" localSheetId="2">[6]MEMORIAL!#REF!</definedName>
    <definedName name="MTOT02.110.2026_1">[6]MEMORIAL!#REF!</definedName>
    <definedName name="MTOT02.110.2310" localSheetId="2">[5]MEMORIAL!#REF!</definedName>
    <definedName name="MTOT02.110.2310">[5]MEMORIAL!#REF!</definedName>
    <definedName name="MTOT02.110.2310_1" localSheetId="2">[6]MEMORIAL!#REF!</definedName>
    <definedName name="MTOT02.110.2310_1">[6]MEMORIAL!#REF!</definedName>
    <definedName name="MTOT02.110.2480" localSheetId="2">[5]MEMORIAL!#REF!</definedName>
    <definedName name="MTOT02.110.2480">[5]MEMORIAL!#REF!</definedName>
    <definedName name="MTOT02.110.2480_1" localSheetId="2">[6]MEMORIAL!#REF!</definedName>
    <definedName name="MTOT02.110.2480_1">[6]MEMORIAL!#REF!</definedName>
    <definedName name="MTOT02.110.2798" localSheetId="2">[5]MEMORIAL!#REF!</definedName>
    <definedName name="MTOT02.110.2798">[5]MEMORIAL!#REF!</definedName>
    <definedName name="MTOT02.110.2798_1" localSheetId="2">[6]MEMORIAL!#REF!</definedName>
    <definedName name="MTOT02.110.2798_1">[6]MEMORIAL!#REF!</definedName>
    <definedName name="MTOT02.110.2806" localSheetId="2">[5]MEMORIAL!#REF!</definedName>
    <definedName name="MTOT02.110.2806">[5]MEMORIAL!#REF!</definedName>
    <definedName name="MTOT02.110.2806_1" localSheetId="2">[6]MEMORIAL!#REF!</definedName>
    <definedName name="MTOT02.110.2806_1">[6]MEMORIAL!#REF!</definedName>
    <definedName name="MTOT02.110.2868" localSheetId="2">[5]MEMORIAL!#REF!</definedName>
    <definedName name="MTOT02.110.2868">[5]MEMORIAL!#REF!</definedName>
    <definedName name="MTOT02.110.2868_1" localSheetId="2">[6]MEMORIAL!#REF!</definedName>
    <definedName name="MTOT02.110.2868_1">[6]MEMORIAL!#REF!</definedName>
    <definedName name="MTOT02.110.3856" localSheetId="2">[5]MEMORIAL!#REF!</definedName>
    <definedName name="MTOT02.110.3856">[5]MEMORIAL!#REF!</definedName>
    <definedName name="MTOT02.110.3856_1" localSheetId="2">[6]MEMORIAL!#REF!</definedName>
    <definedName name="MTOT02.110.3856_1">[6]MEMORIAL!#REF!</definedName>
    <definedName name="MTOT02.110.3908" localSheetId="2">[5]MEMORIAL!#REF!</definedName>
    <definedName name="MTOT02.110.3908">[5]MEMORIAL!#REF!</definedName>
    <definedName name="MTOT02.110.3908_1" localSheetId="2">[6]MEMORIAL!#REF!</definedName>
    <definedName name="MTOT02.110.3908_1">[6]MEMORIAL!#REF!</definedName>
    <definedName name="MTOT02.110.3926" localSheetId="2">[5]MEMORIAL!#REF!</definedName>
    <definedName name="MTOT02.110.3926">[5]MEMORIAL!#REF!</definedName>
    <definedName name="MTOT02.110.3926_1" localSheetId="2">[6]MEMORIAL!#REF!</definedName>
    <definedName name="MTOT02.110.3926_1">[6]MEMORIAL!#REF!</definedName>
    <definedName name="MTOT02.110.4288" localSheetId="2">[5]MEMORIAL!#REF!</definedName>
    <definedName name="MTOT02.110.4288">[5]MEMORIAL!#REF!</definedName>
    <definedName name="MTOT02.110.4288_1" localSheetId="2">[6]MEMORIAL!#REF!</definedName>
    <definedName name="MTOT02.110.4288_1">[6]MEMORIAL!#REF!</definedName>
    <definedName name="MTOT02.110.4296" localSheetId="2">[5]MEMORIAL!#REF!</definedName>
    <definedName name="MTOT02.110.4296">[5]MEMORIAL!#REF!</definedName>
    <definedName name="MTOT02.110.4296_1" localSheetId="2">[6]MEMORIAL!#REF!</definedName>
    <definedName name="MTOT02.110.4296_1">[6]MEMORIAL!#REF!</definedName>
    <definedName name="MTOT02.110.4308" localSheetId="2">[5]MEMORIAL!#REF!</definedName>
    <definedName name="MTOT02.110.4308">[5]MEMORIAL!#REF!</definedName>
    <definedName name="MTOT02.110.4308_1" localSheetId="2">[6]MEMORIAL!#REF!</definedName>
    <definedName name="MTOT02.110.4308_1">[6]MEMORIAL!#REF!</definedName>
    <definedName name="MTOT02.110.4312" localSheetId="2">[5]MEMORIAL!#REF!</definedName>
    <definedName name="MTOT02.110.4312">[5]MEMORIAL!#REF!</definedName>
    <definedName name="MTOT02.110.4312_1" localSheetId="2">[6]MEMORIAL!#REF!</definedName>
    <definedName name="MTOT02.110.4312_1">[6]MEMORIAL!#REF!</definedName>
    <definedName name="MTOT02.110.4320" localSheetId="2">[5]MEMORIAL!#REF!</definedName>
    <definedName name="MTOT02.110.4320">[5]MEMORIAL!#REF!</definedName>
    <definedName name="MTOT02.110.4320_1" localSheetId="2">[6]MEMORIAL!#REF!</definedName>
    <definedName name="MTOT02.110.4320_1">[6]MEMORIAL!#REF!</definedName>
    <definedName name="MTOT02.110.4780" localSheetId="2">[5]MEMORIAL!#REF!</definedName>
    <definedName name="MTOT02.110.4780">[5]MEMORIAL!#REF!</definedName>
    <definedName name="MTOT02.110.4780_1" localSheetId="2">[6]MEMORIAL!#REF!</definedName>
    <definedName name="MTOT02.110.4780_1">[6]MEMORIAL!#REF!</definedName>
    <definedName name="MTOT02.110.610" localSheetId="2">[5]MEMORIAL!#REF!</definedName>
    <definedName name="MTOT02.110.610">[5]MEMORIAL!#REF!</definedName>
    <definedName name="MTOT02.110.610_1" localSheetId="2">[6]MEMORIAL!#REF!</definedName>
    <definedName name="MTOT02.110.610_1">[6]MEMORIAL!#REF!</definedName>
    <definedName name="MTOT02.120.0050" localSheetId="2">[5]MEMORIAL!#REF!</definedName>
    <definedName name="MTOT02.120.0050">[5]MEMORIAL!#REF!</definedName>
    <definedName name="MTOT02.120.0050_1" localSheetId="2">[6]MEMORIAL!#REF!</definedName>
    <definedName name="MTOT02.120.0050_1">[6]MEMORIAL!#REF!</definedName>
    <definedName name="MTOT02.120.0060" localSheetId="2">[5]MEMORIAL!#REF!</definedName>
    <definedName name="MTOT02.120.0060">[5]MEMORIAL!#REF!</definedName>
    <definedName name="MTOT02.120.0060_1" localSheetId="2">[6]MEMORIAL!#REF!</definedName>
    <definedName name="MTOT02.120.0060_1">[6]MEMORIAL!#REF!</definedName>
    <definedName name="MTOT02.120.0140" localSheetId="2">[5]MEMORIAL!#REF!</definedName>
    <definedName name="MTOT02.120.0140">[5]MEMORIAL!#REF!</definedName>
    <definedName name="MTOT02.120.0140_1" localSheetId="2">[6]MEMORIAL!#REF!</definedName>
    <definedName name="MTOT02.120.0140_1">[6]MEMORIAL!#REF!</definedName>
    <definedName name="MTOT02.130.0070" localSheetId="2">[5]MEMORIAL!#REF!</definedName>
    <definedName name="MTOT02.130.0070">[5]MEMORIAL!#REF!</definedName>
    <definedName name="MTOT02.130.0070_1" localSheetId="2">[6]MEMORIAL!#REF!</definedName>
    <definedName name="MTOT02.130.0070_1">[6]MEMORIAL!#REF!</definedName>
    <definedName name="MTOT02.130.0080" localSheetId="2">[5]MEMORIAL!#REF!</definedName>
    <definedName name="MTOT02.130.0080">[5]MEMORIAL!#REF!</definedName>
    <definedName name="MTOT02.130.0080_1" localSheetId="2">[6]MEMORIAL!#REF!</definedName>
    <definedName name="MTOT02.130.0080_1">[6]MEMORIAL!#REF!</definedName>
    <definedName name="MTOT02.130.0100" localSheetId="2">[5]MEMORIAL!#REF!</definedName>
    <definedName name="MTOT02.130.0100">[5]MEMORIAL!#REF!</definedName>
    <definedName name="MTOT02.130.0100_1" localSheetId="2">[6]MEMORIAL!#REF!</definedName>
    <definedName name="MTOT02.130.0100_1">[6]MEMORIAL!#REF!</definedName>
    <definedName name="MTOT02.140.0030" localSheetId="2">[5]MEMORIAL!#REF!</definedName>
    <definedName name="MTOT02.140.0030">[5]MEMORIAL!#REF!</definedName>
    <definedName name="MTOT02.140.0030_1" localSheetId="2">[6]MEMORIAL!#REF!</definedName>
    <definedName name="MTOT02.140.0030_1">[6]MEMORIAL!#REF!</definedName>
    <definedName name="MTOT02.140.0080" localSheetId="2">[5]MEMORIAL!#REF!</definedName>
    <definedName name="MTOT02.140.0080">[5]MEMORIAL!#REF!</definedName>
    <definedName name="MTOT02.140.0080_1" localSheetId="2">[6]MEMORIAL!#REF!</definedName>
    <definedName name="MTOT02.140.0080_1">[6]MEMORIAL!#REF!</definedName>
    <definedName name="MTOT02.140.0090" localSheetId="2">[5]MEMORIAL!#REF!</definedName>
    <definedName name="MTOT02.140.0090">[5]MEMORIAL!#REF!</definedName>
    <definedName name="MTOT02.140.0090_1" localSheetId="2">[6]MEMORIAL!#REF!</definedName>
    <definedName name="MTOT02.140.0090_1">[6]MEMORIAL!#REF!</definedName>
    <definedName name="MTOT02.160.0010" localSheetId="2">[5]MEMORIAL!#REF!</definedName>
    <definedName name="MTOT02.160.0010">[5]MEMORIAL!#REF!</definedName>
    <definedName name="MTOT02.160.0010_1" localSheetId="2">[6]MEMORIAL!#REF!</definedName>
    <definedName name="MTOT02.160.0010_1">[6]MEMORIAL!#REF!</definedName>
    <definedName name="MTOT02.160.0110" localSheetId="2">[5]MEMORIAL!#REF!</definedName>
    <definedName name="MTOT02.160.0110">[5]MEMORIAL!#REF!</definedName>
    <definedName name="MTOT02.160.0110_1" localSheetId="2">[6]MEMORIAL!#REF!</definedName>
    <definedName name="MTOT02.160.0110_1">[6]MEMORIAL!#REF!</definedName>
    <definedName name="MTOT02.180.0010" localSheetId="2">[5]MEMORIAL!#REF!</definedName>
    <definedName name="MTOT02.180.0010">[5]MEMORIAL!#REF!</definedName>
    <definedName name="MTOT02.180.0010_1" localSheetId="2">[6]MEMORIAL!#REF!</definedName>
    <definedName name="MTOT02.180.0010_1">[6]MEMORIAL!#REF!</definedName>
    <definedName name="MTOT02.210.0020" localSheetId="2">[5]MEMORIAL!#REF!</definedName>
    <definedName name="MTOT02.210.0020">[5]MEMORIAL!#REF!</definedName>
    <definedName name="MTOT02.210.0020_1" localSheetId="2">[6]MEMORIAL!#REF!</definedName>
    <definedName name="MTOT02.210.0020_1">[6]MEMORIAL!#REF!</definedName>
    <definedName name="MTOT02.210.0030" localSheetId="2">[5]MEMORIAL!#REF!</definedName>
    <definedName name="MTOT02.210.0030">[5]MEMORIAL!#REF!</definedName>
    <definedName name="MTOT02.210.0030_1" localSheetId="2">[6]MEMORIAL!#REF!</definedName>
    <definedName name="MTOT02.210.0030_1">[6]MEMORIAL!#REF!</definedName>
    <definedName name="MTOT02.210.0090" localSheetId="2">[5]MEMORIAL!#REF!</definedName>
    <definedName name="MTOT02.210.0090">[5]MEMORIAL!#REF!</definedName>
    <definedName name="MTOT02.210.0090_1" localSheetId="2">[6]MEMORIAL!#REF!</definedName>
    <definedName name="MTOT02.210.0090_1">[6]MEMORIAL!#REF!</definedName>
    <definedName name="MTOT02.210.0110" localSheetId="2">[5]MEMORIAL!#REF!</definedName>
    <definedName name="MTOT02.210.0110">[5]MEMORIAL!#REF!</definedName>
    <definedName name="MTOT02.210.0110_1" localSheetId="2">[6]MEMORIAL!#REF!</definedName>
    <definedName name="MTOT02.210.0110_1">[6]MEMORIAL!#REF!</definedName>
    <definedName name="MTOT02.210.0310" localSheetId="2">[5]MEMORIAL!#REF!</definedName>
    <definedName name="MTOT02.210.0310">[5]MEMORIAL!#REF!</definedName>
    <definedName name="MTOT02.210.0310_1" localSheetId="2">[6]MEMORIAL!#REF!</definedName>
    <definedName name="MTOT02.210.0310_1">[6]MEMORIAL!#REF!</definedName>
    <definedName name="MTOT02.210.0340" localSheetId="2">[5]MEMORIAL!#REF!</definedName>
    <definedName name="MTOT02.210.0340">[5]MEMORIAL!#REF!</definedName>
    <definedName name="MTOT02.210.0340_1" localSheetId="2">[6]MEMORIAL!#REF!</definedName>
    <definedName name="MTOT02.210.0340_1">[6]MEMORIAL!#REF!</definedName>
    <definedName name="MTOT02.210.0350" localSheetId="2">[5]MEMORIAL!#REF!</definedName>
    <definedName name="MTOT02.210.0350">[5]MEMORIAL!#REF!</definedName>
    <definedName name="MTOT02.210.0350_1" localSheetId="2">[6]MEMORIAL!#REF!</definedName>
    <definedName name="MTOT02.210.0350_1">[6]MEMORIAL!#REF!</definedName>
    <definedName name="MTOT02.210.0360" localSheetId="2">[5]MEMORIAL!#REF!</definedName>
    <definedName name="MTOT02.210.0360">[5]MEMORIAL!#REF!</definedName>
    <definedName name="MTOT02.210.0360_1" localSheetId="2">[6]MEMORIAL!#REF!</definedName>
    <definedName name="MTOT02.210.0360_1">[6]MEMORIAL!#REF!</definedName>
    <definedName name="MTOT02.210.0370" localSheetId="2">[5]MEMORIAL!#REF!</definedName>
    <definedName name="MTOT02.210.0370">[5]MEMORIAL!#REF!</definedName>
    <definedName name="MTOT02.210.0370_1" localSheetId="2">[6]MEMORIAL!#REF!</definedName>
    <definedName name="MTOT02.210.0370_1">[6]MEMORIAL!#REF!</definedName>
    <definedName name="MTOT02.210.0380" localSheetId="2">[5]MEMORIAL!#REF!</definedName>
    <definedName name="MTOT02.210.0380">[5]MEMORIAL!#REF!</definedName>
    <definedName name="MTOT02.210.0380_1" localSheetId="2">[6]MEMORIAL!#REF!</definedName>
    <definedName name="MTOT02.210.0380_1">[6]MEMORIAL!#REF!</definedName>
    <definedName name="MTOT02.210.1620" localSheetId="2">[5]MEMORIAL!#REF!</definedName>
    <definedName name="MTOT02.210.1620">[5]MEMORIAL!#REF!</definedName>
    <definedName name="MTOT02.210.1620_1" localSheetId="2">[6]MEMORIAL!#REF!</definedName>
    <definedName name="MTOT02.210.1620_1">[6]MEMORIAL!#REF!</definedName>
    <definedName name="MTOT02.210.1625" localSheetId="2">[5]MEMORIAL!#REF!</definedName>
    <definedName name="MTOT02.210.1625">[5]MEMORIAL!#REF!</definedName>
    <definedName name="MTOT02.210.1625_1" localSheetId="2">[6]MEMORIAL!#REF!</definedName>
    <definedName name="MTOT02.210.1625_1">[6]MEMORIAL!#REF!</definedName>
    <definedName name="MTOT02.210.1635" localSheetId="2">[5]MEMORIAL!#REF!</definedName>
    <definedName name="MTOT02.210.1635">[5]MEMORIAL!#REF!</definedName>
    <definedName name="MTOT02.210.1635_1" localSheetId="2">[6]MEMORIAL!#REF!</definedName>
    <definedName name="MTOT02.210.1635_1">[6]MEMORIAL!#REF!</definedName>
    <definedName name="MTOT02.210.1637" localSheetId="2">[5]MEMORIAL!#REF!</definedName>
    <definedName name="MTOT02.210.1637">[5]MEMORIAL!#REF!</definedName>
    <definedName name="MTOT02.210.1637_1" localSheetId="2">[6]MEMORIAL!#REF!</definedName>
    <definedName name="MTOT02.210.1637_1">[6]MEMORIAL!#REF!</definedName>
    <definedName name="MTOT02.2140." localSheetId="2">[5]MEMORIAL!#REF!</definedName>
    <definedName name="MTOT02.2140.">[5]MEMORIAL!#REF!</definedName>
    <definedName name="MTOT02.2140._1" localSheetId="2">[6]MEMORIAL!#REF!</definedName>
    <definedName name="MTOT02.2140._1">[6]MEMORIAL!#REF!</definedName>
    <definedName name="MTOT03.020.0020" localSheetId="2">[5]MEMORIAL!#REF!</definedName>
    <definedName name="MTOT03.020.0020">[5]MEMORIAL!#REF!</definedName>
    <definedName name="MTOT03.020.0020_1" localSheetId="2">[6]MEMORIAL!#REF!</definedName>
    <definedName name="MTOT03.020.0020_1">[6]MEMORIAL!#REF!</definedName>
    <definedName name="MTOT05.150.0830" localSheetId="2">[5]MEMORIAL!#REF!</definedName>
    <definedName name="MTOT05.150.0830">[5]MEMORIAL!#REF!</definedName>
    <definedName name="MTOT05.150.0830_1" localSheetId="2">[6]MEMORIAL!#REF!</definedName>
    <definedName name="MTOT05.150.0830_1">[6]MEMORIAL!#REF!</definedName>
    <definedName name="MTOT05.150.0840" localSheetId="2">[5]MEMORIAL!#REF!</definedName>
    <definedName name="MTOT05.150.0840">[5]MEMORIAL!#REF!</definedName>
    <definedName name="MTOT05.150.0840_1" localSheetId="2">[6]MEMORIAL!#REF!</definedName>
    <definedName name="MTOT05.150.0840_1">[6]MEMORIAL!#REF!</definedName>
    <definedName name="MTOTCOTADO01" localSheetId="2">[5]MEMORIAL!#REF!</definedName>
    <definedName name="MTOTCOTADO01">[5]MEMORIAL!#REF!</definedName>
    <definedName name="MTOTCOTADO01_1" localSheetId="2">[6]MEMORIAL!#REF!</definedName>
    <definedName name="MTOTCOTADO01_1">[6]MEMORIAL!#REF!</definedName>
    <definedName name="MTOTCOTADO02" localSheetId="2">[5]MEMORIAL!#REF!</definedName>
    <definedName name="MTOTCOTADO02">[5]MEMORIAL!#REF!</definedName>
    <definedName name="MTOTCOTADO02_1" localSheetId="2">[6]MEMORIAL!#REF!</definedName>
    <definedName name="MTOTCOTADO02_1">[6]MEMORIAL!#REF!</definedName>
    <definedName name="MTOTCOTADO03" localSheetId="2">[5]MEMORIAL!#REF!</definedName>
    <definedName name="MTOTCOTADO03">[5]MEMORIAL!#REF!</definedName>
    <definedName name="MTOTCOTADO03_1" localSheetId="2">[6]MEMORIAL!#REF!</definedName>
    <definedName name="MTOTCOTADO03_1">[6]MEMORIAL!#REF!</definedName>
    <definedName name="MTOTCOTADO04" localSheetId="2">[5]MEMORIAL!#REF!</definedName>
    <definedName name="MTOTCOTADO04">[5]MEMORIAL!#REF!</definedName>
    <definedName name="MTOTCOTADO04_1" localSheetId="2">[6]MEMORIAL!#REF!</definedName>
    <definedName name="MTOTCOTADO04_1">[6]MEMORIAL!#REF!</definedName>
    <definedName name="MTOTCOTADO05" localSheetId="2">[5]MEMORIAL!#REF!</definedName>
    <definedName name="MTOTCOTADO05">[5]MEMORIAL!#REF!</definedName>
    <definedName name="MTOTCOTADO05_1" localSheetId="2">[6]MEMORIAL!#REF!</definedName>
    <definedName name="MTOTCOTADO05_1">[6]MEMORIAL!#REF!</definedName>
    <definedName name="MTOTCOTADO21" localSheetId="2">[2]MEMORIAL!#REF!</definedName>
    <definedName name="MTOTCOTADO21">[2]MEMORIAL!#REF!</definedName>
    <definedName name="MTOTCOTADO21_1" localSheetId="2">[2]MEMORIAL!#REF!</definedName>
    <definedName name="MTOTCOTADO21_1">[2]MEMORIAL!#REF!</definedName>
    <definedName name="MTOTVERBA" localSheetId="2">[2]MEMORIAL!#REF!</definedName>
    <definedName name="MTOTVERBA">[2]MEMORIAL!#REF!</definedName>
    <definedName name="MTOTVERBA_1" localSheetId="2">[2]MEMORIAL!#REF!</definedName>
    <definedName name="MTOTVERBA_1">[2]MEMORIAL!#REF!</definedName>
    <definedName name="PARALELO" localSheetId="2">#REF!</definedName>
    <definedName name="PARALELO">#REF!</definedName>
    <definedName name="PARALELO_1" localSheetId="2">#REF!</definedName>
    <definedName name="PARALELO_1">#REF!</definedName>
    <definedName name="RAH" localSheetId="2">#REF!</definedName>
    <definedName name="RAH">#REF!</definedName>
    <definedName name="RAH_1" localSheetId="2">#REF!</definedName>
    <definedName name="RAH_1">#REF!</definedName>
    <definedName name="rfv" localSheetId="2">#REF!</definedName>
    <definedName name="rfv">#REF!</definedName>
    <definedName name="rfv_1" localSheetId="2">#REF!</definedName>
    <definedName name="rfv_1">#REF!</definedName>
    <definedName name="rpa" localSheetId="2">#REF!</definedName>
    <definedName name="rpa">#REF!</definedName>
    <definedName name="rpa_1" localSheetId="2">#REF!</definedName>
    <definedName name="rpa_1">#REF!</definedName>
    <definedName name="rpb" localSheetId="2">#REF!</definedName>
    <definedName name="rpb">#REF!</definedName>
    <definedName name="rpb_1" localSheetId="2">#REF!</definedName>
    <definedName name="rpb_1">#REF!</definedName>
    <definedName name="rpp" localSheetId="2">#REF!</definedName>
    <definedName name="rpp">#REF!</definedName>
    <definedName name="rpp_1" localSheetId="2">#REF!</definedName>
    <definedName name="rpp_1">#REF!</definedName>
    <definedName name="SCOD02.010.0020" localSheetId="2">#REF!</definedName>
    <definedName name="SCOD02.010.0020">#REF!</definedName>
    <definedName name="SCOD02.010.0020_1" localSheetId="2">#REF!</definedName>
    <definedName name="SCOD02.010.0020_1">#REF!</definedName>
    <definedName name="SCOD02.010.0050" localSheetId="2">[5]MEMORIAL!#REF!</definedName>
    <definedName name="SCOD02.010.0050">[5]MEMORIAL!#REF!</definedName>
    <definedName name="SCOD02.010.0050_1" localSheetId="2">[6]MEMORIAL!#REF!</definedName>
    <definedName name="SCOD02.010.0050_1">[6]MEMORIAL!#REF!</definedName>
    <definedName name="SCOD02.010.0065" localSheetId="2">[5]MEMORIAL!#REF!</definedName>
    <definedName name="SCOD02.010.0065">[5]MEMORIAL!#REF!</definedName>
    <definedName name="SCOD02.010.0065_1" localSheetId="2">[6]MEMORIAL!#REF!</definedName>
    <definedName name="SCOD02.010.0065_1">[6]MEMORIAL!#REF!</definedName>
    <definedName name="SCOD02.010.0130" localSheetId="2">[5]MEMORIAL!#REF!</definedName>
    <definedName name="SCOD02.010.0130">[5]MEMORIAL!#REF!</definedName>
    <definedName name="SCOD02.010.0130_1" localSheetId="2">[6]MEMORIAL!#REF!</definedName>
    <definedName name="SCOD02.010.0130_1">[6]MEMORIAL!#REF!</definedName>
    <definedName name="SCOD03.010.0020" localSheetId="2">[5]MEMORIAL!#REF!</definedName>
    <definedName name="SCOD03.010.0020">[5]MEMORIAL!#REF!</definedName>
    <definedName name="SCOD03.010.0020_1" localSheetId="2">[6]MEMORIAL!#REF!</definedName>
    <definedName name="SCOD03.010.0020_1">[6]MEMORIAL!#REF!</definedName>
    <definedName name="SCOD03.010.0025" localSheetId="2">[5]MEMORIAL!#REF!</definedName>
    <definedName name="SCOD03.010.0025">[5]MEMORIAL!#REF!</definedName>
    <definedName name="SCOD03.010.0025_1" localSheetId="2">[6]MEMORIAL!#REF!</definedName>
    <definedName name="SCOD03.010.0025_1">[6]MEMORIAL!#REF!</definedName>
    <definedName name="SCOD03.010.0040" localSheetId="2">[5]MEMORIAL!#REF!</definedName>
    <definedName name="SCOD03.010.0040">[5]MEMORIAL!#REF!</definedName>
    <definedName name="SCOD03.010.0040_1" localSheetId="2">[6]MEMORIAL!#REF!</definedName>
    <definedName name="SCOD03.010.0040_1">[6]MEMORIAL!#REF!</definedName>
    <definedName name="SCOD03.010.0050" localSheetId="2">[5]MEMORIAL!#REF!</definedName>
    <definedName name="SCOD03.010.0050">[5]MEMORIAL!#REF!</definedName>
    <definedName name="SCOD03.010.0050_1" localSheetId="2">[6]MEMORIAL!#REF!</definedName>
    <definedName name="SCOD03.010.0050_1">[6]MEMORIAL!#REF!</definedName>
    <definedName name="SCOD03.010.0100" localSheetId="2">[5]MEMORIAL!#REF!</definedName>
    <definedName name="SCOD03.010.0100">[5]MEMORIAL!#REF!</definedName>
    <definedName name="SCOD03.010.0100_1" localSheetId="2">[6]MEMORIAL!#REF!</definedName>
    <definedName name="SCOD03.010.0100_1">[6]MEMORIAL!#REF!</definedName>
    <definedName name="SCOD03.010.0180" localSheetId="2">[5]MEMORIAL!#REF!</definedName>
    <definedName name="SCOD03.010.0180">[5]MEMORIAL!#REF!</definedName>
    <definedName name="SCOD03.010.0180_1" localSheetId="2">[6]MEMORIAL!#REF!</definedName>
    <definedName name="SCOD03.010.0180_1">[6]MEMORIAL!#REF!</definedName>
    <definedName name="SCOD03.010.0200" localSheetId="2">[5]MEMORIAL!#REF!</definedName>
    <definedName name="SCOD03.010.0200">[5]MEMORIAL!#REF!</definedName>
    <definedName name="SCOD03.010.0200_1" localSheetId="2">[6]MEMORIAL!#REF!</definedName>
    <definedName name="SCOD03.010.0200_1">[6]MEMORIAL!#REF!</definedName>
    <definedName name="SCOD04.010.0010" localSheetId="2">[3]MEMORIAL!#REF!</definedName>
    <definedName name="SCOD04.010.0010">[3]MEMORIAL!#REF!</definedName>
    <definedName name="SCOD04.010.0010_1" localSheetId="2">[3]MEMORIAL!#REF!</definedName>
    <definedName name="SCOD04.010.0010_1">[3]MEMORIAL!#REF!</definedName>
    <definedName name="SCOD04.010.0040" localSheetId="2">[3]MEMORIAL!#REF!</definedName>
    <definedName name="SCOD04.010.0040">[3]MEMORIAL!#REF!</definedName>
    <definedName name="SCOD04.010.0040_1" localSheetId="2">[3]MEMORIAL!#REF!</definedName>
    <definedName name="SCOD04.010.0040_1">[3]MEMORIAL!#REF!</definedName>
    <definedName name="SCOD04.010.0070" localSheetId="2">[3]MEMORIAL!#REF!</definedName>
    <definedName name="SCOD04.010.0070">[3]MEMORIAL!#REF!</definedName>
    <definedName name="SCOD04.010.0070_1" localSheetId="2">[3]MEMORIAL!#REF!</definedName>
    <definedName name="SCOD04.010.0070_1">[3]MEMORIAL!#REF!</definedName>
    <definedName name="SCOD04.010.0150" localSheetId="2">[3]MEMORIAL!#REF!</definedName>
    <definedName name="SCOD04.010.0150">[3]MEMORIAL!#REF!</definedName>
    <definedName name="SCOD04.010.0150_1" localSheetId="2">[3]MEMORIAL!#REF!</definedName>
    <definedName name="SCOD04.010.0150_1">[3]MEMORIAL!#REF!</definedName>
    <definedName name="SCOD04.010.0190" localSheetId="2">[3]MEMORIAL!#REF!</definedName>
    <definedName name="SCOD04.010.0190">[3]MEMORIAL!#REF!</definedName>
    <definedName name="SCOD04.010.0190_1" localSheetId="2">[3]MEMORIAL!#REF!</definedName>
    <definedName name="SCOD04.010.0190_1">[3]MEMORIAL!#REF!</definedName>
    <definedName name="SCOD04.010.0200" localSheetId="2">[3]MEMORIAL!#REF!</definedName>
    <definedName name="SCOD04.010.0200">[3]MEMORIAL!#REF!</definedName>
    <definedName name="SCOD04.010.0200_1" localSheetId="2">[3]MEMORIAL!#REF!</definedName>
    <definedName name="SCOD04.010.0200_1">[3]MEMORIAL!#REF!</definedName>
    <definedName name="SCOD04.010.0320" localSheetId="2">[5]MEMORIAL!#REF!</definedName>
    <definedName name="SCOD04.010.0320">[5]MEMORIAL!#REF!</definedName>
    <definedName name="SCOD04.010.0320_1" localSheetId="2">[3]MEMORIAL!#REF!</definedName>
    <definedName name="SCOD04.010.0320_1">[3]MEMORIAL!#REF!</definedName>
    <definedName name="SCOD04.010.0330" localSheetId="2">[5]MEMORIAL!#REF!</definedName>
    <definedName name="SCOD04.010.0330">[5]MEMORIAL!#REF!</definedName>
    <definedName name="SCOD04.010.0330_1" localSheetId="2">[3]MEMORIAL!#REF!</definedName>
    <definedName name="SCOD04.010.0330_1">[3]MEMORIAL!#REF!</definedName>
    <definedName name="SCOD04.010.0371" localSheetId="2">[5]MEMORIAL!#REF!</definedName>
    <definedName name="SCOD04.010.0371">[5]MEMORIAL!#REF!</definedName>
    <definedName name="SCOD04.010.0371_1" localSheetId="2">[6]MEMORIAL!#REF!</definedName>
    <definedName name="SCOD04.010.0371_1">[6]MEMORIAL!#REF!</definedName>
    <definedName name="SCOD04.010.0375" localSheetId="2">[5]MEMORIAL!#REF!</definedName>
    <definedName name="SCOD04.010.0375">[5]MEMORIAL!#REF!</definedName>
    <definedName name="SCOD04.010.0375_1" localSheetId="2">[3]MEMORIAL!#REF!</definedName>
    <definedName name="SCOD04.010.0375_1">[3]MEMORIAL!#REF!</definedName>
    <definedName name="SCOD04.010.0395" localSheetId="2">[5]MEMORIAL!#REF!</definedName>
    <definedName name="SCOD04.010.0395">[5]MEMORIAL!#REF!</definedName>
    <definedName name="SCOD04.010.0395_1" localSheetId="2">[3]MEMORIAL!#REF!</definedName>
    <definedName name="SCOD04.010.0395_1">[3]MEMORIAL!#REF!</definedName>
    <definedName name="SCOD04.010.0420" localSheetId="2">[3]MEMORIAL!#REF!</definedName>
    <definedName name="SCOD04.010.0420">[3]MEMORIAL!#REF!</definedName>
    <definedName name="SCOD04.010.0420_1" localSheetId="2">[3]MEMORIAL!#REF!</definedName>
    <definedName name="SCOD04.010.0420_1">[3]MEMORIAL!#REF!</definedName>
    <definedName name="SCOD04.010.0430" localSheetId="2">[3]MEMORIAL!#REF!</definedName>
    <definedName name="SCOD04.010.0430">[3]MEMORIAL!#REF!</definedName>
    <definedName name="SCOD04.010.0430_1" localSheetId="2">[3]MEMORIAL!#REF!</definedName>
    <definedName name="SCOD04.010.0430_1">[3]MEMORIAL!#REF!</definedName>
    <definedName name="SCOD05.010.0020" localSheetId="2">[5]MEMORIAL!#REF!</definedName>
    <definedName name="SCOD05.010.0020">[5]MEMORIAL!#REF!</definedName>
    <definedName name="SCOD05.010.0020_1" localSheetId="2">[3]MEMORIAL!#REF!</definedName>
    <definedName name="SCOD05.010.0020_1">[3]MEMORIAL!#REF!</definedName>
    <definedName name="SCOD08.010.0010" localSheetId="2">[3]MEMORIAL!#REF!</definedName>
    <definedName name="SCOD08.010.0010">[3]MEMORIAL!#REF!</definedName>
    <definedName name="SCOD08.010.0010_1" localSheetId="2">[3]MEMORIAL!#REF!</definedName>
    <definedName name="SCOD08.010.0010_1">[3]MEMORIAL!#REF!</definedName>
    <definedName name="SCOD08.010.0040" localSheetId="2">[3]MEMORIAL!#REF!</definedName>
    <definedName name="SCOD08.010.0040">[3]MEMORIAL!#REF!</definedName>
    <definedName name="SCOD08.010.0040_1" localSheetId="2">[3]MEMORIAL!#REF!</definedName>
    <definedName name="SCOD08.010.0040_1">[3]MEMORIAL!#REF!</definedName>
    <definedName name="SCOD08.010.0060" localSheetId="2">[5]MEMORIAL!#REF!</definedName>
    <definedName name="SCOD08.010.0060">[5]MEMORIAL!#REF!</definedName>
    <definedName name="SCOD08.010.0060_1" localSheetId="2">[6]MEMORIAL!#REF!</definedName>
    <definedName name="SCOD08.010.0060_1">[6]MEMORIAL!#REF!</definedName>
    <definedName name="SCOD08.010.0130" localSheetId="2">[3]MEMORIAL!#REF!</definedName>
    <definedName name="SCOD08.010.0130">[3]MEMORIAL!#REF!</definedName>
    <definedName name="SCOD08.010.0130_1" localSheetId="2">[3]MEMORIAL!#REF!</definedName>
    <definedName name="SCOD08.010.0130_1">[3]MEMORIAL!#REF!</definedName>
    <definedName name="SCOD08.010.0135" localSheetId="2">[5]MEMORIAL!#REF!</definedName>
    <definedName name="SCOD08.010.0135">[5]MEMORIAL!#REF!</definedName>
    <definedName name="SCOD08.010.0135_1" localSheetId="2">[3]MEMORIAL!#REF!</definedName>
    <definedName name="SCOD08.010.0135_1">[3]MEMORIAL!#REF!</definedName>
    <definedName name="SCOD08.010.0270" localSheetId="2">[5]MEMORIAL!#REF!</definedName>
    <definedName name="SCOD08.010.0270">[5]MEMORIAL!#REF!</definedName>
    <definedName name="SCOD08.010.0270_1" localSheetId="2">[3]MEMORIAL!#REF!</definedName>
    <definedName name="SCOD08.010.0270_1">[3]MEMORIAL!#REF!</definedName>
    <definedName name="SCOD09.010.0060" localSheetId="2">[5]MEMORIAL!#REF!</definedName>
    <definedName name="SCOD09.010.0060">[5]MEMORIAL!#REF!</definedName>
    <definedName name="SCOD09.010.0060_1" localSheetId="2">[3]MEMORIAL!#REF!</definedName>
    <definedName name="SCOD09.010.0060_1">[3]MEMORIAL!#REF!</definedName>
    <definedName name="SCOD09.010.0240" localSheetId="2">[5]MEMORIAL!#REF!</definedName>
    <definedName name="SCOD09.010.0240">[5]MEMORIAL!#REF!</definedName>
    <definedName name="SCOD09.010.0240_1" localSheetId="2">[6]MEMORIAL!#REF!</definedName>
    <definedName name="SCOD09.010.0240_1">[6]MEMORIAL!#REF!</definedName>
    <definedName name="SCOD09.010.0430" localSheetId="2">[5]MEMORIAL!#REF!</definedName>
    <definedName name="SCOD09.010.0430">[5]MEMORIAL!#REF!</definedName>
    <definedName name="SCOD09.010.0430_1" localSheetId="2">[6]MEMORIAL!#REF!</definedName>
    <definedName name="SCOD09.010.0430_1">[6]MEMORIAL!#REF!</definedName>
    <definedName name="SCOD09.010.0470" localSheetId="2">[5]MEMORIAL!#REF!</definedName>
    <definedName name="SCOD09.010.0470">[5]MEMORIAL!#REF!</definedName>
    <definedName name="SCOD09.010.0470_1" localSheetId="2">[6]MEMORIAL!#REF!</definedName>
    <definedName name="SCOD09.010.0470_1">[6]MEMORIAL!#REF!</definedName>
    <definedName name="SCOD09.010.0700" localSheetId="2">[5]MEMORIAL!#REF!</definedName>
    <definedName name="SCOD09.010.0700">[5]MEMORIAL!#REF!</definedName>
    <definedName name="SCOD09.010.0700_1" localSheetId="2">[6]MEMORIAL!#REF!</definedName>
    <definedName name="SCOD09.010.0700_1">[6]MEMORIAL!#REF!</definedName>
    <definedName name="SCOD10.010.0140" localSheetId="2">[5]MEMORIAL!#REF!</definedName>
    <definedName name="SCOD10.010.0140">[5]MEMORIAL!#REF!</definedName>
    <definedName name="SCOD10.010.0140_1" localSheetId="2">[3]MEMORIAL!#REF!</definedName>
    <definedName name="SCOD10.010.0140_1">[3]MEMORIAL!#REF!</definedName>
    <definedName name="SCOD10.010.0180" localSheetId="2">[5]MEMORIAL!#REF!</definedName>
    <definedName name="SCOD10.010.0180">[5]MEMORIAL!#REF!</definedName>
    <definedName name="SCOD10.010.0180_1" localSheetId="2">[3]MEMORIAL!#REF!</definedName>
    <definedName name="SCOD10.010.0180_1">[3]MEMORIAL!#REF!</definedName>
    <definedName name="SCOD10.010.0270" localSheetId="2">[5]MEMORIAL!#REF!</definedName>
    <definedName name="SCOD10.010.0270">[5]MEMORIAL!#REF!</definedName>
    <definedName name="SCOD10.010.0270_1" localSheetId="2">[6]MEMORIAL!#REF!</definedName>
    <definedName name="SCOD10.010.0270_1">[6]MEMORIAL!#REF!</definedName>
    <definedName name="SCOD10.010.0280" localSheetId="2">[5]MEMORIAL!#REF!</definedName>
    <definedName name="SCOD10.010.0280">[5]MEMORIAL!#REF!</definedName>
    <definedName name="SCOD10.010.0280_1" localSheetId="2">[6]MEMORIAL!#REF!</definedName>
    <definedName name="SCOD10.010.0280_1">[6]MEMORIAL!#REF!</definedName>
    <definedName name="SCOD10.010.0298" localSheetId="2">[3]MEMORIAL!#REF!</definedName>
    <definedName name="SCOD10.010.0298">[3]MEMORIAL!#REF!</definedName>
    <definedName name="SCOD10.010.0298_1" localSheetId="2">[3]MEMORIAL!#REF!</definedName>
    <definedName name="SCOD10.010.0298_1">[3]MEMORIAL!#REF!</definedName>
    <definedName name="SCOD10.010.0307" localSheetId="2">[5]MEMORIAL!#REF!</definedName>
    <definedName name="SCOD10.010.0307">[5]MEMORIAL!#REF!</definedName>
    <definedName name="SCOD10.010.0307_1" localSheetId="2">[6]MEMORIAL!#REF!</definedName>
    <definedName name="SCOD10.010.0307_1">[6]MEMORIAL!#REF!</definedName>
    <definedName name="SCOD10.010.0308" localSheetId="2">[5]MEMORIAL!#REF!</definedName>
    <definedName name="SCOD10.010.0308">[5]MEMORIAL!#REF!</definedName>
    <definedName name="SCOD10.010.0308_1" localSheetId="2">[6]MEMORIAL!#REF!</definedName>
    <definedName name="SCOD10.010.0308_1">[6]MEMORIAL!#REF!</definedName>
    <definedName name="SCOD10.010.0310" localSheetId="2">[5]MEMORIAL!#REF!</definedName>
    <definedName name="SCOD10.010.0310">[5]MEMORIAL!#REF!</definedName>
    <definedName name="SCOD10.010.0310_1" localSheetId="2">[3]MEMORIAL!#REF!</definedName>
    <definedName name="SCOD10.010.0310_1">[3]MEMORIAL!#REF!</definedName>
    <definedName name="SCOD10.010.0330" localSheetId="2">[5]MEMORIAL!#REF!</definedName>
    <definedName name="SCOD10.010.0330">[5]MEMORIAL!#REF!</definedName>
    <definedName name="SCOD10.010.0330_1" localSheetId="2">[6]MEMORIAL!#REF!</definedName>
    <definedName name="SCOD10.010.0330_1">[6]MEMORIAL!#REF!</definedName>
    <definedName name="SCOD10.010.0333" localSheetId="2">[5]MEMORIAL!#REF!</definedName>
    <definedName name="SCOD10.010.0333">[5]MEMORIAL!#REF!</definedName>
    <definedName name="SCOD10.010.0333_1" localSheetId="2">[6]MEMORIAL!#REF!</definedName>
    <definedName name="SCOD10.010.0333_1">[6]MEMORIAL!#REF!</definedName>
    <definedName name="SCOD10.010.0380" localSheetId="2">[5]MEMORIAL!#REF!</definedName>
    <definedName name="SCOD10.010.0380">[5]MEMORIAL!#REF!</definedName>
    <definedName name="SCOD10.010.0380_1" localSheetId="2">[6]MEMORIAL!#REF!</definedName>
    <definedName name="SCOD10.010.0380_1">[6]MEMORIAL!#REF!</definedName>
    <definedName name="SCOD10.010.0400" localSheetId="2">[5]MEMORIAL!#REF!</definedName>
    <definedName name="SCOD10.010.0400">[5]MEMORIAL!#REF!</definedName>
    <definedName name="SCOD10.010.0400_1" localSheetId="2">[6]MEMORIAL!#REF!</definedName>
    <definedName name="SCOD10.010.0400_1">[6]MEMORIAL!#REF!</definedName>
    <definedName name="SCOD10.010.0431" localSheetId="2">[5]MEMORIAL!#REF!</definedName>
    <definedName name="SCOD10.010.0431">[5]MEMORIAL!#REF!</definedName>
    <definedName name="SCOD10.010.0431_1" localSheetId="2">[6]MEMORIAL!#REF!</definedName>
    <definedName name="SCOD10.010.0431_1">[6]MEMORIAL!#REF!</definedName>
    <definedName name="SCOD10.010.1110" localSheetId="2">[3]MEMORIAL!#REF!</definedName>
    <definedName name="SCOD10.010.1110">[3]MEMORIAL!#REF!</definedName>
    <definedName name="SCOD10.010.1110_1" localSheetId="2">[3]MEMORIAL!#REF!</definedName>
    <definedName name="SCOD10.010.1110_1">[3]MEMORIAL!#REF!</definedName>
    <definedName name="SCOD12.010.0010" localSheetId="2">[3]MEMORIAL!#REF!</definedName>
    <definedName name="SCOD12.010.0010">[3]MEMORIAL!#REF!</definedName>
    <definedName name="SCOD12.010.0010_1" localSheetId="2">[3]MEMORIAL!#REF!</definedName>
    <definedName name="SCOD12.010.0010_1">[3]MEMORIAL!#REF!</definedName>
    <definedName name="SCOD12.010.0060" localSheetId="2">[5]MEMORIAL!#REF!</definedName>
    <definedName name="SCOD12.010.0060">[5]MEMORIAL!#REF!</definedName>
    <definedName name="SCOD12.010.0060_1" localSheetId="2">[6]MEMORIAL!#REF!</definedName>
    <definedName name="SCOD12.010.0060_1">[6]MEMORIAL!#REF!</definedName>
    <definedName name="SCOD12.010.0210" localSheetId="2">[5]MEMORIAL!#REF!</definedName>
    <definedName name="SCOD12.010.0210">[5]MEMORIAL!#REF!</definedName>
    <definedName name="SCOD12.010.0210_1" localSheetId="2">[6]MEMORIAL!#REF!</definedName>
    <definedName name="SCOD12.010.0210_1">[6]MEMORIAL!#REF!</definedName>
    <definedName name="SCOD12.010.0360" localSheetId="2">[5]MEMORIAL!#REF!</definedName>
    <definedName name="SCOD12.010.0360">[5]MEMORIAL!#REF!</definedName>
    <definedName name="SCOD12.010.0360_1" localSheetId="2">[6]MEMORIAL!#REF!</definedName>
    <definedName name="SCOD12.010.0360_1">[6]MEMORIAL!#REF!</definedName>
    <definedName name="SCOD12.010.0550" localSheetId="2">[5]MEMORIAL!#REF!</definedName>
    <definedName name="SCOD12.010.0550">[5]MEMORIAL!#REF!</definedName>
    <definedName name="SCOD12.010.0550_1" localSheetId="2">[6]MEMORIAL!#REF!</definedName>
    <definedName name="SCOD12.010.0550_1">[6]MEMORIAL!#REF!</definedName>
    <definedName name="SCOD13.010.0030" localSheetId="2">[5]MEMORIAL!#REF!</definedName>
    <definedName name="SCOD13.010.0030">[5]MEMORIAL!#REF!</definedName>
    <definedName name="SCOD13.010.0030_1" localSheetId="2">[6]MEMORIAL!#REF!</definedName>
    <definedName name="SCOD13.010.0030_1">[6]MEMORIAL!#REF!</definedName>
    <definedName name="SCOD13.010.0090" localSheetId="2">[5]MEMORIAL!#REF!</definedName>
    <definedName name="SCOD13.010.0090">[5]MEMORIAL!#REF!</definedName>
    <definedName name="SCOD13.010.0090_1" localSheetId="2">[6]MEMORIAL!#REF!</definedName>
    <definedName name="SCOD13.010.0090_1">[6]MEMORIAL!#REF!</definedName>
    <definedName name="SCOD13.010.0100" localSheetId="2">[3]MEMORIAL!#REF!</definedName>
    <definedName name="SCOD13.010.0100">[3]MEMORIAL!#REF!</definedName>
    <definedName name="SCOD13.010.0100_1" localSheetId="2">[3]MEMORIAL!#REF!</definedName>
    <definedName name="SCOD13.010.0100_1">[3]MEMORIAL!#REF!</definedName>
    <definedName name="SCOD13.010.0110" localSheetId="2">[5]MEMORIAL!#REF!</definedName>
    <definedName name="SCOD13.010.0110">[5]MEMORIAL!#REF!</definedName>
    <definedName name="SCOD13.010.0110_1" localSheetId="2">[6]MEMORIAL!#REF!</definedName>
    <definedName name="SCOD13.010.0110_1">[6]MEMORIAL!#REF!</definedName>
    <definedName name="SCOD13.010.1200" localSheetId="2">[5]MEMORIAL!#REF!</definedName>
    <definedName name="SCOD13.010.1200">[5]MEMORIAL!#REF!</definedName>
    <definedName name="SCOD13.010.1200_1" localSheetId="2">[6]MEMORIAL!#REF!</definedName>
    <definedName name="SCOD13.010.1200_1">[6]MEMORIAL!#REF!</definedName>
    <definedName name="SCOD15.010.0010" localSheetId="2">[5]MEMORIAL!#REF!</definedName>
    <definedName name="SCOD15.010.0010">[5]MEMORIAL!#REF!</definedName>
    <definedName name="SCOD15.010.0010_1" localSheetId="2">[6]MEMORIAL!#REF!</definedName>
    <definedName name="SCOD15.010.0010_1">[6]MEMORIAL!#REF!</definedName>
    <definedName name="SCOD15.010.0055" localSheetId="2">[5]MEMORIAL!#REF!</definedName>
    <definedName name="SCOD15.010.0055">[5]MEMORIAL!#REF!</definedName>
    <definedName name="SCOD15.010.0055_1" localSheetId="2">[6]MEMORIAL!#REF!</definedName>
    <definedName name="SCOD15.010.0055_1">[6]MEMORIAL!#REF!</definedName>
    <definedName name="SCOD15.010.0140" localSheetId="2">[5]MEMORIAL!#REF!</definedName>
    <definedName name="SCOD15.010.0140">[5]MEMORIAL!#REF!</definedName>
    <definedName name="SCOD15.010.0140_1" localSheetId="2">[6]MEMORIAL!#REF!</definedName>
    <definedName name="SCOD15.010.0140_1">[6]MEMORIAL!#REF!</definedName>
    <definedName name="SCOD15.010.0181" localSheetId="2">[5]MEMORIAL!#REF!</definedName>
    <definedName name="SCOD15.010.0181">[5]MEMORIAL!#REF!</definedName>
    <definedName name="SCOD15.010.0181_1" localSheetId="2">[6]MEMORIAL!#REF!</definedName>
    <definedName name="SCOD15.010.0181_1">[6]MEMORIAL!#REF!</definedName>
    <definedName name="SCOD15.010.0270" localSheetId="2">[5]MEMORIAL!#REF!</definedName>
    <definedName name="SCOD15.010.0270">[5]MEMORIAL!#REF!</definedName>
    <definedName name="SCOD15.010.0270_1" localSheetId="2">[6]MEMORIAL!#REF!</definedName>
    <definedName name="SCOD15.010.0270_1">[6]MEMORIAL!#REF!</definedName>
    <definedName name="SCOD15.010.0280" localSheetId="2">[5]MEMORIAL!#REF!</definedName>
    <definedName name="SCOD15.010.0280">[5]MEMORIAL!#REF!</definedName>
    <definedName name="SCOD15.010.0280_1" localSheetId="2">[3]MEMORIAL!#REF!</definedName>
    <definedName name="SCOD15.010.0280_1">[3]MEMORIAL!#REF!</definedName>
    <definedName name="SCOD15.010.0290" localSheetId="2">[3]MEMORIAL!#REF!</definedName>
    <definedName name="SCOD15.010.0290">[3]MEMORIAL!#REF!</definedName>
    <definedName name="SCOD15.010.0290_1" localSheetId="2">[3]MEMORIAL!#REF!</definedName>
    <definedName name="SCOD15.010.0290_1">[3]MEMORIAL!#REF!</definedName>
    <definedName name="SCOD16.010.0010" localSheetId="2">[5]MEMORIAL!#REF!</definedName>
    <definedName name="SCOD16.010.0010">[5]MEMORIAL!#REF!</definedName>
    <definedName name="SCOD16.010.0010_1" localSheetId="2">[3]MEMORIAL!#REF!</definedName>
    <definedName name="SCOD16.010.0010_1">[3]MEMORIAL!#REF!</definedName>
    <definedName name="SCOD16.010.0060" localSheetId="2">[5]MEMORIAL!#REF!</definedName>
    <definedName name="SCOD16.010.0060">[5]MEMORIAL!#REF!</definedName>
    <definedName name="SCOD16.010.0060_1" localSheetId="2">[6]MEMORIAL!#REF!</definedName>
    <definedName name="SCOD16.010.0060_1">[6]MEMORIAL!#REF!</definedName>
    <definedName name="SCOD16.010.0110" localSheetId="2">[5]MEMORIAL!#REF!</definedName>
    <definedName name="SCOD16.010.0110">[5]MEMORIAL!#REF!</definedName>
    <definedName name="SCOD16.010.0110_1" localSheetId="2">[6]MEMORIAL!#REF!</definedName>
    <definedName name="SCOD16.010.0110_1">[6]MEMORIAL!#REF!</definedName>
    <definedName name="SCOD16.010.0120" localSheetId="2">[5]MEMORIAL!#REF!</definedName>
    <definedName name="SCOD16.010.0120">[5]MEMORIAL!#REF!</definedName>
    <definedName name="SCOD16.010.0120_1" localSheetId="2">[6]MEMORIAL!#REF!</definedName>
    <definedName name="SCOD16.010.0120_1">[6]MEMORIAL!#REF!</definedName>
    <definedName name="SCOD16.010.0170" localSheetId="2">[5]MEMORIAL!#REF!</definedName>
    <definedName name="SCOD16.010.0170">[5]MEMORIAL!#REF!</definedName>
    <definedName name="SCOD16.010.0170_1" localSheetId="2">[6]MEMORIAL!#REF!</definedName>
    <definedName name="SCOD16.010.0170_1">[6]MEMORIAL!#REF!</definedName>
    <definedName name="SCOD17.010.0080" localSheetId="2">[5]MEMORIAL!#REF!</definedName>
    <definedName name="SCOD17.010.0080">[5]MEMORIAL!#REF!</definedName>
    <definedName name="SCOD17.010.0080_1" localSheetId="2">[6]MEMORIAL!#REF!</definedName>
    <definedName name="SCOD17.010.0080_1">[6]MEMORIAL!#REF!</definedName>
    <definedName name="SCOD17.010.0100" localSheetId="2">[3]MEMORIAL!#REF!</definedName>
    <definedName name="SCOD17.010.0100">[3]MEMORIAL!#REF!</definedName>
    <definedName name="SCOD17.010.0100_1" localSheetId="2">[3]MEMORIAL!#REF!</definedName>
    <definedName name="SCOD17.010.0100_1">[3]MEMORIAL!#REF!</definedName>
    <definedName name="SCOD17.010.0150" localSheetId="2">[5]MEMORIAL!#REF!</definedName>
    <definedName name="SCOD17.010.0150">[5]MEMORIAL!#REF!</definedName>
    <definedName name="SCOD17.010.0150_1" localSheetId="2">[6]MEMORIAL!#REF!</definedName>
    <definedName name="SCOD17.010.0150_1">[6]MEMORIAL!#REF!</definedName>
    <definedName name="SCOD17.010.0290" localSheetId="2">[5]MEMORIAL!#REF!</definedName>
    <definedName name="SCOD17.010.0290">[5]MEMORIAL!#REF!</definedName>
    <definedName name="SCOD17.010.0290_1" localSheetId="2">[6]MEMORIAL!#REF!</definedName>
    <definedName name="SCOD17.010.0290_1">[6]MEMORIAL!#REF!</definedName>
    <definedName name="SCOD17.010.0390" localSheetId="2">[5]MEMORIAL!#REF!</definedName>
    <definedName name="SCOD17.010.0390">[5]MEMORIAL!#REF!</definedName>
    <definedName name="SCOD17.010.0390_1" localSheetId="2">[6]MEMORIAL!#REF!</definedName>
    <definedName name="SCOD17.010.0390_1">[6]MEMORIAL!#REF!</definedName>
    <definedName name="SCOD17.010.0436" localSheetId="2">[3]MEMORIAL!#REF!</definedName>
    <definedName name="SCOD17.010.0436">[3]MEMORIAL!#REF!</definedName>
    <definedName name="SCOD17.010.0436_1" localSheetId="2">[3]MEMORIAL!#REF!</definedName>
    <definedName name="SCOD17.010.0436_1">[3]MEMORIAL!#REF!</definedName>
    <definedName name="SCOD17.010.0437" localSheetId="2">[5]MEMORIAL!#REF!</definedName>
    <definedName name="SCOD17.010.0437">[5]MEMORIAL!#REF!</definedName>
    <definedName name="SCOD17.010.0437_1" localSheetId="2">[6]MEMORIAL!#REF!</definedName>
    <definedName name="SCOD17.010.0437_1">[6]MEMORIAL!#REF!</definedName>
    <definedName name="SCOD17.010.0602" localSheetId="2">[5]MEMORIAL!#REF!</definedName>
    <definedName name="SCOD17.010.0602">[5]MEMORIAL!#REF!</definedName>
    <definedName name="SCOD17.010.0602_1" localSheetId="2">[6]MEMORIAL!#REF!</definedName>
    <definedName name="SCOD17.010.0602_1">[6]MEMORIAL!#REF!</definedName>
    <definedName name="SCODCOMPOSIÇÃO01" localSheetId="2">[4]MEMORIAL!#REF!</definedName>
    <definedName name="SCODCOMPOSIÇÃO01">[4]MEMORIAL!#REF!</definedName>
    <definedName name="SCODCOMPOSIÇÃO01A" localSheetId="2">[2]MEMORIAL!#REF!</definedName>
    <definedName name="SCODCOMPOSIÇÃO01A">[2]MEMORIAL!#REF!</definedName>
    <definedName name="SCODCOMPOSIÇÃO02" localSheetId="2">[2]MEMORIAL!#REF!</definedName>
    <definedName name="SCODCOMPOSIÇÃO02">[2]MEMORIAL!#REF!</definedName>
    <definedName name="SCODCOTADO01" localSheetId="2">[3]MEMORIAL!#REF!</definedName>
    <definedName name="SCODCOTADO01">[3]MEMORIAL!#REF!</definedName>
    <definedName name="SCODCOTADO01_1" localSheetId="2">[3]MEMORIAL!#REF!</definedName>
    <definedName name="SCODCOTADO01_1">[3]MEMORIAL!#REF!</definedName>
    <definedName name="SCODCOTADO02" localSheetId="2">[3]MEMORIAL!#REF!</definedName>
    <definedName name="SCODCOTADO02">[3]MEMORIAL!#REF!</definedName>
    <definedName name="SCODCOTADO02_1" localSheetId="2">[3]MEMORIAL!#REF!</definedName>
    <definedName name="SCODCOTADO02_1">[3]MEMORIAL!#REF!</definedName>
    <definedName name="SCODCOTADO03" localSheetId="2">[3]MEMORIAL!#REF!</definedName>
    <definedName name="SCODCOTADO03">[3]MEMORIAL!#REF!</definedName>
    <definedName name="SCODCOTADO03_1" localSheetId="2">[3]MEMORIAL!#REF!</definedName>
    <definedName name="SCODCOTADO03_1">[3]MEMORIAL!#REF!</definedName>
    <definedName name="SCODCOTADO04" localSheetId="2">[3]MEMORIAL!#REF!</definedName>
    <definedName name="SCODCOTADO04">[3]MEMORIAL!#REF!</definedName>
    <definedName name="SCODCOTADO04_1" localSheetId="2">[3]MEMORIAL!#REF!</definedName>
    <definedName name="SCODCOTADO04_1">[3]MEMORIAL!#REF!</definedName>
    <definedName name="SCODCOTADO05" localSheetId="2">[3]MEMORIAL!#REF!</definedName>
    <definedName name="SCODCOTADO05">[3]MEMORIAL!#REF!</definedName>
    <definedName name="SCODCOTADO05_1" localSheetId="2">[3]MEMORIAL!#REF!</definedName>
    <definedName name="SCODCOTADO05_1">[3]MEMORIAL!#REF!</definedName>
    <definedName name="SCODCOTADO06" localSheetId="2">[3]MEMORIAL!#REF!</definedName>
    <definedName name="SCODCOTADO06">[3]MEMORIAL!#REF!</definedName>
    <definedName name="SCODCOTADO06_1" localSheetId="2">[3]MEMORIAL!#REF!</definedName>
    <definedName name="SCODCOTADO06_1">[3]MEMORIAL!#REF!</definedName>
    <definedName name="SCODVERBA01" localSheetId="2">[2]MEMORIAL!#REF!</definedName>
    <definedName name="SCODVERBA01">[2]MEMORIAL!#REF!</definedName>
    <definedName name="SCODVERBA01_1" localSheetId="2">[3]MEMORIAL!#REF!</definedName>
    <definedName name="SCODVERBA01_1">[3]MEMORIAL!#REF!</definedName>
    <definedName name="SCOMPOS01" localSheetId="2">[2]MEMORIAL!#REF!</definedName>
    <definedName name="SCOMPOS01">[2]MEMORIAL!#REF!</definedName>
    <definedName name="SCOMPOS01_1" localSheetId="2">[3]MEMORIAL!#REF!</definedName>
    <definedName name="SCOMPOS01_1">[3]MEMORIAL!#REF!</definedName>
    <definedName name="STOT01.010.0020" localSheetId="2">[3]MEMORIAL!#REF!</definedName>
    <definedName name="STOT01.010.0020">[3]MEMORIAL!#REF!</definedName>
    <definedName name="STOT01.010.0020_1" localSheetId="2">[3]MEMORIAL!#REF!</definedName>
    <definedName name="STOT01.010.0020_1">[3]MEMORIAL!#REF!</definedName>
    <definedName name="STOT01.050.0040" localSheetId="2">[3]MEMORIAL!#REF!</definedName>
    <definedName name="STOT01.050.0040">[3]MEMORIAL!#REF!</definedName>
    <definedName name="STOT01.050.0040_1" localSheetId="2">[3]MEMORIAL!#REF!</definedName>
    <definedName name="STOT01.050.0040_1">[3]MEMORIAL!#REF!</definedName>
    <definedName name="STOT01.110.0010" localSheetId="2">[3]MEMORIAL!#REF!</definedName>
    <definedName name="STOT01.110.0010">[3]MEMORIAL!#REF!</definedName>
    <definedName name="STOT01.110.0010_1" localSheetId="2">[3]MEMORIAL!#REF!</definedName>
    <definedName name="STOT01.110.0010_1">[3]MEMORIAL!#REF!</definedName>
    <definedName name="STOT01.110.0295" localSheetId="2">[3]MEMORIAL!#REF!</definedName>
    <definedName name="STOT01.110.0295">[3]MEMORIAL!#REF!</definedName>
    <definedName name="STOT01.110.0295_1" localSheetId="2">[3]MEMORIAL!#REF!</definedName>
    <definedName name="STOT01.110.0295_1">[3]MEMORIAL!#REF!</definedName>
    <definedName name="STOT01.110.0720" localSheetId="2">[3]MEMORIAL!#REF!</definedName>
    <definedName name="STOT01.110.0720">[3]MEMORIAL!#REF!</definedName>
    <definedName name="STOT01.110.0720_1" localSheetId="2">[3]MEMORIAL!#REF!</definedName>
    <definedName name="STOT01.110.0720_1">[3]MEMORIAL!#REF!</definedName>
    <definedName name="STOT01.120.O22O" localSheetId="2">[3]MEMORIAL!#REF!</definedName>
    <definedName name="STOT01.120.O22O">[3]MEMORIAL!#REF!</definedName>
    <definedName name="STOT01.120.O22O_1" localSheetId="2">[3]MEMORIAL!#REF!</definedName>
    <definedName name="STOT01.120.O22O_1">[3]MEMORIAL!#REF!</definedName>
    <definedName name="STOT01.150.0130" localSheetId="2">[3]MEMORIAL!#REF!</definedName>
    <definedName name="STOT01.150.0130">[3]MEMORIAL!#REF!</definedName>
    <definedName name="STOT01.150.0190" localSheetId="2">[3]MEMORIAL!#REF!</definedName>
    <definedName name="STOT01.150.0190">[3]MEMORIAL!#REF!</definedName>
    <definedName name="STOT01.150.0190_1" localSheetId="2">[3]MEMORIAL!#REF!</definedName>
    <definedName name="STOT01.150.0190_1">[3]MEMORIAL!#REF!</definedName>
    <definedName name="STOT01.250.0020" localSheetId="2">[3]MEMORIAL!#REF!</definedName>
    <definedName name="STOT01.250.0020">[3]MEMORIAL!#REF!</definedName>
    <definedName name="STOT01.250.0020_1" localSheetId="2">[3]MEMORIAL!#REF!</definedName>
    <definedName name="STOT01.250.0020_1">[3]MEMORIAL!#REF!</definedName>
    <definedName name="STOT01.250.0040" localSheetId="2">[3]MEMORIAL!#REF!</definedName>
    <definedName name="STOT01.250.0040">[3]MEMORIAL!#REF!</definedName>
    <definedName name="STOT01.250.0040_1" localSheetId="2">[3]MEMORIAL!#REF!</definedName>
    <definedName name="STOT01.250.0040_1">[3]MEMORIAL!#REF!</definedName>
    <definedName name="STOT01.250.0340" localSheetId="2">[3]MEMORIAL!#REF!</definedName>
    <definedName name="STOT01.250.0340">[3]MEMORIAL!#REF!</definedName>
    <definedName name="STOT01.250.0340_1" localSheetId="2">[3]MEMORIAL!#REF!</definedName>
    <definedName name="STOT01.250.0340_1">[3]MEMORIAL!#REF!</definedName>
    <definedName name="STOT01.2500040" localSheetId="2">[3]MEMORIAL!#REF!</definedName>
    <definedName name="STOT01.2500040">[3]MEMORIAL!#REF!</definedName>
    <definedName name="STOT01.2500040_1" localSheetId="2">[3]MEMORIAL!#REF!</definedName>
    <definedName name="STOT01.2500040_1">[3]MEMORIAL!#REF!</definedName>
    <definedName name="STOT02.010.0020" localSheetId="2">#REF!</definedName>
    <definedName name="STOT02.010.0020">#REF!</definedName>
    <definedName name="STOT02.010.0020_1" localSheetId="2">[3]MEMORIAL!#REF!</definedName>
    <definedName name="STOT02.010.0020_1">[3]MEMORIAL!#REF!</definedName>
    <definedName name="STOT02.010.0030" localSheetId="2">[3]MEMORIAL!#REF!</definedName>
    <definedName name="STOT02.010.0030">[3]MEMORIAL!#REF!</definedName>
    <definedName name="STOT02.010.0030_1" localSheetId="2">[3]MEMORIAL!#REF!</definedName>
    <definedName name="STOT02.010.0030_1">[3]MEMORIAL!#REF!</definedName>
    <definedName name="STOT02.010.0050" localSheetId="2">[5]MEMORIAL!#REF!</definedName>
    <definedName name="STOT02.010.0050">[5]MEMORIAL!#REF!</definedName>
    <definedName name="STOT02.010.0050_1" localSheetId="2">[5]MEMORIAL!#REF!</definedName>
    <definedName name="STOT02.010.0050_1">[5]MEMORIAL!#REF!</definedName>
    <definedName name="STOT02.010.0060" localSheetId="2">[3]MEMORIAL!#REF!</definedName>
    <definedName name="STOT02.010.0060">[3]MEMORIAL!#REF!</definedName>
    <definedName name="STOT02.010.0060_1" localSheetId="2">[3]MEMORIAL!#REF!</definedName>
    <definedName name="STOT02.010.0060_1">[3]MEMORIAL!#REF!</definedName>
    <definedName name="STOT02.010.0065" localSheetId="2">[5]MEMORIAL!#REF!</definedName>
    <definedName name="STOT02.010.0065">[5]MEMORIAL!#REF!</definedName>
    <definedName name="STOT02.010.0065_1" localSheetId="2">[3]MEMORIAL!#REF!</definedName>
    <definedName name="STOT02.010.0065_1">[3]MEMORIAL!#REF!</definedName>
    <definedName name="STOT02.010.0080" localSheetId="2">[3]MEMORIAL!#REF!</definedName>
    <definedName name="STOT02.010.0080">[3]MEMORIAL!#REF!</definedName>
    <definedName name="STOT02.010.0080_1" localSheetId="2">[3]MEMORIAL!#REF!</definedName>
    <definedName name="STOT02.010.0080_1">[3]MEMORIAL!#REF!</definedName>
    <definedName name="STOT02.010.0090" localSheetId="2">[3]MEMORIAL!#REF!</definedName>
    <definedName name="STOT02.010.0090">[3]MEMORIAL!#REF!</definedName>
    <definedName name="STOT02.010.0090_1" localSheetId="2">[3]MEMORIAL!#REF!</definedName>
    <definedName name="STOT02.010.0090_1">[3]MEMORIAL!#REF!</definedName>
    <definedName name="STOT02.010.0130" localSheetId="2">[5]MEMORIAL!#REF!</definedName>
    <definedName name="STOT02.010.0130">[5]MEMORIAL!#REF!</definedName>
    <definedName name="STOT02.010.0130_1" localSheetId="2">[5]MEMORIAL!#REF!</definedName>
    <definedName name="STOT02.010.0130_1">[5]MEMORIAL!#REF!</definedName>
    <definedName name="STOT02.010.0140" localSheetId="2">[3]MEMORIAL!#REF!</definedName>
    <definedName name="STOT02.010.0140">[3]MEMORIAL!#REF!</definedName>
    <definedName name="STOT02.010.0140_1" localSheetId="2">[3]MEMORIAL!#REF!</definedName>
    <definedName name="STOT02.010.0140_1">[3]MEMORIAL!#REF!</definedName>
    <definedName name="STOT02.010.0150" localSheetId="2">[3]MEMORIAL!#REF!</definedName>
    <definedName name="STOT02.010.0150">[3]MEMORIAL!#REF!</definedName>
    <definedName name="STOT02.010.0150_1" localSheetId="2">[3]MEMORIAL!#REF!</definedName>
    <definedName name="STOT02.010.0150_1">[3]MEMORIAL!#REF!</definedName>
    <definedName name="STOT02.020.0020" localSheetId="2">[3]MEMORIAL!#REF!</definedName>
    <definedName name="STOT02.020.0020">[3]MEMORIAL!#REF!</definedName>
    <definedName name="STOT02.020.0020_1" localSheetId="2">[3]MEMORIAL!#REF!</definedName>
    <definedName name="STOT02.020.0020_1">[3]MEMORIAL!#REF!</definedName>
    <definedName name="STOT02.040.0320" localSheetId="2">[3]MEMORIAL!#REF!</definedName>
    <definedName name="STOT02.040.0320">[3]MEMORIAL!#REF!</definedName>
    <definedName name="STOT02.040.0320_1" localSheetId="2">[3]MEMORIAL!#REF!</definedName>
    <definedName name="STOT02.040.0320_1">[3]MEMORIAL!#REF!</definedName>
    <definedName name="STOT02.040.3910" localSheetId="2">[3]MEMORIAL!#REF!</definedName>
    <definedName name="STOT02.040.3910">[3]MEMORIAL!#REF!</definedName>
    <definedName name="STOT02.040.3910_1" localSheetId="2">[3]MEMORIAL!#REF!</definedName>
    <definedName name="STOT02.040.3910_1">[3]MEMORIAL!#REF!</definedName>
    <definedName name="STOT02.040.3930" localSheetId="2">[3]MEMORIAL!#REF!</definedName>
    <definedName name="STOT02.040.3930">[3]MEMORIAL!#REF!</definedName>
    <definedName name="STOT02.040.3930_1" localSheetId="2">[3]MEMORIAL!#REF!</definedName>
    <definedName name="STOT02.040.3930_1">[3]MEMORIAL!#REF!</definedName>
    <definedName name="STOT02.040.7438" localSheetId="2">[3]MEMORIAL!#REF!</definedName>
    <definedName name="STOT02.040.7438">[3]MEMORIAL!#REF!</definedName>
    <definedName name="STOT02.040.7438_1" localSheetId="2">[3]MEMORIAL!#REF!</definedName>
    <definedName name="STOT02.040.7438_1">[3]MEMORIAL!#REF!</definedName>
    <definedName name="STOT02.110.0136" localSheetId="2">[3]MEMORIAL!#REF!</definedName>
    <definedName name="STOT02.110.0136">[3]MEMORIAL!#REF!</definedName>
    <definedName name="STOT02.110.0136_1" localSheetId="2">[3]MEMORIAL!#REF!</definedName>
    <definedName name="STOT02.110.0136_1">[3]MEMORIAL!#REF!</definedName>
    <definedName name="STOT02.110.0736" localSheetId="2">[3]MEMORIAL!#REF!</definedName>
    <definedName name="STOT02.110.0736">[3]MEMORIAL!#REF!</definedName>
    <definedName name="STOT02.110.0736_1" localSheetId="2">[3]MEMORIAL!#REF!</definedName>
    <definedName name="STOT02.110.0736_1">[3]MEMORIAL!#REF!</definedName>
    <definedName name="STOT02.110.1866" localSheetId="2">[3]MEMORIAL!#REF!</definedName>
    <definedName name="STOT02.110.1866">[3]MEMORIAL!#REF!</definedName>
    <definedName name="STOT02.110.1866_1" localSheetId="2">[3]MEMORIAL!#REF!</definedName>
    <definedName name="STOT02.110.1866_1">[3]MEMORIAL!#REF!</definedName>
    <definedName name="STOT02.110.2021" localSheetId="2">[3]MEMORIAL!#REF!</definedName>
    <definedName name="STOT02.110.2021">[3]MEMORIAL!#REF!</definedName>
    <definedName name="STOT02.110.2021_1" localSheetId="2">[3]MEMORIAL!#REF!</definedName>
    <definedName name="STOT02.110.2021_1">[3]MEMORIAL!#REF!</definedName>
    <definedName name="STOT02.110.2070" localSheetId="2">[3]MEMORIAL!#REF!</definedName>
    <definedName name="STOT02.110.2070">[3]MEMORIAL!#REF!</definedName>
    <definedName name="STOT02.110.2070_1" localSheetId="2">[3]MEMORIAL!#REF!</definedName>
    <definedName name="STOT02.110.2070_1">[3]MEMORIAL!#REF!</definedName>
    <definedName name="STOT02.110.2284" localSheetId="2">[3]MEMORIAL!#REF!</definedName>
    <definedName name="STOT02.110.2284">[3]MEMORIAL!#REF!</definedName>
    <definedName name="STOT02.110.2284_1" localSheetId="2">[3]MEMORIAL!#REF!</definedName>
    <definedName name="STOT02.110.2284_1">[3]MEMORIAL!#REF!</definedName>
    <definedName name="STOT02.110.2758" localSheetId="2">[3]MEMORIAL!#REF!</definedName>
    <definedName name="STOT02.110.2758">[3]MEMORIAL!#REF!</definedName>
    <definedName name="STOT02.110.2758_1" localSheetId="2">[3]MEMORIAL!#REF!</definedName>
    <definedName name="STOT02.110.2758_1">[3]MEMORIAL!#REF!</definedName>
    <definedName name="STOT02.110.3862" localSheetId="2">[3]MEMORIAL!#REF!</definedName>
    <definedName name="STOT02.110.3862">[3]MEMORIAL!#REF!</definedName>
    <definedName name="STOT02.110.3862_1" localSheetId="2">[3]MEMORIAL!#REF!</definedName>
    <definedName name="STOT02.110.3862_1">[3]MEMORIAL!#REF!</definedName>
    <definedName name="STOT02.110.3868" localSheetId="2">[3]MEMORIAL!#REF!</definedName>
    <definedName name="STOT02.110.3868">[3]MEMORIAL!#REF!</definedName>
    <definedName name="STOT02.110.3926" localSheetId="2">[3]MEMORIAL!#REF!</definedName>
    <definedName name="STOT02.110.3926">[3]MEMORIAL!#REF!</definedName>
    <definedName name="STOT02.110.3926_1" localSheetId="2">[3]MEMORIAL!#REF!</definedName>
    <definedName name="STOT02.110.3926_1">[3]MEMORIAL!#REF!</definedName>
    <definedName name="STOT02.110.4292" localSheetId="2">[3]MEMORIAL!#REF!</definedName>
    <definedName name="STOT02.110.4292">[3]MEMORIAL!#REF!</definedName>
    <definedName name="STOT02.110.4292_1" localSheetId="2">[3]MEMORIAL!#REF!</definedName>
    <definedName name="STOT02.110.4292_1">[3]MEMORIAL!#REF!</definedName>
    <definedName name="STOT02.110.4760" localSheetId="2">[3]MEMORIAL!#REF!</definedName>
    <definedName name="STOT02.110.4760">[3]MEMORIAL!#REF!</definedName>
    <definedName name="STOT02.110.4760_1" localSheetId="2">[3]MEMORIAL!#REF!</definedName>
    <definedName name="STOT02.110.4760_1">[3]MEMORIAL!#REF!</definedName>
    <definedName name="STOT02.120.0010" localSheetId="2">[3]MEMORIAL!#REF!</definedName>
    <definedName name="STOT02.120.0010">[3]MEMORIAL!#REF!</definedName>
    <definedName name="STOT02.120.0010_1" localSheetId="2">[3]MEMORIAL!#REF!</definedName>
    <definedName name="STOT02.120.0010_1">[3]MEMORIAL!#REF!</definedName>
    <definedName name="STOT02.120.0040" localSheetId="2">[3]MEMORIAL!#REF!</definedName>
    <definedName name="STOT02.120.0040">[3]MEMORIAL!#REF!</definedName>
    <definedName name="STOT02.120.0040_1" localSheetId="2">[3]MEMORIAL!#REF!</definedName>
    <definedName name="STOT02.120.0040_1">[3]MEMORIAL!#REF!</definedName>
    <definedName name="STOT02.140.0040" localSheetId="2">[3]MEMORIAL!#REF!</definedName>
    <definedName name="STOT02.140.0040">[3]MEMORIAL!#REF!</definedName>
    <definedName name="STOT02.140.0040_1" localSheetId="2">[3]MEMORIAL!#REF!</definedName>
    <definedName name="STOT02.140.0040_1">[3]MEMORIAL!#REF!</definedName>
    <definedName name="STOT02.160.0010" localSheetId="2">[3]MEMORIAL!#REF!</definedName>
    <definedName name="STOT02.160.0010">[3]MEMORIAL!#REF!</definedName>
    <definedName name="STOT02.160.0010_1" localSheetId="2">[3]MEMORIAL!#REF!</definedName>
    <definedName name="STOT02.160.0010_1">[3]MEMORIAL!#REF!</definedName>
    <definedName name="STOT02.160.0075" localSheetId="2">[3]MEMORIAL!#REF!</definedName>
    <definedName name="STOT02.160.0075">[3]MEMORIAL!#REF!</definedName>
    <definedName name="STOT02.160.0075_1" localSheetId="2">[3]MEMORIAL!#REF!</definedName>
    <definedName name="STOT02.160.0075_1">[3]MEMORIAL!#REF!</definedName>
    <definedName name="STOT02.210.0030" localSheetId="2">[3]MEMORIAL!#REF!</definedName>
    <definedName name="STOT02.210.0030">[3]MEMORIAL!#REF!</definedName>
    <definedName name="STOT02.210.0030_1" localSheetId="2">[3]MEMORIAL!#REF!</definedName>
    <definedName name="STOT02.210.0030_1">[3]MEMORIAL!#REF!</definedName>
    <definedName name="STOT02.210.0110" localSheetId="2">[3]MEMORIAL!#REF!</definedName>
    <definedName name="STOT02.210.0110">[3]MEMORIAL!#REF!</definedName>
    <definedName name="STOT02.210.0110_1" localSheetId="2">[3]MEMORIAL!#REF!</definedName>
    <definedName name="STOT02.210.0110_1">[3]MEMORIAL!#REF!</definedName>
    <definedName name="STOT02.210.0290" localSheetId="2">[3]MEMORIAL!#REF!</definedName>
    <definedName name="STOT02.210.0290">[3]MEMORIAL!#REF!</definedName>
    <definedName name="STOT02.210.0290_1" localSheetId="2">[3]MEMORIAL!#REF!</definedName>
    <definedName name="STOT02.210.0290_1">[3]MEMORIAL!#REF!</definedName>
    <definedName name="STOT02.210.0320" localSheetId="2">[3]MEMORIAL!#REF!</definedName>
    <definedName name="STOT02.210.0320">[3]MEMORIAL!#REF!</definedName>
    <definedName name="STOT02.210.0320_1" localSheetId="2">[3]MEMORIAL!#REF!</definedName>
    <definedName name="STOT02.210.0320_1">[3]MEMORIAL!#REF!</definedName>
    <definedName name="STOT03.010.0020" localSheetId="2">[5]MEMORIAL!#REF!</definedName>
    <definedName name="STOT03.010.0020">[5]MEMORIAL!#REF!</definedName>
    <definedName name="STOT03.010.0020_1" localSheetId="2">[3]MEMORIAL!#REF!</definedName>
    <definedName name="STOT03.010.0020_1">[3]MEMORIAL!#REF!</definedName>
    <definedName name="STOT03.010.0025" localSheetId="2">[5]MEMORIAL!#REF!</definedName>
    <definedName name="STOT03.010.0025">[5]MEMORIAL!#REF!</definedName>
    <definedName name="STOT03.010.0025_1" localSheetId="2">[3]MEMORIAL!#REF!</definedName>
    <definedName name="STOT03.010.0025_1">[3]MEMORIAL!#REF!</definedName>
    <definedName name="STOT03.010.0040" localSheetId="2">[5]MEMORIAL!#REF!</definedName>
    <definedName name="STOT03.010.0040">[5]MEMORIAL!#REF!</definedName>
    <definedName name="STOT03.010.0040_1" localSheetId="2">[6]MEMORIAL!#REF!</definedName>
    <definedName name="STOT03.010.0040_1">[6]MEMORIAL!#REF!</definedName>
    <definedName name="STOT03.010.0050" localSheetId="2">[5]MEMORIAL!#REF!</definedName>
    <definedName name="STOT03.010.0050">[5]MEMORIAL!#REF!</definedName>
    <definedName name="STOT03.010.0050_1" localSheetId="2">[6]MEMORIAL!#REF!</definedName>
    <definedName name="STOT03.010.0050_1">[6]MEMORIAL!#REF!</definedName>
    <definedName name="STOT03.010.0100" localSheetId="2">[5]MEMORIAL!#REF!</definedName>
    <definedName name="STOT03.010.0100">[5]MEMORIAL!#REF!</definedName>
    <definedName name="STOT03.010.0100_1" localSheetId="2">[5]MEMORIAL!#REF!</definedName>
    <definedName name="STOT03.010.0100_1">[5]MEMORIAL!#REF!</definedName>
    <definedName name="STOT03.010.0140" localSheetId="2">[3]MEMORIAL!#REF!</definedName>
    <definedName name="STOT03.010.0140">[3]MEMORIAL!#REF!</definedName>
    <definedName name="STOT03.010.0140_1" localSheetId="2">[3]MEMORIAL!#REF!</definedName>
    <definedName name="STOT03.010.0140_1">[3]MEMORIAL!#REF!</definedName>
    <definedName name="STOT03.010.0160" localSheetId="2">[3]MEMORIAL!#REF!</definedName>
    <definedName name="STOT03.010.0160">[3]MEMORIAL!#REF!</definedName>
    <definedName name="STOT03.010.0160_1" localSheetId="2">[3]MEMORIAL!#REF!</definedName>
    <definedName name="STOT03.010.0160_1">[3]MEMORIAL!#REF!</definedName>
    <definedName name="STOT03.010.0170" localSheetId="2">[3]MEMORIAL!#REF!</definedName>
    <definedName name="STOT03.010.0170">[3]MEMORIAL!#REF!</definedName>
    <definedName name="STOT03.010.0170_1" localSheetId="2">[3]MEMORIAL!#REF!</definedName>
    <definedName name="STOT03.010.0170_1">[3]MEMORIAL!#REF!</definedName>
    <definedName name="STOT03.010.0180" localSheetId="2">[5]MEMORIAL!#REF!</definedName>
    <definedName name="STOT03.010.0180">[5]MEMORIAL!#REF!</definedName>
    <definedName name="STOT03.010.0180_1" localSheetId="2">[3]MEMORIAL!#REF!</definedName>
    <definedName name="STOT03.010.0180_1">[3]MEMORIAL!#REF!</definedName>
    <definedName name="STOT03.010.0190" localSheetId="2">[3]MEMORIAL!#REF!</definedName>
    <definedName name="STOT03.010.0190">[3]MEMORIAL!#REF!</definedName>
    <definedName name="STOT03.010.0190_1" localSheetId="2">[3]MEMORIAL!#REF!</definedName>
    <definedName name="STOT03.010.0190_1">[3]MEMORIAL!#REF!</definedName>
    <definedName name="STOT03.010.0200" localSheetId="2">[5]MEMORIAL!#REF!</definedName>
    <definedName name="STOT03.010.0200">[5]MEMORIAL!#REF!</definedName>
    <definedName name="STOT03.010.0200_1" localSheetId="2">[3]MEMORIAL!#REF!</definedName>
    <definedName name="STOT03.010.0200_1">[3]MEMORIAL!#REF!</definedName>
    <definedName name="STOT04.010.0010" localSheetId="2">[3]MEMORIAL!#REF!</definedName>
    <definedName name="STOT04.010.0010">[3]MEMORIAL!#REF!</definedName>
    <definedName name="STOT04.010.0010_1" localSheetId="2">[3]MEMORIAL!#REF!</definedName>
    <definedName name="STOT04.010.0010_1">[3]MEMORIAL!#REF!</definedName>
    <definedName name="STOT04.010.0040" localSheetId="2">[3]MEMORIAL!#REF!</definedName>
    <definedName name="STOT04.010.0040">[3]MEMORIAL!#REF!</definedName>
    <definedName name="STOT04.010.0040_1" localSheetId="2">[3]MEMORIAL!#REF!</definedName>
    <definedName name="STOT04.010.0040_1">[3]MEMORIAL!#REF!</definedName>
    <definedName name="STOT04.010.0070" localSheetId="2">[3]MEMORIAL!#REF!</definedName>
    <definedName name="STOT04.010.0070">[3]MEMORIAL!#REF!</definedName>
    <definedName name="STOT04.010.0070_1" localSheetId="2">[3]MEMORIAL!#REF!</definedName>
    <definedName name="STOT04.010.0070_1">[3]MEMORIAL!#REF!</definedName>
    <definedName name="STOT04.010.0150" localSheetId="2">[3]MEMORIAL!#REF!</definedName>
    <definedName name="STOT04.010.0150">[3]MEMORIAL!#REF!</definedName>
    <definedName name="STOT04.010.0150_1" localSheetId="2">[3]MEMORIAL!#REF!</definedName>
    <definedName name="STOT04.010.0150_1">[3]MEMORIAL!#REF!</definedName>
    <definedName name="STOT04.010.0190" localSheetId="2">[3]MEMORIAL!#REF!</definedName>
    <definedName name="STOT04.010.0190">[3]MEMORIAL!#REF!</definedName>
    <definedName name="STOT04.010.0190_1" localSheetId="2">[3]MEMORIAL!#REF!</definedName>
    <definedName name="STOT04.010.0190_1">[3]MEMORIAL!#REF!</definedName>
    <definedName name="STOT04.010.0200" localSheetId="2">[3]MEMORIAL!#REF!</definedName>
    <definedName name="STOT04.010.0200">[3]MEMORIAL!#REF!</definedName>
    <definedName name="STOT04.010.0200_1" localSheetId="2">[3]MEMORIAL!#REF!</definedName>
    <definedName name="STOT04.010.0200_1">[3]MEMORIAL!#REF!</definedName>
    <definedName name="STOT04.010.0290" localSheetId="2">#REF!</definedName>
    <definedName name="STOT04.010.0290">#REF!</definedName>
    <definedName name="STOT04.010.0290_1" localSheetId="2">[7]MEMORIAL!#REF!</definedName>
    <definedName name="STOT04.010.0290_1">[7]MEMORIAL!#REF!</definedName>
    <definedName name="STOT04.010.0320" localSheetId="2">[5]MEMORIAL!#REF!</definedName>
    <definedName name="STOT04.010.0320">[5]MEMORIAL!#REF!</definedName>
    <definedName name="STOT04.010.0320_1" localSheetId="2">[3]MEMORIAL!#REF!</definedName>
    <definedName name="STOT04.010.0320_1">[3]MEMORIAL!#REF!</definedName>
    <definedName name="stot04.010.0330" localSheetId="2">#REF!</definedName>
    <definedName name="stot04.010.0330">#REF!</definedName>
    <definedName name="STOT04.010.0330_1" localSheetId="2">[3]MEMORIAL!#REF!</definedName>
    <definedName name="STOT04.010.0330_1">[3]MEMORIAL!#REF!</definedName>
    <definedName name="STOT04.010.0371" localSheetId="2">[5]MEMORIAL!#REF!</definedName>
    <definedName name="STOT04.010.0371">[5]MEMORIAL!#REF!</definedName>
    <definedName name="STOT04.010.0371_1" localSheetId="2">[6]MEMORIAL!#REF!</definedName>
    <definedName name="STOT04.010.0371_1">[6]MEMORIAL!#REF!</definedName>
    <definedName name="STOT04.010.0375" localSheetId="2">[5]MEMORIAL!#REF!</definedName>
    <definedName name="STOT04.010.0375">[5]MEMORIAL!#REF!</definedName>
    <definedName name="STOT04.010.0375_1" localSheetId="2">[3]MEMORIAL!#REF!</definedName>
    <definedName name="STOT04.010.0375_1">[3]MEMORIAL!#REF!</definedName>
    <definedName name="STOT04.010.0395" localSheetId="2">[5]MEMORIAL!#REF!</definedName>
    <definedName name="STOT04.010.0395">[5]MEMORIAL!#REF!</definedName>
    <definedName name="STOT04.010.0395_1" localSheetId="2">[3]MEMORIAL!#REF!</definedName>
    <definedName name="STOT04.010.0395_1">[3]MEMORIAL!#REF!</definedName>
    <definedName name="STOT04.010.0420" localSheetId="2">[3]MEMORIAL!#REF!</definedName>
    <definedName name="STOT04.010.0420">[3]MEMORIAL!#REF!</definedName>
    <definedName name="STOT04.010.0420_1" localSheetId="2">[3]MEMORIAL!#REF!</definedName>
    <definedName name="STOT04.010.0420_1">[3]MEMORIAL!#REF!</definedName>
    <definedName name="STOT04.010.0430" localSheetId="2">[3]MEMORIAL!#REF!</definedName>
    <definedName name="STOT04.010.0430">[3]MEMORIAL!#REF!</definedName>
    <definedName name="STOT04.010.0430_1" localSheetId="2">[3]MEMORIAL!#REF!</definedName>
    <definedName name="STOT04.010.0430_1">[3]MEMORIAL!#REF!</definedName>
    <definedName name="STOT05.010.0020" localSheetId="2">[5]MEMORIAL!#REF!</definedName>
    <definedName name="STOT05.010.0020">[5]MEMORIAL!#REF!</definedName>
    <definedName name="STOT05.010.0020_1" localSheetId="2">[3]MEMORIAL!#REF!</definedName>
    <definedName name="STOT05.010.0020_1">[3]MEMORIAL!#REF!</definedName>
    <definedName name="STOT05.110.0005" localSheetId="2">[3]MEMORIAL!#REF!</definedName>
    <definedName name="STOT05.110.0005">[3]MEMORIAL!#REF!</definedName>
    <definedName name="STOT05.110.0005_1" localSheetId="2">[3]MEMORIAL!#REF!</definedName>
    <definedName name="STOT05.110.0005_1">[3]MEMORIAL!#REF!</definedName>
    <definedName name="STOT05.110.0420" localSheetId="2">[3]MEMORIAL!#REF!</definedName>
    <definedName name="STOT05.110.0420">[3]MEMORIAL!#REF!</definedName>
    <definedName name="STOT05.110.0420_1" localSheetId="2">[3]MEMORIAL!#REF!</definedName>
    <definedName name="STOT05.110.0420_1">[3]MEMORIAL!#REF!</definedName>
    <definedName name="STOT05.110.1300" localSheetId="2">[3]MEMORIAL!#REF!</definedName>
    <definedName name="STOT05.110.1300">[3]MEMORIAL!#REF!</definedName>
    <definedName name="STOT05.110.1300_1" localSheetId="2">[3]MEMORIAL!#REF!</definedName>
    <definedName name="STOT05.110.1300_1">[3]MEMORIAL!#REF!</definedName>
    <definedName name="STOT05.110.1565" localSheetId="2">[3]MEMORIAL!#REF!</definedName>
    <definedName name="STOT05.110.1565">[3]MEMORIAL!#REF!</definedName>
    <definedName name="STOT05.110.1565_1" localSheetId="2">[3]MEMORIAL!#REF!</definedName>
    <definedName name="STOT05.110.1565_1">[3]MEMORIAL!#REF!</definedName>
    <definedName name="STOT05.110.1590" localSheetId="2">[3]MEMORIAL!#REF!</definedName>
    <definedName name="STOT05.110.1590">[3]MEMORIAL!#REF!</definedName>
    <definedName name="STOT05.110.1590_1" localSheetId="2">[3]MEMORIAL!#REF!</definedName>
    <definedName name="STOT05.110.1590_1">[3]MEMORIAL!#REF!</definedName>
    <definedName name="STOT05.110.1620" localSheetId="2">[3]MEMORIAL!#REF!</definedName>
    <definedName name="STOT05.110.1620">[3]MEMORIAL!#REF!</definedName>
    <definedName name="STOT05.120.0060" localSheetId="2">[3]MEMORIAL!#REF!</definedName>
    <definedName name="STOT05.120.0060">[3]MEMORIAL!#REF!</definedName>
    <definedName name="STOT05.120.0060_1" localSheetId="2">[3]MEMORIAL!#REF!</definedName>
    <definedName name="STOT05.120.0060_1">[3]MEMORIAL!#REF!</definedName>
    <definedName name="STOT06.010.0010" localSheetId="2">[3]MEMORIAL!#REF!</definedName>
    <definedName name="STOT06.010.0010">[3]MEMORIAL!#REF!</definedName>
    <definedName name="STOT06.010.0010_1" localSheetId="2">[3]MEMORIAL!#REF!</definedName>
    <definedName name="STOT06.010.0010_1">[3]MEMORIAL!#REF!</definedName>
    <definedName name="STOT08.010.0010" localSheetId="2">[3]MEMORIAL!#REF!</definedName>
    <definedName name="STOT08.010.0010">[3]MEMORIAL!#REF!</definedName>
    <definedName name="STOT08.010.0010_1" localSheetId="2">[3]MEMORIAL!#REF!</definedName>
    <definedName name="STOT08.010.0010_1">[3]MEMORIAL!#REF!</definedName>
    <definedName name="STOT08.010.0040" localSheetId="2">[3]MEMORIAL!#REF!</definedName>
    <definedName name="STOT08.010.0040">[3]MEMORIAL!#REF!</definedName>
    <definedName name="STOT08.010.0040_1" localSheetId="2">[3]MEMORIAL!#REF!</definedName>
    <definedName name="STOT08.010.0040_1">[3]MEMORIAL!#REF!</definedName>
    <definedName name="STOT08.010.0060" localSheetId="2">[5]MEMORIAL!#REF!</definedName>
    <definedName name="STOT08.010.0060">[5]MEMORIAL!#REF!</definedName>
    <definedName name="STOT08.010.0060_1" localSheetId="2">[6]MEMORIAL!#REF!</definedName>
    <definedName name="STOT08.010.0060_1">[6]MEMORIAL!#REF!</definedName>
    <definedName name="STOT08.010.0120" localSheetId="2">[5]MEMORIAL!#REF!</definedName>
    <definedName name="STOT08.010.0120">[5]MEMORIAL!#REF!</definedName>
    <definedName name="STOT08.010.0120_1" localSheetId="2">[3]MEMORIAL!#REF!</definedName>
    <definedName name="STOT08.010.0120_1">[3]MEMORIAL!#REF!</definedName>
    <definedName name="STOT08.010.0130" localSheetId="2">[3]MEMORIAL!#REF!</definedName>
    <definedName name="STOT08.010.0130">[3]MEMORIAL!#REF!</definedName>
    <definedName name="STOT08.010.0130_1" localSheetId="2">[3]MEMORIAL!#REF!</definedName>
    <definedName name="STOT08.010.0130_1">[3]MEMORIAL!#REF!</definedName>
    <definedName name="STOT08.010.0135" localSheetId="2">[5]MEMORIAL!#REF!</definedName>
    <definedName name="STOT08.010.0135">[5]MEMORIAL!#REF!</definedName>
    <definedName name="STOT08.010.0135_1" localSheetId="2">[3]MEMORIAL!#REF!</definedName>
    <definedName name="STOT08.010.0135_1">[3]MEMORIAL!#REF!</definedName>
    <definedName name="STOT08.010.0190" localSheetId="2">[3]MEMORIAL!#REF!</definedName>
    <definedName name="STOT08.010.0190">[3]MEMORIAL!#REF!</definedName>
    <definedName name="STOT08.010.0190_1" localSheetId="2">[3]MEMORIAL!#REF!</definedName>
    <definedName name="STOT08.010.0190_1">[3]MEMORIAL!#REF!</definedName>
    <definedName name="STOT08.010.0270" localSheetId="2">[5]MEMORIAL!#REF!</definedName>
    <definedName name="STOT08.010.0270">[5]MEMORIAL!#REF!</definedName>
    <definedName name="STOT08.010.0270_1" localSheetId="2">[3]MEMORIAL!#REF!</definedName>
    <definedName name="STOT08.010.0270_1">[3]MEMORIAL!#REF!</definedName>
    <definedName name="STOT080.010.0350" localSheetId="2">[3]MEMORIAL!#REF!</definedName>
    <definedName name="STOT080.010.0350">[3]MEMORIAL!#REF!</definedName>
    <definedName name="STOT080.010.0350_1" localSheetId="2">[3]MEMORIAL!#REF!</definedName>
    <definedName name="STOT080.010.0350_1">[3]MEMORIAL!#REF!</definedName>
    <definedName name="STOT09.010.0060" localSheetId="2">[5]MEMORIAL!#REF!</definedName>
    <definedName name="STOT09.010.0060">[5]MEMORIAL!#REF!</definedName>
    <definedName name="STOT09.010.0060_1" localSheetId="2">[3]MEMORIAL!#REF!</definedName>
    <definedName name="STOT09.010.0060_1">[3]MEMORIAL!#REF!</definedName>
    <definedName name="STOT09.010.0070" localSheetId="2">[3]MEMORIAL!#REF!</definedName>
    <definedName name="STOT09.010.0070">[3]MEMORIAL!#REF!</definedName>
    <definedName name="STOT09.010.0070_1" localSheetId="2">[3]MEMORIAL!#REF!</definedName>
    <definedName name="STOT09.010.0070_1">[3]MEMORIAL!#REF!</definedName>
    <definedName name="STOT09.010.0240" localSheetId="2">[5]MEMORIAL!#REF!</definedName>
    <definedName name="STOT09.010.0240">[5]MEMORIAL!#REF!</definedName>
    <definedName name="STOT09.010.0240_1" localSheetId="2">[3]MEMORIAL!#REF!</definedName>
    <definedName name="STOT09.010.0240_1">[3]MEMORIAL!#REF!</definedName>
    <definedName name="STOT09.010.0380" localSheetId="2">[3]MEMORIAL!#REF!</definedName>
    <definedName name="STOT09.010.0380">[3]MEMORIAL!#REF!</definedName>
    <definedName name="STOT09.010.0380_1" localSheetId="2">[3]MEMORIAL!#REF!</definedName>
    <definedName name="STOT09.010.0380_1">[3]MEMORIAL!#REF!</definedName>
    <definedName name="STOT09.010.0430" localSheetId="2">[5]MEMORIAL!#REF!</definedName>
    <definedName name="STOT09.010.0430">[5]MEMORIAL!#REF!</definedName>
    <definedName name="STOT09.010.0430_1" localSheetId="2">[3]MEMORIAL!#REF!</definedName>
    <definedName name="STOT09.010.0430_1">[3]MEMORIAL!#REF!</definedName>
    <definedName name="STOT09.010.0470" localSheetId="2">[5]MEMORIAL!#REF!</definedName>
    <definedName name="STOT09.010.0470">[5]MEMORIAL!#REF!</definedName>
    <definedName name="STOT09.010.0470_1" localSheetId="2">[3]MEMORIAL!#REF!</definedName>
    <definedName name="STOT09.010.0470_1">[3]MEMORIAL!#REF!</definedName>
    <definedName name="STOT09.010.0700" localSheetId="2">[5]MEMORIAL!#REF!</definedName>
    <definedName name="STOT09.010.0700">[5]MEMORIAL!#REF!</definedName>
    <definedName name="STOT09.010.0700_1" localSheetId="2">[3]MEMORIAL!#REF!</definedName>
    <definedName name="STOT09.010.0700_1">[3]MEMORIAL!#REF!</definedName>
    <definedName name="STOT10.010.0140" localSheetId="2">[5]MEMORIAL!#REF!</definedName>
    <definedName name="STOT10.010.0140">[5]MEMORIAL!#REF!</definedName>
    <definedName name="STOT10.010.0140_1" localSheetId="2">[3]MEMORIAL!#REF!</definedName>
    <definedName name="STOT10.010.0140_1">[3]MEMORIAL!#REF!</definedName>
    <definedName name="STOT10.010.0150" localSheetId="2">[3]MEMORIAL!#REF!</definedName>
    <definedName name="STOT10.010.0150">[3]MEMORIAL!#REF!</definedName>
    <definedName name="STOT10.010.0150_1" localSheetId="2">[3]MEMORIAL!#REF!</definedName>
    <definedName name="STOT10.010.0150_1">[3]MEMORIAL!#REF!</definedName>
    <definedName name="STOT10.010.0180" localSheetId="2">[5]MEMORIAL!#REF!</definedName>
    <definedName name="STOT10.010.0180">[5]MEMORIAL!#REF!</definedName>
    <definedName name="STOT10.010.0180_1" localSheetId="2">[3]MEMORIAL!#REF!</definedName>
    <definedName name="STOT10.010.0180_1">[3]MEMORIAL!#REF!</definedName>
    <definedName name="STOT10.010.0270" localSheetId="2">[5]MEMORIAL!#REF!</definedName>
    <definedName name="STOT10.010.0270">[5]MEMORIAL!#REF!</definedName>
    <definedName name="STOT10.010.0270_1" localSheetId="2">[6]MEMORIAL!#REF!</definedName>
    <definedName name="STOT10.010.0270_1">[6]MEMORIAL!#REF!</definedName>
    <definedName name="STOT10.010.0280" localSheetId="2">[5]MEMORIAL!#REF!</definedName>
    <definedName name="STOT10.010.0280">[5]MEMORIAL!#REF!</definedName>
    <definedName name="STOT10.010.0280_1" localSheetId="2">[3]MEMORIAL!#REF!</definedName>
    <definedName name="STOT10.010.0280_1">[3]MEMORIAL!#REF!</definedName>
    <definedName name="STOT10.010.0290" localSheetId="2">[3]MEMORIAL!#REF!</definedName>
    <definedName name="STOT10.010.0290">[3]MEMORIAL!#REF!</definedName>
    <definedName name="STOT10.010.0290_1" localSheetId="2">[3]MEMORIAL!#REF!</definedName>
    <definedName name="STOT10.010.0290_1">[3]MEMORIAL!#REF!</definedName>
    <definedName name="STOT10.010.0298" localSheetId="2">[3]MEMORIAL!#REF!</definedName>
    <definedName name="STOT10.010.0298">[3]MEMORIAL!#REF!</definedName>
    <definedName name="STOT10.010.0298_1" localSheetId="2">[3]MEMORIAL!#REF!</definedName>
    <definedName name="STOT10.010.0298_1">[3]MEMORIAL!#REF!</definedName>
    <definedName name="STOT10.010.0307" localSheetId="2">[5]MEMORIAL!#REF!</definedName>
    <definedName name="STOT10.010.0307">[5]MEMORIAL!#REF!</definedName>
    <definedName name="STOT10.010.0307_1" localSheetId="2">[3]MEMORIAL!#REF!</definedName>
    <definedName name="STOT10.010.0307_1">[3]MEMORIAL!#REF!</definedName>
    <definedName name="STOT10.010.0308" localSheetId="2">[5]MEMORIAL!#REF!</definedName>
    <definedName name="STOT10.010.0308">[5]MEMORIAL!#REF!</definedName>
    <definedName name="STOT10.010.0308_1" localSheetId="2">[3]MEMORIAL!#REF!</definedName>
    <definedName name="STOT10.010.0308_1">[3]MEMORIAL!#REF!</definedName>
    <definedName name="STOT10.010.0310" localSheetId="2">[5]MEMORIAL!#REF!</definedName>
    <definedName name="STOT10.010.0310">[5]MEMORIAL!#REF!</definedName>
    <definedName name="STOT10.010.0310_1" localSheetId="2">[3]MEMORIAL!#REF!</definedName>
    <definedName name="STOT10.010.0310_1">[3]MEMORIAL!#REF!</definedName>
    <definedName name="STOT10.010.0330" localSheetId="2">[5]MEMORIAL!#REF!</definedName>
    <definedName name="STOT10.010.0330">[5]MEMORIAL!#REF!</definedName>
    <definedName name="STOT10.010.0330_1" localSheetId="2">[3]MEMORIAL!#REF!</definedName>
    <definedName name="STOT10.010.0330_1">[3]MEMORIAL!#REF!</definedName>
    <definedName name="STOT10.010.0333" localSheetId="2">[5]MEMORIAL!#REF!</definedName>
    <definedName name="STOT10.010.0333">[5]MEMORIAL!#REF!</definedName>
    <definedName name="STOT10.010.0333_1" localSheetId="2">[3]MEMORIAL!#REF!</definedName>
    <definedName name="STOT10.010.0333_1">[3]MEMORIAL!#REF!</definedName>
    <definedName name="STOT10.010.0350" localSheetId="2">[3]MEMORIAL!#REF!</definedName>
    <definedName name="STOT10.010.0350">[3]MEMORIAL!#REF!</definedName>
    <definedName name="STOT10.010.0350_1" localSheetId="2">[3]MEMORIAL!#REF!</definedName>
    <definedName name="STOT10.010.0350_1">[3]MEMORIAL!#REF!</definedName>
    <definedName name="STOT10.010.0380" localSheetId="2">[5]MEMORIAL!#REF!</definedName>
    <definedName name="STOT10.010.0380">[5]MEMORIAL!#REF!</definedName>
    <definedName name="STOT10.010.0380_1" localSheetId="2">[3]MEMORIAL!#REF!</definedName>
    <definedName name="STOT10.010.0380_1">[3]MEMORIAL!#REF!</definedName>
    <definedName name="STOT10.010.0400" localSheetId="2">[5]MEMORIAL!#REF!</definedName>
    <definedName name="STOT10.010.0400">[5]MEMORIAL!#REF!</definedName>
    <definedName name="STOT10.010.0400_1" localSheetId="2">[3]MEMORIAL!#REF!</definedName>
    <definedName name="STOT10.010.0400_1">[3]MEMORIAL!#REF!</definedName>
    <definedName name="STOT10.010.0431" localSheetId="2">[5]MEMORIAL!#REF!</definedName>
    <definedName name="STOT10.010.0431">[5]MEMORIAL!#REF!</definedName>
    <definedName name="STOT10.010.0431_1" localSheetId="2">[3]MEMORIAL!#REF!</definedName>
    <definedName name="STOT10.010.0431_1">[3]MEMORIAL!#REF!</definedName>
    <definedName name="STOT10.010.1100" localSheetId="2">[3]MEMORIAL!#REF!</definedName>
    <definedName name="STOT10.010.1100">[3]MEMORIAL!#REF!</definedName>
    <definedName name="STOT10.010.1100_1" localSheetId="2">[3]MEMORIAL!#REF!</definedName>
    <definedName name="STOT10.010.1100_1">[3]MEMORIAL!#REF!</definedName>
    <definedName name="STOT10.010.1110" localSheetId="2">[3]MEMORIAL!#REF!</definedName>
    <definedName name="STOT10.010.1110">[3]MEMORIAL!#REF!</definedName>
    <definedName name="STOT10.010.1110_1" localSheetId="2">[3]MEMORIAL!#REF!</definedName>
    <definedName name="STOT10.010.1110_1">[3]MEMORIAL!#REF!</definedName>
    <definedName name="STOT12.010.0010" localSheetId="2">[3]MEMORIAL!#REF!</definedName>
    <definedName name="STOT12.010.0010">[3]MEMORIAL!#REF!</definedName>
    <definedName name="STOT12.010.0010_1" localSheetId="2">[3]MEMORIAL!#REF!</definedName>
    <definedName name="STOT12.010.0010_1">[3]MEMORIAL!#REF!</definedName>
    <definedName name="STOT12.010.0050" localSheetId="2">[3]MEMORIAL!#REF!</definedName>
    <definedName name="STOT12.010.0050">[3]MEMORIAL!#REF!</definedName>
    <definedName name="STOT12.010.0050_1" localSheetId="2">[3]MEMORIAL!#REF!</definedName>
    <definedName name="STOT12.010.0050_1">[3]MEMORIAL!#REF!</definedName>
    <definedName name="STOT12.010.0060" localSheetId="2">[5]MEMORIAL!#REF!</definedName>
    <definedName name="STOT12.010.0060">[5]MEMORIAL!#REF!</definedName>
    <definedName name="STOT12.010.0060_1" localSheetId="2">[3]MEMORIAL!#REF!</definedName>
    <definedName name="STOT12.010.0060_1">[3]MEMORIAL!#REF!</definedName>
    <definedName name="STOT12.010.0210" localSheetId="2">[5]MEMORIAL!#REF!</definedName>
    <definedName name="STOT12.010.0210">[5]MEMORIAL!#REF!</definedName>
    <definedName name="STOT12.010.0210_1" localSheetId="2">[3]MEMORIAL!#REF!</definedName>
    <definedName name="STOT12.010.0210_1">[3]MEMORIAL!#REF!</definedName>
    <definedName name="STOT12.010.0300" localSheetId="2">[3]MEMORIAL!#REF!</definedName>
    <definedName name="STOT12.010.0300">[3]MEMORIAL!#REF!</definedName>
    <definedName name="STOT12.010.0300_1" localSheetId="2">[3]MEMORIAL!#REF!</definedName>
    <definedName name="STOT12.010.0300_1">[3]MEMORIAL!#REF!</definedName>
    <definedName name="STOT12.010.0340" localSheetId="2">[3]MEMORIAL!#REF!</definedName>
    <definedName name="STOT12.010.0340">[3]MEMORIAL!#REF!</definedName>
    <definedName name="STOT12.010.0340_1" localSheetId="2">[3]MEMORIAL!#REF!</definedName>
    <definedName name="STOT12.010.0340_1">[3]MEMORIAL!#REF!</definedName>
    <definedName name="STOT12.010.0360" localSheetId="2">[5]MEMORIAL!#REF!</definedName>
    <definedName name="STOT12.010.0360">[5]MEMORIAL!#REF!</definedName>
    <definedName name="STOT12.010.0360_1" localSheetId="2">[3]MEMORIAL!#REF!</definedName>
    <definedName name="STOT12.010.0360_1">[3]MEMORIAL!#REF!</definedName>
    <definedName name="STOT12.010.0550" localSheetId="2">[5]MEMORIAL!#REF!</definedName>
    <definedName name="STOT12.010.0550">[5]MEMORIAL!#REF!</definedName>
    <definedName name="STOT12.010.0550_1" localSheetId="2">[3]MEMORIAL!#REF!</definedName>
    <definedName name="STOT12.010.0550_1">[3]MEMORIAL!#REF!</definedName>
    <definedName name="STOT13.010.0030" localSheetId="2">[5]MEMORIAL!#REF!</definedName>
    <definedName name="STOT13.010.0030">[5]MEMORIAL!#REF!</definedName>
    <definedName name="STOT13.010.0030_1" localSheetId="2">[6]MEMORIAL!#REF!</definedName>
    <definedName name="STOT13.010.0030_1">[6]MEMORIAL!#REF!</definedName>
    <definedName name="STOT13.010.0040" localSheetId="2">[3]MEMORIAL!#REF!</definedName>
    <definedName name="STOT13.010.0040">[3]MEMORIAL!#REF!</definedName>
    <definedName name="STOT13.010.0040_1" localSheetId="2">[3]MEMORIAL!#REF!</definedName>
    <definedName name="STOT13.010.0040_1">[3]MEMORIAL!#REF!</definedName>
    <definedName name="STOT13.010.0090" localSheetId="2">[5]MEMORIAL!#REF!</definedName>
    <definedName name="STOT13.010.0090">[5]MEMORIAL!#REF!</definedName>
    <definedName name="STOT13.010.0090_1" localSheetId="2">[3]MEMORIAL!#REF!</definedName>
    <definedName name="STOT13.010.0090_1">[3]MEMORIAL!#REF!</definedName>
    <definedName name="STOT13.010.0100" localSheetId="2">[3]MEMORIAL!#REF!</definedName>
    <definedName name="STOT13.010.0100">[3]MEMORIAL!#REF!</definedName>
    <definedName name="STOT13.010.0100_1" localSheetId="2">[3]MEMORIAL!#REF!</definedName>
    <definedName name="STOT13.010.0100_1">[3]MEMORIAL!#REF!</definedName>
    <definedName name="STOT13.010.0110" localSheetId="2">[5]MEMORIAL!#REF!</definedName>
    <definedName name="STOT13.010.0110">[5]MEMORIAL!#REF!</definedName>
    <definedName name="STOT13.010.0110_1" localSheetId="2">[3]MEMORIAL!#REF!</definedName>
    <definedName name="STOT13.010.0110_1">[3]MEMORIAL!#REF!</definedName>
    <definedName name="STOT13.010.0350" localSheetId="2">[3]MEMORIAL!#REF!</definedName>
    <definedName name="STOT13.010.0350">[3]MEMORIAL!#REF!</definedName>
    <definedName name="STOT13.010.0350_1" localSheetId="2">[3]MEMORIAL!#REF!</definedName>
    <definedName name="STOT13.010.0350_1">[3]MEMORIAL!#REF!</definedName>
    <definedName name="STOT13.010.0360" localSheetId="2">[3]MEMORIAL!#REF!</definedName>
    <definedName name="STOT13.010.0360">[3]MEMORIAL!#REF!</definedName>
    <definedName name="STOT13.010.0360_1" localSheetId="2">[3]MEMORIAL!#REF!</definedName>
    <definedName name="STOT13.010.0360_1">[3]MEMORIAL!#REF!</definedName>
    <definedName name="STOT13.010.0380" localSheetId="2">[3]MEMORIAL!#REF!</definedName>
    <definedName name="STOT13.010.0380">[3]MEMORIAL!#REF!</definedName>
    <definedName name="STOT13.010.0380_1" localSheetId="2">[3]MEMORIAL!#REF!</definedName>
    <definedName name="STOT13.010.0380_1">[3]MEMORIAL!#REF!</definedName>
    <definedName name="STOT13.010.0410" localSheetId="2">[3]MEMORIAL!#REF!</definedName>
    <definedName name="STOT13.010.0410">[3]MEMORIAL!#REF!</definedName>
    <definedName name="STOT13.010.0410_1" localSheetId="2">[3]MEMORIAL!#REF!</definedName>
    <definedName name="STOT13.010.0410_1">[3]MEMORIAL!#REF!</definedName>
    <definedName name="STOT13.010.0860" localSheetId="2">[3]MEMORIAL!#REF!</definedName>
    <definedName name="STOT13.010.0860">[3]MEMORIAL!#REF!</definedName>
    <definedName name="STOT13.010.0860_1" localSheetId="2">[3]MEMORIAL!#REF!</definedName>
    <definedName name="STOT13.010.0860_1">[3]MEMORIAL!#REF!</definedName>
    <definedName name="STOT13.010.0880" localSheetId="2">[3]MEMORIAL!#REF!</definedName>
    <definedName name="STOT13.010.0880">[3]MEMORIAL!#REF!</definedName>
    <definedName name="STOT13.010.0880_1" localSheetId="2">[3]MEMORIAL!#REF!</definedName>
    <definedName name="STOT13.010.0880_1">[3]MEMORIAL!#REF!</definedName>
    <definedName name="STOT13.010.1200" localSheetId="2">[5]MEMORIAL!#REF!</definedName>
    <definedName name="STOT13.010.1200">[5]MEMORIAL!#REF!</definedName>
    <definedName name="STOT13.010.1200_1" localSheetId="2">[3]MEMORIAL!#REF!</definedName>
    <definedName name="STOT13.010.1200_1">[3]MEMORIAL!#REF!</definedName>
    <definedName name="STOT15.010.0010" localSheetId="2">#REF!</definedName>
    <definedName name="STOT15.010.0010">#REF!</definedName>
    <definedName name="STOT15.010.0010_1" localSheetId="2">[6]MEMORIAL!#REF!</definedName>
    <definedName name="STOT15.010.0010_1">[6]MEMORIAL!#REF!</definedName>
    <definedName name="STOT15.010.0040" localSheetId="2">#REF!</definedName>
    <definedName name="STOT15.010.0040">#REF!</definedName>
    <definedName name="STOT15.010.0040_1" localSheetId="2">[7]MEMORIAL!#REF!</definedName>
    <definedName name="STOT15.010.0040_1">[7]MEMORIAL!#REF!</definedName>
    <definedName name="STOT15.010.0055" localSheetId="2">#REF!</definedName>
    <definedName name="STOT15.010.0055">#REF!</definedName>
    <definedName name="STOT15.010.0055_1" localSheetId="2">[6]MEMORIAL!#REF!</definedName>
    <definedName name="STOT15.010.0055_1">[6]MEMORIAL!#REF!</definedName>
    <definedName name="STOT15.010.0140" localSheetId="2">[5]MEMORIAL!#REF!</definedName>
    <definedName name="STOT15.010.0140">[5]MEMORIAL!#REF!</definedName>
    <definedName name="STOT15.010.0140_1" localSheetId="2">[6]MEMORIAL!#REF!</definedName>
    <definedName name="STOT15.010.0140_1">[6]MEMORIAL!#REF!</definedName>
    <definedName name="STOT15.010.0181" localSheetId="2">[5]MEMORIAL!#REF!</definedName>
    <definedName name="STOT15.010.0181">[5]MEMORIAL!#REF!</definedName>
    <definedName name="STOT15.010.0181_1" localSheetId="2">[6]MEMORIAL!#REF!</definedName>
    <definedName name="STOT15.010.0181_1">[6]MEMORIAL!#REF!</definedName>
    <definedName name="STOT15.010.0270" localSheetId="2">[5]MEMORIAL!#REF!</definedName>
    <definedName name="STOT15.010.0270">[5]MEMORIAL!#REF!</definedName>
    <definedName name="STOT15.010.0270_1" localSheetId="2">[3]MEMORIAL!#REF!</definedName>
    <definedName name="STOT15.010.0270_1">[3]MEMORIAL!#REF!</definedName>
    <definedName name="STOT15.010.0280" localSheetId="2">[5]MEMORIAL!#REF!</definedName>
    <definedName name="STOT15.010.0280">[5]MEMORIAL!#REF!</definedName>
    <definedName name="STOT15.010.0280_1" localSheetId="2">[3]MEMORIAL!#REF!</definedName>
    <definedName name="STOT15.010.0280_1">[3]MEMORIAL!#REF!</definedName>
    <definedName name="STOT15.010.0290" localSheetId="2">[3]MEMORIAL!#REF!</definedName>
    <definedName name="STOT15.010.0290">[3]MEMORIAL!#REF!</definedName>
    <definedName name="STOT15.010.0290_1" localSheetId="2">[3]MEMORIAL!#REF!</definedName>
    <definedName name="STOT15.010.0290_1">[3]MEMORIAL!#REF!</definedName>
    <definedName name="STOT16.010.0010" localSheetId="2">[5]MEMORIAL!#REF!</definedName>
    <definedName name="STOT16.010.0010">[5]MEMORIAL!#REF!</definedName>
    <definedName name="STOT16.010.0010_1" localSheetId="2">[3]MEMORIAL!#REF!</definedName>
    <definedName name="STOT16.010.0010_1">[3]MEMORIAL!#REF!</definedName>
    <definedName name="STOT16.010.0060" localSheetId="2">[5]MEMORIAL!#REF!</definedName>
    <definedName name="STOT16.010.0060">[5]MEMORIAL!#REF!</definedName>
    <definedName name="STOT16.010.0060_1" localSheetId="2">[3]MEMORIAL!#REF!</definedName>
    <definedName name="STOT16.010.0060_1">[3]MEMORIAL!#REF!</definedName>
    <definedName name="STOT16.010.0110" localSheetId="2">[5]MEMORIAL!#REF!</definedName>
    <definedName name="STOT16.010.0110">[5]MEMORIAL!#REF!</definedName>
    <definedName name="STOT16.010.0110_1" localSheetId="2">[3]MEMORIAL!#REF!</definedName>
    <definedName name="STOT16.010.0110_1">[3]MEMORIAL!#REF!</definedName>
    <definedName name="STOT16.010.0120" localSheetId="2">[5]MEMORIAL!#REF!</definedName>
    <definedName name="STOT16.010.0120">[5]MEMORIAL!#REF!</definedName>
    <definedName name="STOT16.010.0120_1" localSheetId="2">[3]MEMORIAL!#REF!</definedName>
    <definedName name="STOT16.010.0120_1">[3]MEMORIAL!#REF!</definedName>
    <definedName name="STOT16.010.0150" localSheetId="2">[3]MEMORIAL!#REF!</definedName>
    <definedName name="STOT16.010.0150">[3]MEMORIAL!#REF!</definedName>
    <definedName name="STOT16.010.0150_1" localSheetId="2">[3]MEMORIAL!#REF!</definedName>
    <definedName name="STOT16.010.0150_1">[3]MEMORIAL!#REF!</definedName>
    <definedName name="STOT16.010.0170" localSheetId="2">[5]MEMORIAL!#REF!</definedName>
    <definedName name="STOT16.010.0170">[5]MEMORIAL!#REF!</definedName>
    <definedName name="STOT16.010.0170_1" localSheetId="2">[3]MEMORIAL!#REF!</definedName>
    <definedName name="STOT16.010.0170_1">[3]MEMORIAL!#REF!</definedName>
    <definedName name="STOT17.010.0080" localSheetId="2">[5]MEMORIAL!#REF!</definedName>
    <definedName name="STOT17.010.0080">[5]MEMORIAL!#REF!</definedName>
    <definedName name="STOT17.010.0080_1" localSheetId="2">[3]MEMORIAL!#REF!</definedName>
    <definedName name="STOT17.010.0080_1">[3]MEMORIAL!#REF!</definedName>
    <definedName name="STOT17.010.0100" localSheetId="2">[3]MEMORIAL!#REF!</definedName>
    <definedName name="STOT17.010.0100">[3]MEMORIAL!#REF!</definedName>
    <definedName name="STOT17.010.0100_1" localSheetId="2">[3]MEMORIAL!#REF!</definedName>
    <definedName name="STOT17.010.0100_1">[3]MEMORIAL!#REF!</definedName>
    <definedName name="STOT17.010.0120" localSheetId="2">[3]MEMORIAL!#REF!</definedName>
    <definedName name="STOT17.010.0120">[3]MEMORIAL!#REF!</definedName>
    <definedName name="STOT17.010.0120_1" localSheetId="2">[3]MEMORIAL!#REF!</definedName>
    <definedName name="STOT17.010.0120_1">[3]MEMORIAL!#REF!</definedName>
    <definedName name="STOT17.010.0150" localSheetId="2">[5]MEMORIAL!#REF!</definedName>
    <definedName name="STOT17.010.0150">[5]MEMORIAL!#REF!</definedName>
    <definedName name="STOT17.010.0150_1" localSheetId="2">[3]MEMORIAL!#REF!</definedName>
    <definedName name="STOT17.010.0150_1">[3]MEMORIAL!#REF!</definedName>
    <definedName name="STOT17.010.0290" localSheetId="2">[5]MEMORIAL!#REF!</definedName>
    <definedName name="STOT17.010.0290">[5]MEMORIAL!#REF!</definedName>
    <definedName name="STOT17.010.0290_1" localSheetId="2">[3]MEMORIAL!#REF!</definedName>
    <definedName name="STOT17.010.0290_1">[3]MEMORIAL!#REF!</definedName>
    <definedName name="STOT17.010.0350" localSheetId="2">[3]MEMORIAL!#REF!</definedName>
    <definedName name="STOT17.010.0350">[3]MEMORIAL!#REF!</definedName>
    <definedName name="STOT17.010.0350_1" localSheetId="2">[3]MEMORIAL!#REF!</definedName>
    <definedName name="STOT17.010.0350_1">[3]MEMORIAL!#REF!</definedName>
    <definedName name="STOT17.010.0390" localSheetId="2">[5]MEMORIAL!#REF!</definedName>
    <definedName name="STOT17.010.0390">[5]MEMORIAL!#REF!</definedName>
    <definedName name="STOT17.010.0390_1" localSheetId="2">[6]MEMORIAL!#REF!</definedName>
    <definedName name="STOT17.010.0390_1">[6]MEMORIAL!#REF!</definedName>
    <definedName name="STOT17.010.0437" localSheetId="2">[5]MEMORIAL!#REF!</definedName>
    <definedName name="STOT17.010.0437">[5]MEMORIAL!#REF!</definedName>
    <definedName name="STOT17.010.0437_1" localSheetId="2">[6]MEMORIAL!#REF!</definedName>
    <definedName name="STOT17.010.0437_1">[6]MEMORIAL!#REF!</definedName>
    <definedName name="STOT17.010.0602" localSheetId="2">[5]MEMORIAL!#REF!</definedName>
    <definedName name="STOT17.010.0602">[5]MEMORIAL!#REF!</definedName>
    <definedName name="STOT17.010.0602_1" localSheetId="2">[6]MEMORIAL!#REF!</definedName>
    <definedName name="STOT17.010.0602_1">[6]MEMORIAL!#REF!</definedName>
    <definedName name="STOTCOMPOS01" localSheetId="2">[5]MEMORIAL!#REF!</definedName>
    <definedName name="STOTCOMPOS01">[5]MEMORIAL!#REF!</definedName>
    <definedName name="STOTCOMPOS01_1" localSheetId="2">[6]MEMORIAL!#REF!</definedName>
    <definedName name="STOTCOMPOS01_1">[6]MEMORIAL!#REF!</definedName>
    <definedName name="TERRA" localSheetId="2">#REF!</definedName>
    <definedName name="TERRA">#REF!</definedName>
    <definedName name="TERRA_1" localSheetId="2">#REF!</definedName>
    <definedName name="TERRA_1">#REF!</definedName>
    <definedName name="_xlnm.Print_Titles" localSheetId="2">Cronograma!$1:$4</definedName>
    <definedName name="_xlnm.Print_Titles" localSheetId="1">'MC - Á. Externa'!$1:$4</definedName>
    <definedName name="_xlnm.Print_Titles" localSheetId="0">PM!$1:$7</definedName>
    <definedName name="TOTALMATERIAL" localSheetId="2">#REF!</definedName>
    <definedName name="TOTALMATERIAL">#REF!</definedName>
    <definedName name="TOTALMATERIAL_1" localSheetId="2">#REF!</definedName>
    <definedName name="TOTALMATERIAL_1">#REF!</definedName>
    <definedName name="TOTALSERVIÇO" localSheetId="2">'[8]Serviços Água'!#REF!</definedName>
    <definedName name="TOTALSERVIÇO">'[8]Serviços Água'!#REF!</definedName>
    <definedName name="TOTALSERVIÇO_1" localSheetId="2">#REF!</definedName>
    <definedName name="TOTALSERVIÇO_1">#REF!</definedName>
    <definedName name="TOTFASE" localSheetId="2">'[8]Serviços Água'!#REF!</definedName>
    <definedName name="TOTFASE">'[8]Serviços Água'!#REF!</definedName>
    <definedName name="TOTFASE_1" localSheetId="2">'[9]Rede de Distribuição de Água'!#REF!</definedName>
    <definedName name="TOTFASE_1">'[9]Rede de Distribuição de Água'!#REF!</definedName>
    <definedName name="TOTFASE_5" localSheetId="2">'[10]Rede de Distribuição de Água'!#REF!</definedName>
    <definedName name="TOTFASE_5">'[10]Rede de Distribuição de Água'!#REF!</definedName>
    <definedName name="TOTFASE_6" localSheetId="2">'[10]Rede de Distribuição de Água'!#REF!</definedName>
    <definedName name="TOTFASE_6">'[10]Rede de Distribuição de Água'!#REF!</definedName>
    <definedName name="VAA" localSheetId="2">#REF!</definedName>
    <definedName name="VAA">#REF!</definedName>
    <definedName name="VAA_1" localSheetId="2">#REF!</definedName>
    <definedName name="VAA_1">#REF!</definedName>
    <definedName name="VAT" localSheetId="2">[2]MEMORIAL!#REF!</definedName>
    <definedName name="VAT">[2]MEMORIAL!#REF!</definedName>
    <definedName name="VAT_1" localSheetId="2">[3]MEMORIAL!#REF!</definedName>
    <definedName name="VAT_1">[3]MEMORIAL!#REF!</definedName>
    <definedName name="VBF" localSheetId="2">#REF!</definedName>
    <definedName name="VBF">#REF!</definedName>
    <definedName name="VBF_1" localSheetId="2">#REF!</definedName>
    <definedName name="VBF_1">#REF!</definedName>
    <definedName name="ve" localSheetId="2">#REF!</definedName>
    <definedName name="ve">#REF!</definedName>
    <definedName name="ve_1" localSheetId="2">#REF!</definedName>
    <definedName name="ve_1">#REF!</definedName>
    <definedName name="VE1_1" localSheetId="2">#REF!</definedName>
    <definedName name="VE1_1">#REF!</definedName>
    <definedName name="VEC" localSheetId="2">#REF!</definedName>
    <definedName name="VEC">#REF!</definedName>
    <definedName name="VO" localSheetId="2">#REF!</definedName>
    <definedName name="VO">#REF!</definedName>
    <definedName name="VO_1" localSheetId="2">#REF!</definedName>
    <definedName name="VO_1">#REF!</definedName>
    <definedName name="VO1_1" localSheetId="2">[1]MEMORIAL!#REF!</definedName>
    <definedName name="VO1_1">[1]MEMORIAL!#REF!</definedName>
    <definedName name="VOC" localSheetId="2">#REF!</definedName>
    <definedName name="VOC">#REF!</definedName>
    <definedName name="Vol_Estrutural" localSheetId="2">[2]MEMORIAL!#REF!</definedName>
    <definedName name="Vol_Estrutural">[2]MEMORIAL!#REF!</definedName>
    <definedName name="Vol_Estrutural_1" localSheetId="2">[6]MEMORIAL!#REF!</definedName>
    <definedName name="Vol_Estrutural_1">[6]MEMORIAL!#REF!</definedName>
    <definedName name="VOLCON" localSheetId="2">[2]MEMORIAL!#REF!</definedName>
    <definedName name="VOLCON">[2]MEMORIAL!#REF!</definedName>
    <definedName name="VOLCON_1" localSheetId="2">[2]MEMORIAL!#REF!</definedName>
    <definedName name="VOLCON_1">[2]MEMORIAL!#REF!</definedName>
    <definedName name="VOLCONC" localSheetId="2">[5]MEMORIAL!#REF!</definedName>
    <definedName name="VOLCONC">[5]MEMORIAL!#REF!</definedName>
    <definedName name="VOLCONC_1" localSheetId="2">[6]MEMORIAL!#REF!</definedName>
    <definedName name="VOLCONC_1">[6]MEMORIAL!#REF!</definedName>
    <definedName name="vr" localSheetId="2">#REF!</definedName>
    <definedName name="vr">#REF!</definedName>
    <definedName name="VR_1" localSheetId="2">#REF!</definedName>
    <definedName name="VR_1">#REF!</definedName>
    <definedName name="VRC" localSheetId="2">#REF!</definedName>
    <definedName name="VRC">#REF!</definedName>
    <definedName name="VTE" localSheetId="2">[2]MEMORIAL!#REF!</definedName>
    <definedName name="VTE">[2]MEMORIAL!#REF!</definedName>
    <definedName name="VTE_1" localSheetId="2">[3]MEMORIAL!#REF!</definedName>
    <definedName name="VTE_1">[3]MEMORIAL!#REF!</definedName>
  </definedNames>
  <calcPr calcId="152511"/>
</workbook>
</file>

<file path=xl/calcChain.xml><?xml version="1.0" encoding="utf-8"?>
<calcChain xmlns="http://schemas.openxmlformats.org/spreadsheetml/2006/main">
  <c r="C40" i="15" l="1"/>
  <c r="C34" i="15"/>
  <c r="C30" i="15"/>
  <c r="C23" i="15"/>
  <c r="C14" i="15"/>
  <c r="E28" i="14"/>
  <c r="D28" i="14"/>
  <c r="E22" i="14"/>
  <c r="D22" i="14"/>
  <c r="E18" i="14"/>
  <c r="D18" i="14"/>
  <c r="E15" i="14"/>
  <c r="E30" i="14" s="1"/>
  <c r="D15" i="14"/>
  <c r="D30" i="14" s="1"/>
  <c r="E12" i="14"/>
  <c r="D12" i="14"/>
  <c r="C41" i="15" l="1"/>
  <c r="M28" i="3"/>
  <c r="L20" i="3"/>
  <c r="K20" i="3"/>
  <c r="L16" i="3"/>
  <c r="I10" i="3"/>
  <c r="H10" i="3"/>
  <c r="D28" i="3"/>
  <c r="D31" i="3" s="1"/>
  <c r="D26" i="3"/>
  <c r="I26" i="3" s="1"/>
  <c r="D24" i="3"/>
  <c r="L24" i="3" s="1"/>
  <c r="D22" i="3"/>
  <c r="K22" i="3" s="1"/>
  <c r="D20" i="3"/>
  <c r="D18" i="3"/>
  <c r="J18" i="3" s="1"/>
  <c r="D16" i="3"/>
  <c r="M16" i="3" s="1"/>
  <c r="D14" i="3"/>
  <c r="I14" i="3" s="1"/>
  <c r="D12" i="3"/>
  <c r="H12" i="3" s="1"/>
  <c r="D10" i="3"/>
  <c r="I13" i="5"/>
  <c r="I18" i="5"/>
  <c r="I34" i="5"/>
  <c r="I25" i="5"/>
  <c r="I24" i="5"/>
  <c r="I23" i="5"/>
  <c r="I22" i="5"/>
  <c r="G30" i="11"/>
  <c r="G21" i="11"/>
  <c r="G30" i="10"/>
  <c r="G21" i="10"/>
  <c r="G34" i="9"/>
  <c r="G30" i="9"/>
  <c r="G21" i="9"/>
  <c r="I34" i="8"/>
  <c r="I22" i="7"/>
  <c r="I34" i="7"/>
  <c r="I38" i="7" s="1"/>
  <c r="I40" i="7" s="1"/>
  <c r="I39" i="7"/>
  <c r="I37" i="7"/>
  <c r="I39" i="5"/>
  <c r="I38" i="5"/>
  <c r="I40" i="5" s="1"/>
  <c r="I37" i="5"/>
  <c r="I18" i="8"/>
  <c r="I25" i="7"/>
  <c r="I24" i="7"/>
  <c r="I23" i="7"/>
  <c r="I12" i="5"/>
  <c r="I18" i="7"/>
  <c r="I13" i="7"/>
  <c r="I12" i="7"/>
  <c r="I25" i="8"/>
  <c r="I24" i="8"/>
  <c r="I23" i="8"/>
  <c r="I22" i="8"/>
  <c r="I38" i="8" s="1"/>
  <c r="G17" i="9"/>
  <c r="G33" i="9" s="1"/>
  <c r="I13" i="8"/>
  <c r="I12" i="8"/>
  <c r="I37" i="8" s="1"/>
  <c r="G37" i="13"/>
  <c r="G12" i="9"/>
  <c r="G11" i="9"/>
  <c r="G35" i="10"/>
  <c r="G34" i="10"/>
  <c r="G36" i="10" s="1"/>
  <c r="G37" i="10" s="1"/>
  <c r="G33" i="10"/>
  <c r="G35" i="11"/>
  <c r="G34" i="11"/>
  <c r="G36" i="11" s="1"/>
  <c r="G33" i="11"/>
  <c r="G38" i="12"/>
  <c r="G37" i="12"/>
  <c r="G36" i="12"/>
  <c r="G35" i="12"/>
  <c r="G34" i="12"/>
  <c r="G33" i="12"/>
  <c r="G38" i="13"/>
  <c r="G36" i="13"/>
  <c r="G35" i="13"/>
  <c r="G34" i="13"/>
  <c r="G33" i="13"/>
  <c r="G17" i="10"/>
  <c r="G12" i="10"/>
  <c r="G11" i="10"/>
  <c r="G17" i="11"/>
  <c r="G12" i="11"/>
  <c r="G11" i="11"/>
  <c r="G17" i="12"/>
  <c r="G12" i="12"/>
  <c r="G11" i="12"/>
  <c r="G30" i="13"/>
  <c r="G24" i="13"/>
  <c r="G23" i="13"/>
  <c r="G22" i="13"/>
  <c r="G21" i="13"/>
  <c r="G17" i="13"/>
  <c r="G12" i="13"/>
  <c r="G11" i="13"/>
  <c r="G73" i="1"/>
  <c r="I82" i="1"/>
  <c r="G83" i="1"/>
  <c r="H83" i="1" s="1"/>
  <c r="H67" i="1"/>
  <c r="G80" i="1"/>
  <c r="H80" i="1" s="1"/>
  <c r="G76" i="1"/>
  <c r="H76" i="1" s="1"/>
  <c r="G75" i="1"/>
  <c r="G74" i="1"/>
  <c r="H74" i="1" s="1"/>
  <c r="G72" i="1"/>
  <c r="G71" i="1"/>
  <c r="H71" i="1" s="1"/>
  <c r="G70" i="1"/>
  <c r="H70" i="1"/>
  <c r="G69" i="1"/>
  <c r="H69" i="1" s="1"/>
  <c r="G68" i="1"/>
  <c r="H75" i="1"/>
  <c r="H73" i="1"/>
  <c r="H72" i="1"/>
  <c r="H68" i="1"/>
  <c r="G67" i="1"/>
  <c r="G64" i="1"/>
  <c r="H64" i="1" s="1"/>
  <c r="G63" i="1"/>
  <c r="H63" i="1" s="1"/>
  <c r="G62" i="1"/>
  <c r="G58" i="1"/>
  <c r="H58" i="1" s="1"/>
  <c r="G57" i="1"/>
  <c r="H57" i="1"/>
  <c r="G56" i="1"/>
  <c r="H56" i="1" s="1"/>
  <c r="G55" i="1"/>
  <c r="H55" i="1" s="1"/>
  <c r="G54" i="1"/>
  <c r="H54" i="1" s="1"/>
  <c r="G53" i="1"/>
  <c r="H62" i="1"/>
  <c r="H53" i="1"/>
  <c r="H52" i="1"/>
  <c r="G52" i="1"/>
  <c r="G49" i="1"/>
  <c r="J4" i="1"/>
  <c r="H49" i="1" s="1"/>
  <c r="H31" i="3" l="1"/>
  <c r="H32" i="3" s="1"/>
  <c r="I31" i="3"/>
  <c r="L22" i="3"/>
  <c r="L31" i="3" s="1"/>
  <c r="L29" i="3" s="1"/>
  <c r="J16" i="3"/>
  <c r="I18" i="3"/>
  <c r="J22" i="3"/>
  <c r="M24" i="3"/>
  <c r="M31" i="3" s="1"/>
  <c r="M29" i="3" s="1"/>
  <c r="J14" i="3"/>
  <c r="K14" i="3"/>
  <c r="K16" i="3"/>
  <c r="K31" i="3" s="1"/>
  <c r="K29" i="3" s="1"/>
  <c r="D15" i="3"/>
  <c r="D23" i="3"/>
  <c r="D9" i="3"/>
  <c r="D17" i="3"/>
  <c r="D25" i="3"/>
  <c r="I29" i="3"/>
  <c r="D11" i="3"/>
  <c r="D19" i="3"/>
  <c r="D27" i="3"/>
  <c r="D13" i="3"/>
  <c r="D21" i="3"/>
  <c r="H30" i="3"/>
  <c r="G37" i="11"/>
  <c r="G38" i="11" s="1"/>
  <c r="G61" i="1" s="1"/>
  <c r="H61" i="1" s="1"/>
  <c r="I41" i="5"/>
  <c r="I42" i="5" s="1"/>
  <c r="G77" i="1" s="1"/>
  <c r="H77" i="1" s="1"/>
  <c r="I41" i="7"/>
  <c r="I42" i="7" s="1"/>
  <c r="G78" i="1" s="1"/>
  <c r="H78" i="1" s="1"/>
  <c r="I39" i="8"/>
  <c r="I40" i="8" s="1"/>
  <c r="G35" i="9"/>
  <c r="G36" i="9"/>
  <c r="G37" i="9" s="1"/>
  <c r="G38" i="9"/>
  <c r="G59" i="1" s="1"/>
  <c r="H59" i="1" s="1"/>
  <c r="G11" i="1"/>
  <c r="H11" i="1" s="1"/>
  <c r="G48" i="1"/>
  <c r="H48" i="1" s="1"/>
  <c r="I43" i="1" s="1"/>
  <c r="G38" i="10"/>
  <c r="G60" i="1" s="1"/>
  <c r="H60" i="1" s="1"/>
  <c r="G30" i="1"/>
  <c r="H30" i="1" s="1"/>
  <c r="G45" i="1"/>
  <c r="H45" i="1" s="1"/>
  <c r="G18" i="1"/>
  <c r="H18" i="1" s="1"/>
  <c r="G23" i="1"/>
  <c r="H23" i="1" s="1"/>
  <c r="I22" i="1" s="1"/>
  <c r="G24" i="1"/>
  <c r="H24" i="1" s="1"/>
  <c r="G29" i="1"/>
  <c r="H29" i="1" s="1"/>
  <c r="G35" i="1"/>
  <c r="H35" i="1" s="1"/>
  <c r="G44" i="1"/>
  <c r="H44" i="1" s="1"/>
  <c r="G46" i="1"/>
  <c r="H46" i="1" s="1"/>
  <c r="G14" i="1"/>
  <c r="H14" i="1" s="1"/>
  <c r="G10" i="1"/>
  <c r="H10" i="1" s="1"/>
  <c r="G17" i="1"/>
  <c r="H17" i="1" s="1"/>
  <c r="I16" i="1" s="1"/>
  <c r="G25" i="1"/>
  <c r="H25" i="1" s="1"/>
  <c r="G31" i="1"/>
  <c r="H31" i="1" s="1"/>
  <c r="G36" i="1"/>
  <c r="H36" i="1" s="1"/>
  <c r="G39" i="1"/>
  <c r="H39" i="1" s="1"/>
  <c r="G47" i="1"/>
  <c r="H47" i="1" s="1"/>
  <c r="G12" i="1"/>
  <c r="H12" i="1" s="1"/>
  <c r="G19" i="1"/>
  <c r="H19" i="1" s="1"/>
  <c r="G13" i="1"/>
  <c r="H13" i="1" s="1"/>
  <c r="G20" i="1"/>
  <c r="H20" i="1" s="1"/>
  <c r="G26" i="1"/>
  <c r="H26" i="1" s="1"/>
  <c r="G32" i="1"/>
  <c r="H32" i="1" s="1"/>
  <c r="G40" i="1"/>
  <c r="H40" i="1" s="1"/>
  <c r="G41" i="1"/>
  <c r="H41" i="1" s="1"/>
  <c r="I32" i="3" l="1"/>
  <c r="J31" i="3"/>
  <c r="J29" i="3" s="1"/>
  <c r="H29" i="3"/>
  <c r="I51" i="1"/>
  <c r="I41" i="8"/>
  <c r="I42" i="8" s="1"/>
  <c r="G79" i="1" s="1"/>
  <c r="H79" i="1" s="1"/>
  <c r="I66" i="1" s="1"/>
  <c r="I9" i="1"/>
  <c r="I34" i="1"/>
  <c r="I28" i="1"/>
  <c r="I38" i="1"/>
  <c r="J32" i="3" l="1"/>
  <c r="I30" i="3"/>
  <c r="I84" i="1"/>
  <c r="K32" i="3" l="1"/>
  <c r="J30" i="3"/>
  <c r="L32" i="3" l="1"/>
  <c r="K30" i="3"/>
  <c r="M32" i="3" l="1"/>
  <c r="M30" i="3" s="1"/>
  <c r="L30" i="3"/>
</calcChain>
</file>

<file path=xl/sharedStrings.xml><?xml version="1.0" encoding="utf-8"?>
<sst xmlns="http://schemas.openxmlformats.org/spreadsheetml/2006/main" count="4791" uniqueCount="896">
  <si>
    <t>PREFEITURA MUNICIPAL DE JOÃO NEIVA</t>
  </si>
  <si>
    <t>PLANILHA ORÇAMENTÁRIA</t>
  </si>
  <si>
    <t>LOCAL:  JOÃO NEIVA-ES</t>
  </si>
  <si>
    <t>BDI:</t>
  </si>
  <si>
    <t>ORÇAMENTISTA: STEFAN B.LEMOS</t>
  </si>
  <si>
    <t>CREA 7169/D ES</t>
  </si>
  <si>
    <t>ITEM</t>
  </si>
  <si>
    <t>CÓDIGO</t>
  </si>
  <si>
    <t>ORGÃO</t>
  </si>
  <si>
    <t>DESCRIÇÃO SERVIÇO</t>
  </si>
  <si>
    <t>UNID</t>
  </si>
  <si>
    <t>QUANT.</t>
  </si>
  <si>
    <t>VALOR (R$)</t>
  </si>
  <si>
    <t>TOTAL</t>
  </si>
  <si>
    <t>01</t>
  </si>
  <si>
    <t>REFORMA</t>
  </si>
  <si>
    <t>01.01</t>
  </si>
  <si>
    <t>RETIRADAS E DEMOLIÇÕES</t>
  </si>
  <si>
    <t>01.01.01</t>
  </si>
  <si>
    <t>010256</t>
  </si>
  <si>
    <t>Remoção de telha ondulada de fibrocimento, inclusive cumeeira</t>
  </si>
  <si>
    <t>m²</t>
  </si>
  <si>
    <t>01.01.02</t>
  </si>
  <si>
    <t>COMP</t>
  </si>
  <si>
    <t>Retirada de impermeabilização com manta asfáltica</t>
  </si>
  <si>
    <t>01.01.03</t>
  </si>
  <si>
    <t>010210</t>
  </si>
  <si>
    <t>Demolição manual de concreto simples (EMOP 05.001.001)</t>
  </si>
  <si>
    <t>m³</t>
  </si>
  <si>
    <t>01.01.04</t>
  </si>
  <si>
    <t>010325</t>
  </si>
  <si>
    <t>Demolição de estrutura de madeira para telhado</t>
  </si>
  <si>
    <t>01.02</t>
  </si>
  <si>
    <t>INSTALAÇÃO DO CANTEIRO DE OBRAS</t>
  </si>
  <si>
    <t>01.02.01</t>
  </si>
  <si>
    <t>020701</t>
  </si>
  <si>
    <t>01.02.02</t>
  </si>
  <si>
    <t>020702</t>
  </si>
  <si>
    <t>Barracão para almoxarifado área de 10.90m2, de chapa de compensado de 12mm e pontalete 8x8cm, piso cimentado e cobertura de telhas de fibrocimento de 6mm, incl. ponto de luz, conf. projeto (1 utilização)</t>
  </si>
  <si>
    <t>01.02.03</t>
  </si>
  <si>
    <t>020305</t>
  </si>
  <si>
    <t>01.02.04</t>
  </si>
  <si>
    <t>und</t>
  </si>
  <si>
    <t>01.03</t>
  </si>
  <si>
    <t>PAREDES E PAINÉIS</t>
  </si>
  <si>
    <t>01.03.01</t>
  </si>
  <si>
    <t>050601</t>
  </si>
  <si>
    <t>Alvenaria de blocos de concreto 9x19x39cm, c/ resist. mínimo a compres. 2.5 MPa, assent. c/ arg. de cimento, cal hidratada CH1 e areia no traço 1:0.5:8 esp. das juntas 10mm e esp. das paredes, s/ rev. 9cm</t>
  </si>
  <si>
    <t>01.04</t>
  </si>
  <si>
    <t>COBERTURA</t>
  </si>
  <si>
    <t>01.04.01</t>
  </si>
  <si>
    <t>01.04.02</t>
  </si>
  <si>
    <t>01.04.03</t>
  </si>
  <si>
    <t>090312</t>
  </si>
  <si>
    <t>Calha em chapa galvanizada com largura de 40 cm</t>
  </si>
  <si>
    <t>m</t>
  </si>
  <si>
    <t>01.05</t>
  </si>
  <si>
    <t>IMPERMEABILIZAÇÃO</t>
  </si>
  <si>
    <t>01.05.01</t>
  </si>
  <si>
    <t>Índice de imperm.c/ manta asfáltica atendendo NBR 9952, asfalto polimérico, esp.4mm reforç.c/ filme int.em polietileno, regul.base c/ arg.1:4 esp.mín.15mm, proteção mec. arg. 1:4 esp.20mm e juntas dilat.</t>
  </si>
  <si>
    <t>01.05.02</t>
  </si>
  <si>
    <t>Índice de imperm.c/ manta asfáltica atendendo NBR 9952, asfalto polimerizado esp.3mm, reforç.c/ filme int. polietileno, regul. base c/ arg.1:4 esp.mín.15mm, proteção mec. arg.1:4 esp.20mm e juntas dilat.</t>
  </si>
  <si>
    <t>01.06</t>
  </si>
  <si>
    <t>REVESTIMENTO DE PAREDES</t>
  </si>
  <si>
    <t>01.06.01</t>
  </si>
  <si>
    <t>Chapisco de argamassa de cimento e areia média ou grossa lavada, no traço 1:3, espessura 5 mm</t>
  </si>
  <si>
    <t>01.06.02</t>
  </si>
  <si>
    <t>Reboco tipo paulista de argamassa de cimento, cal hidratada CH1 e areia média ou grossa lavada no traço 1:0.5:6, espessura 25 mm</t>
  </si>
  <si>
    <t>01.06.03</t>
  </si>
  <si>
    <t>Pintura com tinta acrílica, marcas de referência Suvinil, Coral ou Metalatex, inclusive selador acrílico, em paredes e forros, a três demãos</t>
  </si>
  <si>
    <t>01.07</t>
  </si>
  <si>
    <t>01.07.01</t>
  </si>
  <si>
    <t>01.07.02</t>
  </si>
  <si>
    <t>200513</t>
  </si>
  <si>
    <t>Escada tipo marinheiro de tubo de ferro 1" e 3/4", com h=4.20m, para acesso a caixa d'água, inclusive pintura em esmalte sintético, conforme detalhe em projeto</t>
  </si>
  <si>
    <t>01.07.03</t>
  </si>
  <si>
    <t>01.07.04</t>
  </si>
  <si>
    <t>01.07.05</t>
  </si>
  <si>
    <t>01.08</t>
  </si>
  <si>
    <t>LIMPEZA DA OBRA</t>
  </si>
  <si>
    <t>01.08.01</t>
  </si>
  <si>
    <t>TOTAL  GERAL     =======================================================&gt;&gt;&gt;</t>
  </si>
  <si>
    <t>MEMÓRIA DE CÁLCULO - ÁREA EXTERNA</t>
  </si>
  <si>
    <t>DESCRIÇÃO</t>
  </si>
  <si>
    <t>COMP.</t>
  </si>
  <si>
    <t>LARG.</t>
  </si>
  <si>
    <t>PROF.</t>
  </si>
  <si>
    <t>ÁREA</t>
  </si>
  <si>
    <t>VOLUME</t>
  </si>
  <si>
    <t>PESO</t>
  </si>
  <si>
    <t>UND.</t>
  </si>
  <si>
    <t>OBS.</t>
  </si>
  <si>
    <t>Telhado</t>
  </si>
  <si>
    <t>Desconto - Cx d'água  existente</t>
  </si>
  <si>
    <t>Laje</t>
  </si>
  <si>
    <t>espessura</t>
  </si>
  <si>
    <t>altura</t>
  </si>
  <si>
    <t>Caixa D'água</t>
  </si>
  <si>
    <t>Igual a área de telha a ser retirada - Item 01.01.01</t>
  </si>
  <si>
    <t>Laje impermeabilizada a ser coberta</t>
  </si>
  <si>
    <t>Conforme projeto de cobertura proposta</t>
  </si>
  <si>
    <t>Local da cobertura a ser demolida</t>
  </si>
  <si>
    <t>Acima da laje impermeabilizada</t>
  </si>
  <si>
    <t>Igual a área de estrutura de madeira - Item 01.04.01</t>
  </si>
  <si>
    <t>Laje a ser coberta com telha metálica</t>
  </si>
  <si>
    <t>Laje Cx. D'água</t>
  </si>
  <si>
    <t>Laje descoberta</t>
  </si>
  <si>
    <t>Igual a área de alvenaria vezes as duas faces</t>
  </si>
  <si>
    <t>faces</t>
  </si>
  <si>
    <t>Item 01.03.01</t>
  </si>
  <si>
    <t>Igual a área de Chapisco - Item 01.06.01</t>
  </si>
  <si>
    <t>Igual a área de alvenaria</t>
  </si>
  <si>
    <t>Mureta escada marinheiro</t>
  </si>
  <si>
    <t>CRONOGRAMA FÍSICO-FINANCEIRO</t>
  </si>
  <si>
    <t>VALORES R$</t>
  </si>
  <si>
    <t>PERÍODO (MENSAL)</t>
  </si>
  <si>
    <t xml:space="preserve">Físico (%) </t>
  </si>
  <si>
    <t>Financeiro (R$)</t>
  </si>
  <si>
    <t>Total Parcial (%)</t>
  </si>
  <si>
    <t>Total Acumulado (%)</t>
  </si>
  <si>
    <t>Total Financeiro (R$)</t>
  </si>
  <si>
    <t>Total Acumulado (R$)</t>
  </si>
  <si>
    <t>OBRA: REFORMA DE TELHADO  DA EMEF PROF.ª MARIA OLÍRIA SARCINELLI CAMPAGNARO</t>
  </si>
  <si>
    <t>01.08.02</t>
  </si>
  <si>
    <t>01.08.03</t>
  </si>
  <si>
    <t>01.08.04</t>
  </si>
  <si>
    <t>01.08.05</t>
  </si>
  <si>
    <t>01.08.06</t>
  </si>
  <si>
    <t>01.08.07</t>
  </si>
  <si>
    <t>01.09</t>
  </si>
  <si>
    <t>01.09.01</t>
  </si>
  <si>
    <t>01.08.08</t>
  </si>
  <si>
    <t>01.08.09</t>
  </si>
  <si>
    <t>01.08.10</t>
  </si>
  <si>
    <t>01.08.11</t>
  </si>
  <si>
    <t>01.08.12</t>
  </si>
  <si>
    <t>01.08.13</t>
  </si>
  <si>
    <t>Condutor de cobre nú, seção de 35mm2, inclusive suportes isoladores e acessórios de fixação, conforme projeto</t>
  </si>
  <si>
    <t>Caixa de inspeção em PVC, diâmetro 300 mm, ref TEL-552, marca de referência Termotécnica ou equivalente, inclusive escavação e reaterro</t>
  </si>
  <si>
    <t>Eletroduto de PVC rígido roscável, diâm. 1" (32mm), inclusive conexões</t>
  </si>
  <si>
    <t>Condulete tipo "c" em liga aluminio p/ eletroduto roscado 1"</t>
  </si>
  <si>
    <t>Abracadeira tipo ômega 1" c/ parafuso"</t>
  </si>
  <si>
    <t>Tampa cega em latao polido para condulete em liga de aluminio 4 x 4"</t>
  </si>
  <si>
    <t>Presilha de latão ref. 744, inclusive parafuso fenda DN 4,2x32mm e bucha nylon DN 6mm e vedação dos furos com poliuretano ref. 5905, marca de ref. Termotécnica ou equivalente</t>
  </si>
  <si>
    <t>pç</t>
  </si>
  <si>
    <t>Conforme  listas de quantitativo de SPDA</t>
  </si>
  <si>
    <t>INSTALAÇÕES DE SPDA</t>
  </si>
  <si>
    <t>INSTALAÇÕES HIDRAULICAS</t>
  </si>
  <si>
    <t>01.09.02</t>
  </si>
  <si>
    <t>01.09.03</t>
  </si>
  <si>
    <t>01.09.04</t>
  </si>
  <si>
    <t>01.09.05</t>
  </si>
  <si>
    <t>01.09.06</t>
  </si>
  <si>
    <t>01.09.07</t>
  </si>
  <si>
    <t>01.09.08</t>
  </si>
  <si>
    <t>141410</t>
  </si>
  <si>
    <t>141413</t>
  </si>
  <si>
    <t>170324</t>
  </si>
  <si>
    <t>170549</t>
  </si>
  <si>
    <t>Reservatório de fibra de vidro 3000 litros, inclusive peça de apoio de 6x16 cm, exclusive flanges e torneira de bóia</t>
  </si>
  <si>
    <t>Tubo de PVC rígido soldável marrom, diâm. 25mm (3/4"), inclusive conexões</t>
  </si>
  <si>
    <t>Tubo de PVC rígido soldável marrom, diâm. 50mm (11/2"), inclusive conexões</t>
  </si>
  <si>
    <t xml:space="preserve">Registro de gaveta bruto diam. 50mm (2") </t>
  </si>
  <si>
    <t>Conforme  listas de materias</t>
  </si>
  <si>
    <t>01.10</t>
  </si>
  <si>
    <t>01.10.01</t>
  </si>
  <si>
    <t>090102</t>
  </si>
  <si>
    <t>Estrutura de madeira de lei tipo Paraju ou equivalente para telhado de telha ondulada de fribrocimento esp. 6mm, com pontaletes e caibros, inclusive tratamento com cupinicida, exclusive telhas.</t>
  </si>
  <si>
    <t>152031</t>
  </si>
  <si>
    <t>160310</t>
  </si>
  <si>
    <t>Placa de obra nas dimensões de 2.0 x 4.0 m, padrão IOPES</t>
  </si>
  <si>
    <t>Terminal aéreo em latão (captor), com conector e fixação horizontal 5/16"x250mm, ref. TEL-024, inclusive vedação dos furos com poliuretano ref. TEL 5905, marca de ref. Termotécnica ou equivalente</t>
  </si>
  <si>
    <t>160333</t>
  </si>
  <si>
    <t>Cabo de cobre nú 50 mm2, ref. TEL-5750, marca de referência Termotécnica ou equivalente, inclusive abertura e fechamento de vala para cabo dimensões 50x20cm</t>
  </si>
  <si>
    <t>Haste de terra tipo COPPERWELD - 5/8" x 2.40m</t>
  </si>
  <si>
    <t>Conector de medição em latão com 2 parafusos para cabos de 16 a 50 mm2, ref. TEL-562, Termotécnica ou equivalente</t>
  </si>
  <si>
    <t>Tampa reforçada em ferro fundido com escotilha TEL 536, inclusive assentamento, marca de referência Termotécnica ou equivalente</t>
  </si>
  <si>
    <t>Conector split bolt para cabo de 35.0 mm2</t>
  </si>
  <si>
    <t>Tubo de PVC rígido soldável branco, para esgoto, diâmetro 100mm (4"), inclusive conexões</t>
  </si>
  <si>
    <t>200402</t>
  </si>
  <si>
    <t>Limpeza geral de obras (quadras, praças e jardins)</t>
  </si>
  <si>
    <t>01.09.09</t>
  </si>
  <si>
    <t>142120</t>
  </si>
  <si>
    <t>Torneira de bóia de PVC, diâm. 1" (25mm)</t>
  </si>
  <si>
    <t>01.09.10</t>
  </si>
  <si>
    <t>01.09.11</t>
  </si>
  <si>
    <t>Adaptador de PVC com flanges livres para caixa d'água de 32mmx1"</t>
  </si>
  <si>
    <t>142125</t>
  </si>
  <si>
    <t>Adaptador de PVC soldável com flanges livres para caixa d'água, diâmetro 50mm (1 1/2")</t>
  </si>
  <si>
    <t>141525</t>
  </si>
  <si>
    <t>01.09.12</t>
  </si>
  <si>
    <t>01.09.13</t>
  </si>
  <si>
    <t>Adaptador PVC soldável curto com bolsa e rosca para registro 25mm X 3/4"</t>
  </si>
  <si>
    <t>HID-01</t>
  </si>
  <si>
    <t>Adaptador PVC soldável curto com bolsa e rosca para registro 50mm X 1 1/2"</t>
  </si>
  <si>
    <t>HID-02</t>
  </si>
  <si>
    <t>Adaptador PVC soldável curto com bolsa e rosca para registro 60mm X 2"</t>
  </si>
  <si>
    <t>HID-03</t>
  </si>
  <si>
    <t>ELE-01</t>
  </si>
  <si>
    <t>ELE-02</t>
  </si>
  <si>
    <t>ELE-03</t>
  </si>
  <si>
    <t>IMP-01</t>
  </si>
  <si>
    <t>Rufo de chapa metálica nº 26 com largura de 30 cm</t>
  </si>
  <si>
    <t>01.04.04</t>
  </si>
  <si>
    <t>090302</t>
  </si>
  <si>
    <t>Cobertura menor</t>
  </si>
  <si>
    <t>01.01.05</t>
  </si>
  <si>
    <t>030304</t>
  </si>
  <si>
    <t xml:space="preserve">Índice de preço para remoção de entulho decorrente da execução de obras (Classe A CONAMA - NBR 10.004 - Classe II-B), incluindo aluguel da caçamba, carga, transporte e descarga em área licenciada </t>
  </si>
  <si>
    <t>Telha fibrocimento</t>
  </si>
  <si>
    <t>Manta asfáltica</t>
  </si>
  <si>
    <t>Concreto</t>
  </si>
  <si>
    <t>Estrutura de madeira</t>
  </si>
  <si>
    <t>071105</t>
  </si>
  <si>
    <t>Grade de ferro em barra chata, inclusive chumbamento</t>
  </si>
  <si>
    <t>071107</t>
  </si>
  <si>
    <t>Portão de ferro de abrir em barra chata, chapa e tubo, inclusive chumbamento</t>
  </si>
  <si>
    <t>071704</t>
  </si>
  <si>
    <t>Porta de abrir tipo veneziana em alumínio anodizado, linha 25, completa, incl. puxador com tranca, caixilho, alizar e contramarco</t>
  </si>
  <si>
    <t>1° Mês</t>
  </si>
  <si>
    <t>2º Mês</t>
  </si>
  <si>
    <t>3º Mês</t>
  </si>
  <si>
    <t>4º Mês</t>
  </si>
  <si>
    <t>5ºª Mês</t>
  </si>
  <si>
    <t>6º Mês</t>
  </si>
  <si>
    <t>7º Mês</t>
  </si>
  <si>
    <t>LICITAÇÃO</t>
  </si>
  <si>
    <t>8º Mês</t>
  </si>
  <si>
    <t>9º Mês</t>
  </si>
  <si>
    <t>SERVIÇOS COMPLEMENTARES</t>
  </si>
  <si>
    <t>01.09.14</t>
  </si>
  <si>
    <t>Placa para inaguração  da obra, 30 x 50 cm, incl. Assentamento</t>
  </si>
  <si>
    <t>Barracão para escritório com sanitário área de 14.50 m2, de chapa de compens. 12mm e pontalete 8x8cm, piso cimentado e cobertura de telha de fibroc. 6mm, incl. ponto de luz e cx. de inspeção, conf. projeto (1utilização)</t>
  </si>
  <si>
    <t>01.07.06</t>
  </si>
  <si>
    <t>190417</t>
  </si>
  <si>
    <t>Pintura com tinta esmalte sintético, marcas de referência Suvinil, Coral ou Metalatex, a duas demãos, inclusive fundo anticorrosivo a uma demão, em metal</t>
  </si>
  <si>
    <t>Grade</t>
  </si>
  <si>
    <t>Portão</t>
  </si>
  <si>
    <t>coeficiente</t>
  </si>
  <si>
    <t>170321</t>
  </si>
  <si>
    <t>Registro de gaveta bruto diam. 25mm (1")</t>
  </si>
  <si>
    <t>Registro de gaveta bruto diam. 65mm (21/2")</t>
  </si>
  <si>
    <t>170325</t>
  </si>
  <si>
    <t>EQU-01</t>
  </si>
  <si>
    <t>Chapim em granito cinza andorinha, espessura 2cm, largura 19cm</t>
  </si>
  <si>
    <t>base maior</t>
  </si>
  <si>
    <t>base menor</t>
  </si>
  <si>
    <t>Desconto porta de acesso</t>
  </si>
  <si>
    <t>Vista A - lado direito</t>
  </si>
  <si>
    <t>Vista A - lado esquerdo</t>
  </si>
  <si>
    <t>Laje de cobertura existente a trocar</t>
  </si>
  <si>
    <t>Laje a impermeabilizar</t>
  </si>
  <si>
    <t>01.03.02</t>
  </si>
  <si>
    <t>01.03.03</t>
  </si>
  <si>
    <t>01.03.04</t>
  </si>
  <si>
    <t>Fornecimento, preparo e aplicação de concreto Fck=20 MPa (brita 1) - (5% de perdas já incluído no custo)</t>
  </si>
  <si>
    <t>Fornecimento, dobragem e colocação em fôrma, de armadura CA-50 A média, diâmetro de 6.3 a 10.0 mm</t>
  </si>
  <si>
    <t>kg</t>
  </si>
  <si>
    <t>040322</t>
  </si>
  <si>
    <t>040206</t>
  </si>
  <si>
    <t>Fôrma de tábua de madeira de 2.5 x 30.0 cm para fundações, levando-se em conta a utilização 5 vezes (incluido o material, corte, montagem, escoramento e desforma)</t>
  </si>
  <si>
    <t>040328</t>
  </si>
  <si>
    <t>Pilaretes em concreto</t>
  </si>
  <si>
    <t>nº barras</t>
  </si>
  <si>
    <t>n° pilares</t>
  </si>
  <si>
    <t>comp.</t>
  </si>
  <si>
    <t>kg/m</t>
  </si>
  <si>
    <t xml:space="preserve">SUBTOTAL </t>
  </si>
  <si>
    <t xml:space="preserve">UNIT. </t>
  </si>
  <si>
    <t>090219</t>
  </si>
  <si>
    <t>Cobertura em telha ondulada de alumínio, esp. 0.5mm, inclusive acessórios de fixação</t>
  </si>
  <si>
    <t/>
  </si>
  <si>
    <t>DATA BASE:  Janeiro/2021</t>
  </si>
  <si>
    <t>BDI MULTIPLICADOR</t>
  </si>
  <si>
    <t>DER-ES</t>
  </si>
  <si>
    <t>200576</t>
  </si>
  <si>
    <t>Placa para inauguração de obra em alumínio polido e=4mm, dimensões 40 x 50 cm, gravação em baixo relevo, inclusive
pintura e fixação</t>
  </si>
  <si>
    <t>141414</t>
  </si>
  <si>
    <t>Tubo de PVC rígido soldável marrom, diâm. 60mm (2"), inclusive conexões</t>
  </si>
  <si>
    <t>COMPOSIÇÃO ANALÍTICA DE PREÇO UNITÁRIO</t>
  </si>
  <si>
    <t>Data-base</t>
  </si>
  <si>
    <t>SERVIÇO:</t>
  </si>
  <si>
    <t xml:space="preserve">UND: </t>
  </si>
  <si>
    <t>MÃO-DE-OBRA</t>
  </si>
  <si>
    <t>CÓD.</t>
  </si>
  <si>
    <t>UND</t>
  </si>
  <si>
    <t>COEF</t>
  </si>
  <si>
    <t>R$ UNIT.</t>
  </si>
  <si>
    <t>R$ PARCIAL</t>
  </si>
  <si>
    <t>Encanador</t>
  </si>
  <si>
    <t>h</t>
  </si>
  <si>
    <t xml:space="preserve">Ajudante </t>
  </si>
  <si>
    <t>TOTAL A</t>
  </si>
  <si>
    <t>MATERIAIS/ SERVIÇOS</t>
  </si>
  <si>
    <t>Fita de vedação</t>
  </si>
  <si>
    <t>Adesivo para tubo de PVC rigido</t>
  </si>
  <si>
    <t>Solução limpadora para PVC rigido</t>
  </si>
  <si>
    <t>l</t>
  </si>
  <si>
    <t>TOTAL B</t>
  </si>
  <si>
    <t>RESUMO</t>
  </si>
  <si>
    <t>TOTAL  A</t>
  </si>
  <si>
    <t>TOTAL  B</t>
  </si>
  <si>
    <t>TOTAL C ( TOTAL A X LEIS SOCIAIS)</t>
  </si>
  <si>
    <t>PREÇO DE VENDA</t>
  </si>
  <si>
    <t>Eletricista</t>
  </si>
  <si>
    <t>Ajudante de Eletricista</t>
  </si>
  <si>
    <t>Pedreiro</t>
  </si>
  <si>
    <t>Servente</t>
  </si>
  <si>
    <t>Areia lavada média</t>
  </si>
  <si>
    <t>Cal hidratado</t>
  </si>
  <si>
    <t>Cimento CP III - 32</t>
  </si>
  <si>
    <t>ATUALIZAÇÃO: FELIPPE PICOLI PANCIERI: CREA-ES 050306/D</t>
  </si>
  <si>
    <t>Granito cinza andorinha polido esp. 2cm p/ bancada</t>
  </si>
  <si>
    <t>TOTAL E (BDI 31,29%)</t>
  </si>
  <si>
    <t>TOTAL D (A+B+C)</t>
  </si>
  <si>
    <t xml:space="preserve">LEIS SOCIAIS: </t>
  </si>
  <si>
    <t>SINAPI-ES</t>
  </si>
  <si>
    <t>ORÇAMENTISTA: STEFAN B.LEMOS CREA 7169/D ES</t>
  </si>
  <si>
    <t>ORÇAMENTISTA: STEFAN B.LEMOS: CREA 7169/D ES</t>
  </si>
  <si>
    <t>SECRETARIA MUNICIPAL DE OBRAS E SERVIÇOS URBANOS</t>
  </si>
  <si>
    <t>OBRA: SERVIÇO DE MANUTENÇÃO PREVENTIVA E CORRETIVA DO PARQUE DE ILUMINAÇÃO PÚBLICA</t>
  </si>
  <si>
    <t>COMPOSIÇÃO DO BDI</t>
  </si>
  <si>
    <t>Para Serviços</t>
  </si>
  <si>
    <t>Para Materiais</t>
  </si>
  <si>
    <t>GRUPO A</t>
  </si>
  <si>
    <t>Despesas Financeiras</t>
  </si>
  <si>
    <t>Total Grupo A</t>
  </si>
  <si>
    <t>GRUPO B</t>
  </si>
  <si>
    <t>Administração Central</t>
  </si>
  <si>
    <t>Total Grupo B</t>
  </si>
  <si>
    <t>GRUPO C</t>
  </si>
  <si>
    <t>Bonificação</t>
  </si>
  <si>
    <t>Total Grupo C</t>
  </si>
  <si>
    <t>GRUPO D</t>
  </si>
  <si>
    <t>Seguros / Garantia</t>
  </si>
  <si>
    <t>Riscos</t>
  </si>
  <si>
    <t>Total Grupo D</t>
  </si>
  <si>
    <t>GRUPO E</t>
  </si>
  <si>
    <t>ISS</t>
  </si>
  <si>
    <t>PIS</t>
  </si>
  <si>
    <t>COFINS</t>
  </si>
  <si>
    <t>CPRB</t>
  </si>
  <si>
    <t>Total Grupo E</t>
  </si>
  <si>
    <t>BDI Total</t>
  </si>
  <si>
    <t>OBS:</t>
  </si>
  <si>
    <t>1</t>
  </si>
  <si>
    <t>- A fórmula para cálculo da taxa a ser acrescida aos custos diretos de um</t>
  </si>
  <si>
    <t>empreendimento a título de Benefícios e Despesas Indiretas é:</t>
  </si>
  <si>
    <r>
      <t>BDI = {</t>
    </r>
    <r>
      <rPr>
        <b/>
        <u/>
        <sz val="10"/>
        <rFont val="Verdana"/>
        <family val="2"/>
      </rPr>
      <t>(1 + A)*(1 + B+D)*(1 + C)}</t>
    </r>
    <r>
      <rPr>
        <b/>
        <sz val="10"/>
        <rFont val="Verdana"/>
        <family val="2"/>
      </rPr>
      <t xml:space="preserve">  -1, onde:</t>
    </r>
  </si>
  <si>
    <t>(1 – E)</t>
  </si>
  <si>
    <t>A = DESPESAS FINANCEIRAS</t>
  </si>
  <si>
    <t>B = ADMINISTRAÇÃO CENTRAL;</t>
  </si>
  <si>
    <t>C = BENEFÍCIO / LUCRO;</t>
  </si>
  <si>
    <t>D = RISCOS, SEGUROS E GARANTIAS;</t>
  </si>
  <si>
    <t>E = ISS + PIS + COFINS+INSS</t>
  </si>
  <si>
    <t>2</t>
  </si>
  <si>
    <t>- Discriminação do BDI</t>
  </si>
  <si>
    <t xml:space="preserve">A – Despesas financeiras: </t>
  </si>
  <si>
    <t>são aquelas decorrentes do custo do capital de giro para fazer frente às despesas realizadas antes do efetivo recebimento das devidas receitas. Foi apropriada por estimativa com base na média proposta no ACÓRDÃO Nº 2.622/2013, PLENÁRIO de 25 set.2013.</t>
  </si>
  <si>
    <t xml:space="preserve">B – Administração Central: </t>
  </si>
  <si>
    <t>são as despesas relativas à manutenção de parcela do custo do escritório central da empresa, tais como: instalações do imóvel/sede (custo de propriedade ou de locação de imóveis); aquisição e manutenção dos equipamentos da sede (computadores, ar condicionado, veículos e correlatos); despesas administrativas (secretária, vigilante, auxiliar de escritório, contínuo, assessorias tercerizadas - ex. contadoria); despesas com consumo (água, luz, telefone, material para escritório, material para limpeza, alimentos, etc). Foi apropriada por estimativa com base na média proposta noACÓRDÃO Nº 2.622/2013, PLENÁRIO de 25 set.2013.</t>
  </si>
  <si>
    <t xml:space="preserve"> C – Benefício/Lucro: </t>
  </si>
  <si>
    <t>é a parcela que contempla a remuneração do construtor, definidos com base em valor percentual sobre o total dos custos diretos e despesas indiretas, excluídas aquelas referentes às parcelas tributárias. A taxa adotada como benefício deve ser entendida como uma provisão de onde será retirado o lucro do construtor, após desconto de todos os encargos decorrentes de inúmeras incertezas que podem ocorrer durante as obras, difíceis de serem mensuradas no seu conjunto com base no ACÓRDÃO Nº 2.622/2013, PLENÁRIO de 25 set.2013.</t>
  </si>
  <si>
    <t xml:space="preserve">D – Riscos Imprevistos, Garantias e Seguros: </t>
  </si>
  <si>
    <t>valores para cobertura de despesas imprevisíveis e os seguros e garantias estabelecidos no Projeto Básico e orientação contante no ACÓRDÃO Nº 2.622/2013, PLENÁRIO de 25 set.2013.</t>
  </si>
  <si>
    <t xml:space="preserve">E – Valores Relativos aos Tributos:                                                                                                   </t>
  </si>
  <si>
    <r>
      <t xml:space="preserve"> – Impostos sobre serviços de qualquer natureza – ISS, </t>
    </r>
    <r>
      <rPr>
        <sz val="10"/>
        <rFont val="Verdana"/>
        <family val="2"/>
      </rPr>
      <t>é imposto de competência municipal, consoante art. 156, inciso III, da Constituição Federal. Alíquota de 5% sobre o valor total da nota fiscal.</t>
    </r>
  </si>
  <si>
    <r>
      <t xml:space="preserve"> – Contribuição para o Programa de Integração Social – PIS. </t>
    </r>
    <r>
      <rPr>
        <sz val="10"/>
        <rFont val="Verdana"/>
        <family val="2"/>
      </rPr>
      <t>A taxa do PIS, definida pelos Decretos-Lei nº 2.445 e 2.449/88, é de 0,65% sobre a receita operacional bruta.</t>
    </r>
  </si>
  <si>
    <r>
      <t xml:space="preserve"> – Contribuição para o Programa de Financiamento da Seguridade Social – COFINS, </t>
    </r>
    <r>
      <rPr>
        <sz val="10"/>
        <rFont val="Verdana"/>
        <family val="2"/>
      </rPr>
      <t>definida pela Lei 9.718/98, é de 3%, sobre a receita operacional bruta.</t>
    </r>
  </si>
  <si>
    <t xml:space="preserve"> COMPOSIÇÃO DE LEIS SOCIAIS HORISTAS </t>
  </si>
  <si>
    <r>
      <rPr>
        <b/>
        <sz val="11"/>
        <color indexed="8"/>
        <rFont val="Calibri"/>
        <family val="2"/>
      </rPr>
      <t>GRUPO</t>
    </r>
    <r>
      <rPr>
        <b/>
        <sz val="11"/>
        <color indexed="8"/>
        <rFont val="Calibri"/>
        <family val="2"/>
      </rPr>
      <t xml:space="preserve"> </t>
    </r>
    <r>
      <rPr>
        <b/>
        <sz val="11"/>
        <color indexed="8"/>
        <rFont val="Calibri"/>
        <family val="2"/>
      </rPr>
      <t>A</t>
    </r>
    <r>
      <rPr>
        <b/>
        <sz val="11"/>
        <color indexed="8"/>
        <rFont val="Calibri"/>
        <family val="2"/>
      </rPr>
      <t xml:space="preserve"> </t>
    </r>
    <r>
      <rPr>
        <b/>
        <sz val="11"/>
        <color indexed="8"/>
        <rFont val="Calibri"/>
        <family val="2"/>
      </rPr>
      <t>-</t>
    </r>
    <r>
      <rPr>
        <b/>
        <sz val="11"/>
        <color indexed="8"/>
        <rFont val="Calibri"/>
        <family val="2"/>
      </rPr>
      <t xml:space="preserve"> </t>
    </r>
    <r>
      <rPr>
        <b/>
        <sz val="11"/>
        <color indexed="8"/>
        <rFont val="Calibri"/>
        <family val="2"/>
      </rPr>
      <t>En</t>
    </r>
    <r>
      <rPr>
        <b/>
        <sz val="11"/>
        <color indexed="8"/>
        <rFont val="Calibri"/>
        <family val="2"/>
      </rPr>
      <t>c</t>
    </r>
    <r>
      <rPr>
        <b/>
        <sz val="11"/>
        <color indexed="8"/>
        <rFont val="Calibri"/>
        <family val="2"/>
      </rPr>
      <t>argos</t>
    </r>
    <r>
      <rPr>
        <b/>
        <sz val="11"/>
        <color indexed="8"/>
        <rFont val="Calibri"/>
        <family val="2"/>
      </rPr>
      <t xml:space="preserve"> </t>
    </r>
    <r>
      <rPr>
        <b/>
        <sz val="11"/>
        <color indexed="8"/>
        <rFont val="Calibri"/>
        <family val="2"/>
      </rPr>
      <t>S</t>
    </r>
    <r>
      <rPr>
        <b/>
        <sz val="11"/>
        <color indexed="8"/>
        <rFont val="Calibri"/>
        <family val="2"/>
      </rPr>
      <t>o</t>
    </r>
    <r>
      <rPr>
        <b/>
        <sz val="11"/>
        <color indexed="8"/>
        <rFont val="Calibri"/>
        <family val="2"/>
      </rPr>
      <t>c</t>
    </r>
    <r>
      <rPr>
        <b/>
        <sz val="11"/>
        <color indexed="8"/>
        <rFont val="Calibri"/>
        <family val="2"/>
      </rPr>
      <t>i</t>
    </r>
    <r>
      <rPr>
        <b/>
        <sz val="11"/>
        <color indexed="8"/>
        <rFont val="Calibri"/>
        <family val="2"/>
      </rPr>
      <t>ais</t>
    </r>
    <r>
      <rPr>
        <b/>
        <sz val="11"/>
        <color indexed="8"/>
        <rFont val="Calibri"/>
        <family val="2"/>
      </rPr>
      <t xml:space="preserve"> </t>
    </r>
    <r>
      <rPr>
        <b/>
        <sz val="11"/>
        <color indexed="8"/>
        <rFont val="Calibri"/>
        <family val="2"/>
      </rPr>
      <t>Bás</t>
    </r>
    <r>
      <rPr>
        <b/>
        <sz val="11"/>
        <color indexed="8"/>
        <rFont val="Calibri"/>
        <family val="2"/>
      </rPr>
      <t>i</t>
    </r>
    <r>
      <rPr>
        <b/>
        <sz val="11"/>
        <color indexed="8"/>
        <rFont val="Calibri"/>
        <family val="2"/>
      </rPr>
      <t>c</t>
    </r>
    <r>
      <rPr>
        <b/>
        <sz val="11"/>
        <color indexed="8"/>
        <rFont val="Calibri"/>
        <family val="2"/>
      </rPr>
      <t>o</t>
    </r>
    <r>
      <rPr>
        <b/>
        <sz val="11"/>
        <color indexed="8"/>
        <rFont val="Calibri"/>
        <family val="2"/>
      </rPr>
      <t>s</t>
    </r>
  </si>
  <si>
    <r>
      <rPr>
        <b/>
        <sz val="11"/>
        <color indexed="8"/>
        <rFont val="Calibri"/>
        <family val="2"/>
      </rPr>
      <t>%</t>
    </r>
    <r>
      <rPr>
        <b/>
        <sz val="11"/>
        <color indexed="8"/>
        <rFont val="Calibri"/>
        <family val="2"/>
      </rPr>
      <t xml:space="preserve"> </t>
    </r>
  </si>
  <si>
    <t>A.1</t>
  </si>
  <si>
    <t>INSS (Art. 22 da Lei 8.212/91)</t>
  </si>
  <si>
    <t>A.2</t>
  </si>
  <si>
    <t>FGTS (Art. 27 do Decreto 99.684/90)</t>
  </si>
  <si>
    <t>A.3</t>
  </si>
  <si>
    <t>SESI/SESC (Lei 8.029/90 e Lei 8.036/90)</t>
  </si>
  <si>
    <t>1,80</t>
  </si>
  <si>
    <t>A.4</t>
  </si>
  <si>
    <t>SENAI/SENAC (Lei 8.029/90 e Decreto-Lei 6246/44)</t>
  </si>
  <si>
    <t>1,30</t>
  </si>
  <si>
    <t>A.5</t>
  </si>
  <si>
    <t>SEBRAE (já considerado no item A.3 e A.4)</t>
  </si>
  <si>
    <t>0,00</t>
  </si>
  <si>
    <t>A.6</t>
  </si>
  <si>
    <t>INCRA (Lei 2.613/55 e Decreto 1.146/70)</t>
  </si>
  <si>
    <t>0,20</t>
  </si>
  <si>
    <t>A.7</t>
  </si>
  <si>
    <t>SALÁRIO-EDUCAÇÃO (Decreto 87.043/82)</t>
  </si>
  <si>
    <t>2,50</t>
  </si>
  <si>
    <t>A.8</t>
  </si>
  <si>
    <t>SEGURO ACIDENTE DO TRABALHO (Lei 8.212/91 e Decreto 3.048/99)</t>
  </si>
  <si>
    <t>3,00</t>
  </si>
  <si>
    <t>A.9</t>
  </si>
  <si>
    <t>SECONCI/Medicina do Trabalho</t>
  </si>
  <si>
    <t>1,00</t>
  </si>
  <si>
    <t>TOTAL GRUPO A</t>
  </si>
  <si>
    <r>
      <rPr>
        <b/>
        <sz val="11"/>
        <color indexed="8"/>
        <rFont val="Calibri"/>
        <family val="2"/>
      </rPr>
      <t>GRUPO</t>
    </r>
    <r>
      <rPr>
        <b/>
        <sz val="11"/>
        <color indexed="8"/>
        <rFont val="Calibri"/>
        <family val="2"/>
      </rPr>
      <t xml:space="preserve"> </t>
    </r>
    <r>
      <rPr>
        <b/>
        <sz val="11"/>
        <color indexed="8"/>
        <rFont val="Calibri"/>
        <family val="2"/>
      </rPr>
      <t>B</t>
    </r>
    <r>
      <rPr>
        <b/>
        <sz val="11"/>
        <color indexed="8"/>
        <rFont val="Calibri"/>
        <family val="2"/>
      </rPr>
      <t xml:space="preserve"> </t>
    </r>
    <r>
      <rPr>
        <b/>
        <sz val="11"/>
        <color indexed="8"/>
        <rFont val="Calibri"/>
        <family val="2"/>
      </rPr>
      <t>-</t>
    </r>
    <r>
      <rPr>
        <b/>
        <sz val="11"/>
        <color indexed="8"/>
        <rFont val="Calibri"/>
        <family val="2"/>
      </rPr>
      <t xml:space="preserve"> </t>
    </r>
    <r>
      <rPr>
        <b/>
        <sz val="11"/>
        <color indexed="8"/>
        <rFont val="Calibri"/>
        <family val="2"/>
      </rPr>
      <t>En</t>
    </r>
    <r>
      <rPr>
        <b/>
        <sz val="11"/>
        <color indexed="8"/>
        <rFont val="Calibri"/>
        <family val="2"/>
      </rPr>
      <t>c</t>
    </r>
    <r>
      <rPr>
        <b/>
        <sz val="11"/>
        <color indexed="8"/>
        <rFont val="Calibri"/>
        <family val="2"/>
      </rPr>
      <t>argos</t>
    </r>
    <r>
      <rPr>
        <b/>
        <sz val="11"/>
        <color indexed="8"/>
        <rFont val="Calibri"/>
        <family val="2"/>
      </rPr>
      <t xml:space="preserve"> </t>
    </r>
    <r>
      <rPr>
        <b/>
        <sz val="11"/>
        <color indexed="8"/>
        <rFont val="Calibri"/>
        <family val="2"/>
      </rPr>
      <t>S</t>
    </r>
    <r>
      <rPr>
        <b/>
        <sz val="11"/>
        <color indexed="8"/>
        <rFont val="Calibri"/>
        <family val="2"/>
      </rPr>
      <t>o</t>
    </r>
    <r>
      <rPr>
        <b/>
        <sz val="11"/>
        <color indexed="8"/>
        <rFont val="Calibri"/>
        <family val="2"/>
      </rPr>
      <t>c</t>
    </r>
    <r>
      <rPr>
        <b/>
        <sz val="11"/>
        <color indexed="8"/>
        <rFont val="Calibri"/>
        <family val="2"/>
      </rPr>
      <t>i</t>
    </r>
    <r>
      <rPr>
        <b/>
        <sz val="11"/>
        <color indexed="8"/>
        <rFont val="Calibri"/>
        <family val="2"/>
      </rPr>
      <t>ais</t>
    </r>
    <r>
      <rPr>
        <b/>
        <sz val="11"/>
        <color indexed="8"/>
        <rFont val="Calibri"/>
        <family val="2"/>
      </rPr>
      <t xml:space="preserve"> </t>
    </r>
    <r>
      <rPr>
        <b/>
        <sz val="11"/>
        <color indexed="8"/>
        <rFont val="Calibri"/>
        <family val="2"/>
      </rPr>
      <t>que</t>
    </r>
    <r>
      <rPr>
        <b/>
        <sz val="11"/>
        <color indexed="8"/>
        <rFont val="Calibri"/>
        <family val="2"/>
      </rPr>
      <t xml:space="preserve"> </t>
    </r>
    <r>
      <rPr>
        <b/>
        <sz val="11"/>
        <color indexed="8"/>
        <rFont val="Calibri"/>
        <family val="2"/>
      </rPr>
      <t>recebem</t>
    </r>
    <r>
      <rPr>
        <b/>
        <sz val="11"/>
        <color indexed="8"/>
        <rFont val="Calibri"/>
        <family val="2"/>
      </rPr>
      <t xml:space="preserve"> </t>
    </r>
    <r>
      <rPr>
        <b/>
        <sz val="11"/>
        <color indexed="8"/>
        <rFont val="Calibri"/>
        <family val="2"/>
      </rPr>
      <t>a</t>
    </r>
    <r>
      <rPr>
        <b/>
        <sz val="11"/>
        <color indexed="8"/>
        <rFont val="Calibri"/>
        <family val="2"/>
      </rPr>
      <t xml:space="preserve"> </t>
    </r>
    <r>
      <rPr>
        <b/>
        <sz val="11"/>
        <color indexed="8"/>
        <rFont val="Calibri"/>
        <family val="2"/>
      </rPr>
      <t>i</t>
    </r>
    <r>
      <rPr>
        <b/>
        <sz val="11"/>
        <color indexed="8"/>
        <rFont val="Calibri"/>
        <family val="2"/>
      </rPr>
      <t>nc</t>
    </r>
    <r>
      <rPr>
        <b/>
        <sz val="11"/>
        <color indexed="8"/>
        <rFont val="Calibri"/>
        <family val="2"/>
      </rPr>
      <t>i</t>
    </r>
    <r>
      <rPr>
        <b/>
        <sz val="11"/>
        <color indexed="8"/>
        <rFont val="Calibri"/>
        <family val="2"/>
      </rPr>
      <t>dên</t>
    </r>
    <r>
      <rPr>
        <b/>
        <sz val="11"/>
        <color indexed="8"/>
        <rFont val="Calibri"/>
        <family val="2"/>
      </rPr>
      <t>c</t>
    </r>
    <r>
      <rPr>
        <b/>
        <sz val="11"/>
        <color indexed="8"/>
        <rFont val="Calibri"/>
        <family val="2"/>
      </rPr>
      <t>i</t>
    </r>
    <r>
      <rPr>
        <b/>
        <sz val="11"/>
        <color indexed="8"/>
        <rFont val="Calibri"/>
        <family val="2"/>
      </rPr>
      <t>a</t>
    </r>
    <r>
      <rPr>
        <b/>
        <sz val="11"/>
        <color indexed="8"/>
        <rFont val="Calibri"/>
        <family val="2"/>
      </rPr>
      <t xml:space="preserve"> </t>
    </r>
    <r>
      <rPr>
        <b/>
        <sz val="11"/>
        <color indexed="8"/>
        <rFont val="Calibri"/>
        <family val="2"/>
      </rPr>
      <t>do</t>
    </r>
    <r>
      <rPr>
        <b/>
        <sz val="11"/>
        <color indexed="8"/>
        <rFont val="Calibri"/>
        <family val="2"/>
      </rPr>
      <t xml:space="preserve"> </t>
    </r>
    <r>
      <rPr>
        <b/>
        <sz val="11"/>
        <color indexed="8"/>
        <rFont val="Calibri"/>
        <family val="2"/>
      </rPr>
      <t>g</t>
    </r>
    <r>
      <rPr>
        <b/>
        <sz val="11"/>
        <color indexed="8"/>
        <rFont val="Calibri"/>
        <family val="2"/>
      </rPr>
      <t>r</t>
    </r>
    <r>
      <rPr>
        <b/>
        <sz val="11"/>
        <color indexed="8"/>
        <rFont val="Calibri"/>
        <family val="2"/>
      </rPr>
      <t>upo</t>
    </r>
    <r>
      <rPr>
        <b/>
        <sz val="11"/>
        <color indexed="8"/>
        <rFont val="Calibri"/>
        <family val="2"/>
      </rPr>
      <t xml:space="preserve"> </t>
    </r>
    <r>
      <rPr>
        <b/>
        <sz val="11"/>
        <color indexed="8"/>
        <rFont val="Calibri"/>
        <family val="2"/>
      </rPr>
      <t>A</t>
    </r>
  </si>
  <si>
    <t>B.1</t>
  </si>
  <si>
    <t>Descanso Semanal Remunerado (Art. 66 da CLT e Art. 7º da CF/88)</t>
  </si>
  <si>
    <t>17,52</t>
  </si>
  <si>
    <t>B.2</t>
  </si>
  <si>
    <t>Feriados (Art. 70 da CLT e Lei 605/49)</t>
  </si>
  <si>
    <t>3,91</t>
  </si>
  <si>
    <t>B.3</t>
  </si>
  <si>
    <t>Auxílio doença e acidente do trabalho (Lei 3.607/60 e Art. 131 da CLT)</t>
  </si>
  <si>
    <t>0,76</t>
  </si>
  <si>
    <t>B.4</t>
  </si>
  <si>
    <t>Licença Paternidade (Art. 7º da CF/88)</t>
  </si>
  <si>
    <t>0,11</t>
  </si>
  <si>
    <t>B.5</t>
  </si>
  <si>
    <t>Faltas Legais (Art. 473 da CLT)</t>
  </si>
  <si>
    <t>0,67</t>
  </si>
  <si>
    <t>B.6</t>
  </si>
  <si>
    <t>13º Salário (Lei nº 4090/62)</t>
  </si>
  <si>
    <t>10,11</t>
  </si>
  <si>
    <t>B.7</t>
  </si>
  <si>
    <t>Aviso Prévio Trabalhado (Art. 7º, inciso XXI da CF/88)</t>
  </si>
  <si>
    <t>0,34</t>
  </si>
  <si>
    <t>TOTAL GRUPO B</t>
  </si>
  <si>
    <r>
      <rPr>
        <b/>
        <sz val="11"/>
        <color indexed="8"/>
        <rFont val="Calibri"/>
        <family val="2"/>
      </rPr>
      <t>GRUPO</t>
    </r>
    <r>
      <rPr>
        <b/>
        <sz val="11"/>
        <color indexed="8"/>
        <rFont val="Calibri"/>
        <family val="2"/>
      </rPr>
      <t xml:space="preserve"> </t>
    </r>
    <r>
      <rPr>
        <b/>
        <sz val="11"/>
        <color indexed="8"/>
        <rFont val="Calibri"/>
        <family val="2"/>
      </rPr>
      <t>C</t>
    </r>
    <r>
      <rPr>
        <b/>
        <sz val="11"/>
        <color indexed="8"/>
        <rFont val="Calibri"/>
        <family val="2"/>
      </rPr>
      <t xml:space="preserve"> </t>
    </r>
    <r>
      <rPr>
        <b/>
        <sz val="11"/>
        <color indexed="8"/>
        <rFont val="Calibri"/>
        <family val="2"/>
      </rPr>
      <t>-</t>
    </r>
    <r>
      <rPr>
        <b/>
        <sz val="11"/>
        <color indexed="8"/>
        <rFont val="Calibri"/>
        <family val="2"/>
      </rPr>
      <t xml:space="preserve"> </t>
    </r>
    <r>
      <rPr>
        <b/>
        <sz val="11"/>
        <color indexed="8"/>
        <rFont val="Calibri"/>
        <family val="2"/>
      </rPr>
      <t>En</t>
    </r>
    <r>
      <rPr>
        <b/>
        <sz val="11"/>
        <color indexed="8"/>
        <rFont val="Calibri"/>
        <family val="2"/>
      </rPr>
      <t>c</t>
    </r>
    <r>
      <rPr>
        <b/>
        <sz val="11"/>
        <color indexed="8"/>
        <rFont val="Calibri"/>
        <family val="2"/>
      </rPr>
      <t>argos</t>
    </r>
    <r>
      <rPr>
        <b/>
        <sz val="11"/>
        <color indexed="8"/>
        <rFont val="Calibri"/>
        <family val="2"/>
      </rPr>
      <t xml:space="preserve"> </t>
    </r>
    <r>
      <rPr>
        <b/>
        <sz val="11"/>
        <color indexed="8"/>
        <rFont val="Calibri"/>
        <family val="2"/>
      </rPr>
      <t>S</t>
    </r>
    <r>
      <rPr>
        <b/>
        <sz val="11"/>
        <color indexed="8"/>
        <rFont val="Calibri"/>
        <family val="2"/>
      </rPr>
      <t>o</t>
    </r>
    <r>
      <rPr>
        <b/>
        <sz val="11"/>
        <color indexed="8"/>
        <rFont val="Calibri"/>
        <family val="2"/>
      </rPr>
      <t>c</t>
    </r>
    <r>
      <rPr>
        <b/>
        <sz val="11"/>
        <color indexed="8"/>
        <rFont val="Calibri"/>
        <family val="2"/>
      </rPr>
      <t>i</t>
    </r>
    <r>
      <rPr>
        <b/>
        <sz val="11"/>
        <color indexed="8"/>
        <rFont val="Calibri"/>
        <family val="2"/>
      </rPr>
      <t>ais</t>
    </r>
    <r>
      <rPr>
        <b/>
        <sz val="11"/>
        <color indexed="8"/>
        <rFont val="Calibri"/>
        <family val="2"/>
      </rPr>
      <t xml:space="preserve"> </t>
    </r>
    <r>
      <rPr>
        <b/>
        <sz val="11"/>
        <color indexed="8"/>
        <rFont val="Calibri"/>
        <family val="2"/>
      </rPr>
      <t>que</t>
    </r>
    <r>
      <rPr>
        <b/>
        <sz val="11"/>
        <color indexed="8"/>
        <rFont val="Calibri"/>
        <family val="2"/>
      </rPr>
      <t xml:space="preserve"> </t>
    </r>
    <r>
      <rPr>
        <b/>
        <sz val="11"/>
        <color indexed="8"/>
        <rFont val="Calibri"/>
        <family val="2"/>
      </rPr>
      <t>não</t>
    </r>
    <r>
      <rPr>
        <b/>
        <sz val="11"/>
        <color indexed="8"/>
        <rFont val="Calibri"/>
        <family val="2"/>
      </rPr>
      <t xml:space="preserve"> </t>
    </r>
    <r>
      <rPr>
        <b/>
        <sz val="11"/>
        <color indexed="8"/>
        <rFont val="Calibri"/>
        <family val="2"/>
      </rPr>
      <t>r</t>
    </r>
    <r>
      <rPr>
        <b/>
        <sz val="11"/>
        <color indexed="8"/>
        <rFont val="Calibri"/>
        <family val="2"/>
      </rPr>
      <t>ecebem</t>
    </r>
    <r>
      <rPr>
        <b/>
        <sz val="11"/>
        <color indexed="8"/>
        <rFont val="Calibri"/>
        <family val="2"/>
      </rPr>
      <t xml:space="preserve"> </t>
    </r>
    <r>
      <rPr>
        <b/>
        <sz val="11"/>
        <color indexed="8"/>
        <rFont val="Calibri"/>
        <family val="2"/>
      </rPr>
      <t>a</t>
    </r>
    <r>
      <rPr>
        <b/>
        <sz val="11"/>
        <color indexed="8"/>
        <rFont val="Calibri"/>
        <family val="2"/>
      </rPr>
      <t xml:space="preserve"> </t>
    </r>
    <r>
      <rPr>
        <b/>
        <sz val="11"/>
        <color indexed="8"/>
        <rFont val="Calibri"/>
        <family val="2"/>
      </rPr>
      <t>i</t>
    </r>
    <r>
      <rPr>
        <b/>
        <sz val="11"/>
        <color indexed="8"/>
        <rFont val="Calibri"/>
        <family val="2"/>
      </rPr>
      <t>nc</t>
    </r>
    <r>
      <rPr>
        <b/>
        <sz val="11"/>
        <color indexed="8"/>
        <rFont val="Calibri"/>
        <family val="2"/>
      </rPr>
      <t>i</t>
    </r>
    <r>
      <rPr>
        <b/>
        <sz val="11"/>
        <color indexed="8"/>
        <rFont val="Calibri"/>
        <family val="2"/>
      </rPr>
      <t>dên</t>
    </r>
    <r>
      <rPr>
        <b/>
        <sz val="11"/>
        <color indexed="8"/>
        <rFont val="Calibri"/>
        <family val="2"/>
      </rPr>
      <t>c</t>
    </r>
    <r>
      <rPr>
        <b/>
        <sz val="11"/>
        <color indexed="8"/>
        <rFont val="Calibri"/>
        <family val="2"/>
      </rPr>
      <t>i</t>
    </r>
    <r>
      <rPr>
        <b/>
        <sz val="11"/>
        <color indexed="8"/>
        <rFont val="Calibri"/>
        <family val="2"/>
      </rPr>
      <t>a</t>
    </r>
    <r>
      <rPr>
        <b/>
        <sz val="11"/>
        <color indexed="8"/>
        <rFont val="Calibri"/>
        <family val="2"/>
      </rPr>
      <t xml:space="preserve"> </t>
    </r>
    <r>
      <rPr>
        <b/>
        <sz val="11"/>
        <color indexed="8"/>
        <rFont val="Calibri"/>
        <family val="2"/>
      </rPr>
      <t>do</t>
    </r>
    <r>
      <rPr>
        <b/>
        <sz val="11"/>
        <color indexed="8"/>
        <rFont val="Calibri"/>
        <family val="2"/>
      </rPr>
      <t xml:space="preserve"> </t>
    </r>
    <r>
      <rPr>
        <b/>
        <sz val="11"/>
        <color indexed="8"/>
        <rFont val="Calibri"/>
        <family val="2"/>
      </rPr>
      <t>g</t>
    </r>
    <r>
      <rPr>
        <b/>
        <sz val="11"/>
        <color indexed="8"/>
        <rFont val="Calibri"/>
        <family val="2"/>
      </rPr>
      <t>r</t>
    </r>
    <r>
      <rPr>
        <b/>
        <sz val="11"/>
        <color indexed="8"/>
        <rFont val="Calibri"/>
        <family val="2"/>
      </rPr>
      <t>upo</t>
    </r>
    <r>
      <rPr>
        <b/>
        <sz val="11"/>
        <color indexed="8"/>
        <rFont val="Calibri"/>
        <family val="2"/>
      </rPr>
      <t xml:space="preserve"> </t>
    </r>
    <r>
      <rPr>
        <b/>
        <sz val="11"/>
        <color indexed="8"/>
        <rFont val="Calibri"/>
        <family val="2"/>
      </rPr>
      <t>A</t>
    </r>
  </si>
  <si>
    <t>C.1</t>
  </si>
  <si>
    <t>Dispensa sem justa causa (LC 110/01)</t>
  </si>
  <si>
    <t>5,34</t>
  </si>
  <si>
    <t>C.2</t>
  </si>
  <si>
    <t>Férias indenizadas (Art. 129 a 148 da CLT)</t>
  </si>
  <si>
    <t>11,20</t>
  </si>
  <si>
    <t>C.3</t>
  </si>
  <si>
    <t>Aviso prévio indenizado (Art. 7º, inciso XXI da CF/88)</t>
  </si>
  <si>
    <t>11,29</t>
  </si>
  <si>
    <t>C.4</t>
  </si>
  <si>
    <t>FGTS sobre aviso prévio indenizado (Súmula 305 TST)</t>
  </si>
  <si>
    <t>0,90</t>
  </si>
  <si>
    <t>C.5</t>
  </si>
  <si>
    <t>INSS sobre aviso prévio indenizado (Decreto 6.727/09)</t>
  </si>
  <si>
    <t>TOTAL GRUPO C</t>
  </si>
  <si>
    <r>
      <rPr>
        <b/>
        <sz val="11"/>
        <color indexed="8"/>
        <rFont val="Calibri"/>
        <family val="2"/>
      </rPr>
      <t>GRUPO</t>
    </r>
    <r>
      <rPr>
        <b/>
        <sz val="11"/>
        <color indexed="8"/>
        <rFont val="Calibri"/>
        <family val="2"/>
      </rPr>
      <t xml:space="preserve"> </t>
    </r>
    <r>
      <rPr>
        <b/>
        <sz val="11"/>
        <color indexed="8"/>
        <rFont val="Calibri"/>
        <family val="2"/>
      </rPr>
      <t>D</t>
    </r>
    <r>
      <rPr>
        <b/>
        <sz val="11"/>
        <color indexed="8"/>
        <rFont val="Calibri"/>
        <family val="2"/>
      </rPr>
      <t xml:space="preserve"> </t>
    </r>
    <r>
      <rPr>
        <b/>
        <sz val="11"/>
        <color indexed="8"/>
        <rFont val="Calibri"/>
        <family val="2"/>
      </rPr>
      <t>-</t>
    </r>
    <r>
      <rPr>
        <b/>
        <sz val="11"/>
        <color indexed="8"/>
        <rFont val="Calibri"/>
        <family val="2"/>
      </rPr>
      <t xml:space="preserve"> </t>
    </r>
    <r>
      <rPr>
        <b/>
        <sz val="11"/>
        <color indexed="8"/>
        <rFont val="Calibri"/>
        <family val="2"/>
      </rPr>
      <t>Re</t>
    </r>
    <r>
      <rPr>
        <b/>
        <sz val="11"/>
        <color indexed="8"/>
        <rFont val="Calibri"/>
        <family val="2"/>
      </rPr>
      <t>i</t>
    </r>
    <r>
      <rPr>
        <b/>
        <sz val="11"/>
        <color indexed="8"/>
        <rFont val="Calibri"/>
        <family val="2"/>
      </rPr>
      <t>nc</t>
    </r>
    <r>
      <rPr>
        <b/>
        <sz val="11"/>
        <color indexed="8"/>
        <rFont val="Calibri"/>
        <family val="2"/>
      </rPr>
      <t>i</t>
    </r>
    <r>
      <rPr>
        <b/>
        <sz val="11"/>
        <color indexed="8"/>
        <rFont val="Calibri"/>
        <family val="2"/>
      </rPr>
      <t>dên</t>
    </r>
    <r>
      <rPr>
        <b/>
        <sz val="11"/>
        <color indexed="8"/>
        <rFont val="Calibri"/>
        <family val="2"/>
      </rPr>
      <t>c</t>
    </r>
    <r>
      <rPr>
        <b/>
        <sz val="11"/>
        <color indexed="8"/>
        <rFont val="Calibri"/>
        <family val="2"/>
      </rPr>
      <t>i</t>
    </r>
    <r>
      <rPr>
        <b/>
        <sz val="11"/>
        <color indexed="8"/>
        <rFont val="Calibri"/>
        <family val="2"/>
      </rPr>
      <t>a</t>
    </r>
    <r>
      <rPr>
        <b/>
        <sz val="11"/>
        <color indexed="8"/>
        <rFont val="Calibri"/>
        <family val="2"/>
      </rPr>
      <t xml:space="preserve"> </t>
    </r>
    <r>
      <rPr>
        <b/>
        <sz val="11"/>
        <color indexed="8"/>
        <rFont val="Calibri"/>
        <family val="2"/>
      </rPr>
      <t>d</t>
    </r>
    <r>
      <rPr>
        <b/>
        <sz val="11"/>
        <color indexed="8"/>
        <rFont val="Calibri"/>
        <family val="2"/>
      </rPr>
      <t>o</t>
    </r>
    <r>
      <rPr>
        <b/>
        <sz val="11"/>
        <color indexed="8"/>
        <rFont val="Calibri"/>
        <family val="2"/>
      </rPr>
      <t>s</t>
    </r>
    <r>
      <rPr>
        <b/>
        <sz val="11"/>
        <color indexed="8"/>
        <rFont val="Calibri"/>
        <family val="2"/>
      </rPr>
      <t xml:space="preserve"> </t>
    </r>
    <r>
      <rPr>
        <b/>
        <sz val="11"/>
        <color indexed="8"/>
        <rFont val="Calibri"/>
        <family val="2"/>
      </rPr>
      <t>en</t>
    </r>
    <r>
      <rPr>
        <b/>
        <sz val="11"/>
        <color indexed="8"/>
        <rFont val="Calibri"/>
        <family val="2"/>
      </rPr>
      <t>c</t>
    </r>
    <r>
      <rPr>
        <b/>
        <sz val="11"/>
        <color indexed="8"/>
        <rFont val="Calibri"/>
        <family val="2"/>
      </rPr>
      <t>argos</t>
    </r>
    <r>
      <rPr>
        <b/>
        <sz val="11"/>
        <color indexed="8"/>
        <rFont val="Calibri"/>
        <family val="2"/>
      </rPr>
      <t xml:space="preserve"> </t>
    </r>
    <r>
      <rPr>
        <b/>
        <sz val="11"/>
        <color indexed="8"/>
        <rFont val="Calibri"/>
        <family val="2"/>
      </rPr>
      <t>s</t>
    </r>
    <r>
      <rPr>
        <b/>
        <sz val="11"/>
        <color indexed="8"/>
        <rFont val="Calibri"/>
        <family val="2"/>
      </rPr>
      <t>o</t>
    </r>
    <r>
      <rPr>
        <b/>
        <sz val="11"/>
        <color indexed="8"/>
        <rFont val="Calibri"/>
        <family val="2"/>
      </rPr>
      <t>c</t>
    </r>
    <r>
      <rPr>
        <b/>
        <sz val="11"/>
        <color indexed="8"/>
        <rFont val="Calibri"/>
        <family val="2"/>
      </rPr>
      <t>i</t>
    </r>
    <r>
      <rPr>
        <b/>
        <sz val="11"/>
        <color indexed="8"/>
        <rFont val="Calibri"/>
        <family val="2"/>
      </rPr>
      <t>ais</t>
    </r>
    <r>
      <rPr>
        <b/>
        <sz val="11"/>
        <color indexed="8"/>
        <rFont val="Calibri"/>
        <family val="2"/>
      </rPr>
      <t xml:space="preserve"> </t>
    </r>
    <r>
      <rPr>
        <b/>
        <sz val="11"/>
        <color indexed="8"/>
        <rFont val="Calibri"/>
        <family val="2"/>
      </rPr>
      <t>bás</t>
    </r>
    <r>
      <rPr>
        <b/>
        <sz val="11"/>
        <color indexed="8"/>
        <rFont val="Calibri"/>
        <family val="2"/>
      </rPr>
      <t>i</t>
    </r>
    <r>
      <rPr>
        <b/>
        <sz val="11"/>
        <color indexed="8"/>
        <rFont val="Calibri"/>
        <family val="2"/>
      </rPr>
      <t>c</t>
    </r>
    <r>
      <rPr>
        <b/>
        <sz val="11"/>
        <color indexed="8"/>
        <rFont val="Calibri"/>
        <family val="2"/>
      </rPr>
      <t>o</t>
    </r>
    <r>
      <rPr>
        <b/>
        <sz val="11"/>
        <color indexed="8"/>
        <rFont val="Calibri"/>
        <family val="2"/>
      </rPr>
      <t>s</t>
    </r>
  </si>
  <si>
    <t>D.1</t>
  </si>
  <si>
    <t>Incidência do grupo A sobre o grupo B</t>
  </si>
  <si>
    <t>TOTAL GRUPO D</t>
  </si>
  <si>
    <t>TOTAL DOS GRUPOS (A+B+C+D)</t>
  </si>
  <si>
    <r>
      <rPr>
        <b/>
        <sz val="11"/>
        <color indexed="8"/>
        <rFont val="Calibri"/>
        <family val="2"/>
      </rPr>
      <t>GRUPO</t>
    </r>
    <r>
      <rPr>
        <b/>
        <sz val="11"/>
        <color indexed="8"/>
        <rFont val="Calibri"/>
        <family val="2"/>
      </rPr>
      <t xml:space="preserve"> </t>
    </r>
    <r>
      <rPr>
        <b/>
        <sz val="11"/>
        <color indexed="8"/>
        <rFont val="Calibri"/>
        <family val="2"/>
      </rPr>
      <t>E</t>
    </r>
    <r>
      <rPr>
        <b/>
        <sz val="11"/>
        <color indexed="8"/>
        <rFont val="Calibri"/>
        <family val="2"/>
      </rPr>
      <t xml:space="preserve"> </t>
    </r>
    <r>
      <rPr>
        <b/>
        <sz val="11"/>
        <color indexed="8"/>
        <rFont val="Calibri"/>
        <family val="2"/>
      </rPr>
      <t>-</t>
    </r>
    <r>
      <rPr>
        <b/>
        <sz val="11"/>
        <color indexed="8"/>
        <rFont val="Calibri"/>
        <family val="2"/>
      </rPr>
      <t xml:space="preserve"> </t>
    </r>
    <r>
      <rPr>
        <b/>
        <sz val="11"/>
        <color indexed="8"/>
        <rFont val="Calibri"/>
        <family val="2"/>
      </rPr>
      <t>En</t>
    </r>
    <r>
      <rPr>
        <b/>
        <sz val="11"/>
        <color indexed="8"/>
        <rFont val="Calibri"/>
        <family val="2"/>
      </rPr>
      <t>c</t>
    </r>
    <r>
      <rPr>
        <b/>
        <sz val="11"/>
        <color indexed="8"/>
        <rFont val="Calibri"/>
        <family val="2"/>
      </rPr>
      <t>argos</t>
    </r>
    <r>
      <rPr>
        <b/>
        <sz val="11"/>
        <color indexed="8"/>
        <rFont val="Calibri"/>
        <family val="2"/>
      </rPr>
      <t xml:space="preserve"> </t>
    </r>
    <r>
      <rPr>
        <b/>
        <sz val="11"/>
        <color indexed="8"/>
        <rFont val="Calibri"/>
        <family val="2"/>
      </rPr>
      <t>c</t>
    </r>
    <r>
      <rPr>
        <b/>
        <sz val="11"/>
        <color indexed="8"/>
        <rFont val="Calibri"/>
        <family val="2"/>
      </rPr>
      <t>o</t>
    </r>
    <r>
      <rPr>
        <b/>
        <sz val="11"/>
        <color indexed="8"/>
        <rFont val="Calibri"/>
        <family val="2"/>
      </rPr>
      <t>mplementa</t>
    </r>
    <r>
      <rPr>
        <b/>
        <sz val="11"/>
        <color indexed="8"/>
        <rFont val="Calibri"/>
        <family val="2"/>
      </rPr>
      <t>r</t>
    </r>
    <r>
      <rPr>
        <b/>
        <sz val="11"/>
        <color indexed="8"/>
        <rFont val="Calibri"/>
        <family val="2"/>
      </rPr>
      <t>es</t>
    </r>
  </si>
  <si>
    <t>E.1</t>
  </si>
  <si>
    <t>Refeição/alimentação (Convenção Coletiva do Trabalho 2014/2016)</t>
  </si>
  <si>
    <t>E.2</t>
  </si>
  <si>
    <t>Vale Transporte (Lei nº 7418/85 e Decreto 95.247/87)</t>
  </si>
  <si>
    <r>
      <rPr>
        <b/>
        <sz val="11"/>
        <color indexed="8"/>
        <rFont val="Calibri"/>
        <family val="2"/>
      </rPr>
      <t>E</t>
    </r>
    <r>
      <rPr>
        <b/>
        <sz val="11"/>
        <color indexed="8"/>
        <rFont val="Calibri"/>
        <family val="2"/>
      </rPr>
      <t>.</t>
    </r>
    <r>
      <rPr>
        <b/>
        <sz val="11"/>
        <color indexed="8"/>
        <rFont val="Calibri"/>
        <family val="2"/>
      </rPr>
      <t>3</t>
    </r>
  </si>
  <si>
    <t>Uniforme/equipamento de segurança (Art. 166 da CLT e NR-18 da Lei nº 6.514/77 e Convenção Coletiva do Trabalho 2014/2016)</t>
  </si>
  <si>
    <t>E.4</t>
  </si>
  <si>
    <t>Plano de Saúde (Convenção Coletiva do Trabalho 2014/2016)</t>
  </si>
  <si>
    <t>TOTAL GRUPO E</t>
  </si>
  <si>
    <t>TOTAL DOS GRUPO (A+B+C+D+E)</t>
  </si>
  <si>
    <t>TABELA DE REFERÊNCIA - DER-ES JAN/2021</t>
  </si>
  <si>
    <t>RELATÓRIO DE COMPOSIÇÃO DE PREÇOS UNITÁRIOS</t>
  </si>
  <si>
    <r>
      <t>Orçamento:</t>
    </r>
    <r>
      <rPr>
        <sz val="11"/>
        <color theme="1"/>
        <rFont val="Calibri"/>
        <family val="2"/>
        <scheme val="minor"/>
      </rPr>
      <t> 1028201 - TABELA CUSTOS LABOR/CT-UFES PADRÃO DER JANEIRO/2021(LS=157,27; BDI=0%)</t>
    </r>
  </si>
  <si>
    <r>
      <t>Órgão Cliente:</t>
    </r>
    <r>
      <rPr>
        <sz val="11"/>
        <color theme="1"/>
        <rFont val="Calibri"/>
        <family val="2"/>
        <scheme val="minor"/>
      </rPr>
      <t> DER-ES</t>
    </r>
  </si>
  <si>
    <r>
      <t>Órgão Gerente:</t>
    </r>
    <r>
      <rPr>
        <sz val="11"/>
        <color theme="1"/>
        <rFont val="Calibri"/>
        <family val="2"/>
        <scheme val="minor"/>
      </rPr>
      <t> DER-ES</t>
    </r>
  </si>
  <si>
    <r>
      <t>Data Base:</t>
    </r>
    <r>
      <rPr>
        <sz val="11"/>
        <color theme="1"/>
        <rFont val="Calibri"/>
        <family val="2"/>
        <scheme val="minor"/>
      </rPr>
      <t> Janeiro/2021</t>
    </r>
  </si>
  <si>
    <r>
      <t>Planilha:</t>
    </r>
    <r>
      <rPr>
        <sz val="11"/>
        <color theme="1"/>
        <rFont val="Calibri"/>
        <family val="2"/>
        <scheme val="minor"/>
      </rPr>
      <t> 1 - TABELA CUSTOS LABOR/CT-UFES PADRÃO DER JANEIRO/2021(LS=157,27; BDI=0%)</t>
    </r>
  </si>
  <si>
    <r>
      <t>Item:</t>
    </r>
    <r>
      <rPr>
        <sz val="11"/>
        <color theme="1"/>
        <rFont val="Calibri"/>
        <family val="2"/>
        <scheme val="minor"/>
      </rPr>
      <t> 010210 - Demolição manual de concreto simples (EMOP 05.001.001)</t>
    </r>
  </si>
  <si>
    <r>
      <t>Unidade:</t>
    </r>
    <r>
      <rPr>
        <sz val="11"/>
        <color theme="1"/>
        <rFont val="Calibri"/>
        <family val="2"/>
        <scheme val="minor"/>
      </rPr>
      <t> m3</t>
    </r>
  </si>
  <si>
    <r>
      <t>Base:</t>
    </r>
    <r>
      <rPr>
        <sz val="11"/>
        <color theme="1"/>
        <rFont val="Calibri"/>
        <family val="2"/>
        <scheme val="minor"/>
      </rPr>
      <t> LABOR</t>
    </r>
  </si>
  <si>
    <r>
      <t>Código Base:</t>
    </r>
    <r>
      <rPr>
        <sz val="11"/>
        <color theme="1"/>
        <rFont val="Calibri"/>
        <family val="2"/>
        <scheme val="minor"/>
      </rPr>
      <t> '010210</t>
    </r>
  </si>
  <si>
    <r>
      <t>Fonte:</t>
    </r>
    <r>
      <rPr>
        <sz val="11"/>
        <color theme="1"/>
        <rFont val="Calibri"/>
        <family val="2"/>
        <scheme val="minor"/>
      </rPr>
      <t> LABOR</t>
    </r>
  </si>
  <si>
    <r>
      <t>Versão:</t>
    </r>
    <r>
      <rPr>
        <sz val="11"/>
        <color theme="1"/>
        <rFont val="Calibri"/>
        <family val="2"/>
        <scheme val="minor"/>
      </rPr>
      <t> 1</t>
    </r>
  </si>
  <si>
    <t>MÃO DE OBRA</t>
  </si>
  <si>
    <t>Unid</t>
  </si>
  <si>
    <t>Código</t>
  </si>
  <si>
    <t>Coefic.</t>
  </si>
  <si>
    <t>C. Prod.</t>
  </si>
  <si>
    <t>Pr. Prod.</t>
  </si>
  <si>
    <t>Pr. Improd.</t>
  </si>
  <si>
    <t>Pr. Unit.</t>
  </si>
  <si>
    <t>Fator Ac.</t>
  </si>
  <si>
    <t>Subtotal</t>
  </si>
  <si>
    <t>SERVENTE (AUXILIAR DE OBRAS - SINDUSCON) (LABOR)</t>
  </si>
  <si>
    <t>H</t>
  </si>
  <si>
    <t>'010146</t>
  </si>
  <si>
    <t>-</t>
  </si>
  <si>
    <t>SubTotal:</t>
  </si>
  <si>
    <t>DISCRIMINAÇÃO</t>
  </si>
  <si>
    <t>TAXA(%)</t>
  </si>
  <si>
    <t>VALORES</t>
  </si>
  <si>
    <t>Mão-de-Obra(A)</t>
  </si>
  <si>
    <t>Materiais(B)</t>
  </si>
  <si>
    <t>Equipamentos(C)</t>
  </si>
  <si>
    <t>Produção da Equipe(D)</t>
  </si>
  <si>
    <t>Custo Horário Total(A+C)</t>
  </si>
  <si>
    <t>Custo Unitário da Execução[(A/D)+(C/D)] = E</t>
  </si>
  <si>
    <t>Custo Direto Total(B+E)</t>
  </si>
  <si>
    <t>Bonificações e Despesas Indiretas - BDI</t>
  </si>
  <si>
    <t>CUSTO UNITÁRIO (Adotado)</t>
  </si>
  <si>
    <r>
      <t>Item:</t>
    </r>
    <r>
      <rPr>
        <sz val="11"/>
        <color theme="1"/>
        <rFont val="Calibri"/>
        <family val="2"/>
        <scheme val="minor"/>
      </rPr>
      <t> 010256 - Remoção de telha ondulada de fibrocimento, inclusive cumeeira</t>
    </r>
  </si>
  <si>
    <r>
      <t>Unidade:</t>
    </r>
    <r>
      <rPr>
        <sz val="11"/>
        <color theme="1"/>
        <rFont val="Calibri"/>
        <family val="2"/>
        <scheme val="minor"/>
      </rPr>
      <t> m2</t>
    </r>
  </si>
  <si>
    <r>
      <t>Código Base:</t>
    </r>
    <r>
      <rPr>
        <sz val="11"/>
        <color theme="1"/>
        <rFont val="Calibri"/>
        <family val="2"/>
        <scheme val="minor"/>
      </rPr>
      <t> '010256</t>
    </r>
  </si>
  <si>
    <t>TELHADISTA - (OFICIAL - SINDUSCON) (LABOR)</t>
  </si>
  <si>
    <t>'010150</t>
  </si>
  <si>
    <r>
      <t>Item:</t>
    </r>
    <r>
      <rPr>
        <sz val="11"/>
        <color theme="1"/>
        <rFont val="Calibri"/>
        <family val="2"/>
        <scheme val="minor"/>
      </rPr>
      <t> 010325 - Demolição de estrutura de madeira para telhado</t>
    </r>
  </si>
  <si>
    <r>
      <t>Código Base:</t>
    </r>
    <r>
      <rPr>
        <sz val="11"/>
        <color theme="1"/>
        <rFont val="Calibri"/>
        <family val="2"/>
        <scheme val="minor"/>
      </rPr>
      <t> '010325</t>
    </r>
  </si>
  <si>
    <t>AJUDANTE (AJUDANTE PRATICO - SINDUSCON) (LABOR)</t>
  </si>
  <si>
    <t>'010101</t>
  </si>
  <si>
    <t>CARPINTEIRO (OFICIAL - SINDUSCON) (LABOR)</t>
  </si>
  <si>
    <t>'010111</t>
  </si>
  <si>
    <r>
      <t>Item:</t>
    </r>
    <r>
      <rPr>
        <sz val="11"/>
        <color theme="1"/>
        <rFont val="Calibri"/>
        <family val="2"/>
        <scheme val="minor"/>
      </rPr>
      <t> 020305 - Placa de obra nas dimensões de 2.0 x 4.0 m, padrão IOPES</t>
    </r>
  </si>
  <si>
    <r>
      <t>Código Base:</t>
    </r>
    <r>
      <rPr>
        <sz val="11"/>
        <color theme="1"/>
        <rFont val="Calibri"/>
        <family val="2"/>
        <scheme val="minor"/>
      </rPr>
      <t> '020305</t>
    </r>
  </si>
  <si>
    <r>
      <t>Versão:</t>
    </r>
    <r>
      <rPr>
        <sz val="11"/>
        <color theme="1"/>
        <rFont val="Calibri"/>
        <family val="2"/>
        <scheme val="minor"/>
      </rPr>
      <t> 2</t>
    </r>
  </si>
  <si>
    <t>MATERIAL</t>
  </si>
  <si>
    <t>SARRAFO DE MADEIRA PINUS 10 X 2.5CM (LABOR)</t>
  </si>
  <si>
    <t>M</t>
  </si>
  <si>
    <t>'020985</t>
  </si>
  <si>
    <t>PONTALETE DE MADEIRA BRUTA DE 3ª 8.0 X 8.0 CM (LABOR)</t>
  </si>
  <si>
    <t>'021009</t>
  </si>
  <si>
    <t>PREGO 18X27 (LABOR)</t>
  </si>
  <si>
    <t>KG</t>
  </si>
  <si>
    <t>'026569</t>
  </si>
  <si>
    <t>PLACA DE OBRA - ADESIVADA COM IMPRESSÃO DIGITAL (LABOR)</t>
  </si>
  <si>
    <t>M2</t>
  </si>
  <si>
    <t>'039002</t>
  </si>
  <si>
    <r>
      <t>Item:</t>
    </r>
    <r>
      <rPr>
        <sz val="11"/>
        <color theme="1"/>
        <rFont val="Calibri"/>
        <family val="2"/>
        <scheme val="minor"/>
      </rPr>
      <t> 020701 - Barracão para escritório com sanitário área de 14.50 m2, de chapa de compens. 12mm e pontalete 8x8cm, piso cimentado e cobertura de telha de fibroc. 6mm, incl. ponto de luz e cx. de inspeção, conf. projeto (1 utilização)</t>
    </r>
  </si>
  <si>
    <r>
      <t>Código Base:</t>
    </r>
    <r>
      <rPr>
        <sz val="11"/>
        <color theme="1"/>
        <rFont val="Calibri"/>
        <family val="2"/>
        <scheme val="minor"/>
      </rPr>
      <t> '020701</t>
    </r>
  </si>
  <si>
    <r>
      <t>Versão:</t>
    </r>
    <r>
      <rPr>
        <sz val="11"/>
        <color theme="1"/>
        <rFont val="Calibri"/>
        <family val="2"/>
        <scheme val="minor"/>
      </rPr>
      <t> 5</t>
    </r>
  </si>
  <si>
    <t>ELETRICISTA (OFICIAL - SINDUSCON) (LABOR)</t>
  </si>
  <si>
    <t>'010115</t>
  </si>
  <si>
    <t>ENCANADOR - (OFICIAL - SINDUSCON) (LABOR)</t>
  </si>
  <si>
    <t>'010118</t>
  </si>
  <si>
    <t>ARMADOR (OFICIAL - SINDUSCON) (LABOR)</t>
  </si>
  <si>
    <t>'010121</t>
  </si>
  <si>
    <t>PEDREIRO - (OFICIAL - SINDUSCON) (LABOR)</t>
  </si>
  <si>
    <t>'010139</t>
  </si>
  <si>
    <t>PINTOR -(OFICIAL - SINDUSCON) (LABOR)</t>
  </si>
  <si>
    <t>'010140</t>
  </si>
  <si>
    <t>AREIA LAVADA MEDIA (LABOR)</t>
  </si>
  <si>
    <t>M3</t>
  </si>
  <si>
    <t>'020503</t>
  </si>
  <si>
    <t>CAL HIDRATADO P/ ARGAMASSA CH III (LABOR)</t>
  </si>
  <si>
    <t>'020505</t>
  </si>
  <si>
    <t>CIMENTO PORTLAND CP III - 40 (LABOR)</t>
  </si>
  <si>
    <t>'020508</t>
  </si>
  <si>
    <t>BRITA 1 (LABOR)</t>
  </si>
  <si>
    <t>'020517</t>
  </si>
  <si>
    <t>BRITA 2 (LABOR)</t>
  </si>
  <si>
    <t>'020518</t>
  </si>
  <si>
    <t>BRITA 3 (LABOR)</t>
  </si>
  <si>
    <t>'020519</t>
  </si>
  <si>
    <t>TABUA DE MADEIRA PINUS 30 X 2.5 CM (TAIPA DE 1ª) (LABOR)</t>
  </si>
  <si>
    <t>'020987</t>
  </si>
  <si>
    <t>CHAPA COMPENSADA RESINADA ESP. 12MM (LABOR)</t>
  </si>
  <si>
    <t>'021032</t>
  </si>
  <si>
    <t>ACO CA-50 DE 8.0MM (LABOR)</t>
  </si>
  <si>
    <t>'021517</t>
  </si>
  <si>
    <t>BLOCO DE CONCRETO 9 X 19 X 39CM - VEDACAO (LABOR)</t>
  </si>
  <si>
    <t>UN</t>
  </si>
  <si>
    <t>'022502</t>
  </si>
  <si>
    <t>BLOCO CERÂMICO 10 FUROS 09X19X19CM - DA FABRICA (LABOR)</t>
  </si>
  <si>
    <t>'022586</t>
  </si>
  <si>
    <t>ADITIVO SIKA 1 (LABOR)</t>
  </si>
  <si>
    <t>'024015</t>
  </si>
  <si>
    <t>TELHA FIBROCIMENTO ONDULADA DE 6MM (LABOR)</t>
  </si>
  <si>
    <t>'025513</t>
  </si>
  <si>
    <t>CONJUNTO VEDACAO ELASTICA (LABOR)</t>
  </si>
  <si>
    <t>'026503</t>
  </si>
  <si>
    <t>PARAFUSO COM ROSCA SOBERBA 8X110MM (LABOR)</t>
  </si>
  <si>
    <t>'026517</t>
  </si>
  <si>
    <t>BUCHA PLASTICA COM PARAFUSO - 8MM (LABOR)</t>
  </si>
  <si>
    <t>'026548</t>
  </si>
  <si>
    <t>BUCHA PLASTICA 8MM (LABOR)</t>
  </si>
  <si>
    <t>'026549</t>
  </si>
  <si>
    <t>PARAFUSO CROMADO P/FIXACAO SANITARIOS (LABOR)</t>
  </si>
  <si>
    <t>'026550</t>
  </si>
  <si>
    <t>PREGO - PRECO MEDIO DAS BITOLAS (LABOR)</t>
  </si>
  <si>
    <t>'026560</t>
  </si>
  <si>
    <t>ARAME RECOZIDO N.18 BWG (LABOR)</t>
  </si>
  <si>
    <t>'027010</t>
  </si>
  <si>
    <t>DESMOLDANTE PARA FORMAS (LABOR)</t>
  </si>
  <si>
    <t>L</t>
  </si>
  <si>
    <t>'028008</t>
  </si>
  <si>
    <t>PORTA EM COMPENSADO LISA LEVE COLMEIA ESP.35MM,0.7X2.1M P/PINT. (LABOR)</t>
  </si>
  <si>
    <t>'030202</t>
  </si>
  <si>
    <t>TARGETA FIO REDONDO 2" (LABOR)</t>
  </si>
  <si>
    <t>'031516</t>
  </si>
  <si>
    <t>FECHADURA DE SEGURANCA ALIANCA MARCA REFERENCIA (LABOR)</t>
  </si>
  <si>
    <t>'031518</t>
  </si>
  <si>
    <t>DOBRADICA EM LATAO CROMADO 3 X 2.1/2" C/ PARAFUSO (LABOR)</t>
  </si>
  <si>
    <t>'031601</t>
  </si>
  <si>
    <t>ESMALTE SINTETICO (LABOR)</t>
  </si>
  <si>
    <t>'037502</t>
  </si>
  <si>
    <t>AGUARRAZ MINERAL (LABOR)</t>
  </si>
  <si>
    <t>'038001</t>
  </si>
  <si>
    <t>ELETRODUTO DE PVC RIGIDO 3/4" - ROSCAVEL SEM LUVA (LABOR)</t>
  </si>
  <si>
    <t>'042502</t>
  </si>
  <si>
    <t>CURVA DE PVC RIGIDO PARA ELETRODUTO DE 3/4" (LABOR)</t>
  </si>
  <si>
    <t>'042511</t>
  </si>
  <si>
    <t>LUVA DE PVC RIGIDO PARA ELETRODUTO 3/4" (LABOR)</t>
  </si>
  <si>
    <t>'042521</t>
  </si>
  <si>
    <t>CABO FLEX ISOL. TERMOPLAST. 750V - 2,50 MM2 - 70º (LABOR)</t>
  </si>
  <si>
    <t>'043005</t>
  </si>
  <si>
    <t>CABO FLEX ISOL. TERMOPLAST. 750V - 4,00 MM2 - 70º (LABOR)</t>
  </si>
  <si>
    <t>'043006</t>
  </si>
  <si>
    <t>CAIXA PVC 4 X 2" TIGREFLEX (LABOR)</t>
  </si>
  <si>
    <t>'045104</t>
  </si>
  <si>
    <t>INTERRUPTOR (MODULO) 1 TECLA SIMPLES 10A/250V S/ ESPELHO (LABOR)</t>
  </si>
  <si>
    <t>'045501</t>
  </si>
  <si>
    <t>TOMADA (MODULO) PAD BRAS 2 P+T 20A/250V NBR 14136 S/ ESPELH (LABOR)</t>
  </si>
  <si>
    <t>'045519</t>
  </si>
  <si>
    <t>TOMADA (MODULO) PAD BRAS 2 P+T 10A/250V NBR 14136 S/ ESPELH (LABOR)</t>
  </si>
  <si>
    <t>'045520</t>
  </si>
  <si>
    <t>ESPELHO 4X2", LINHA BRANCA (LABOR)</t>
  </si>
  <si>
    <t>'045525</t>
  </si>
  <si>
    <t>LAMPADA INCANDESCENTE 60W (LABOR)</t>
  </si>
  <si>
    <t>'046504</t>
  </si>
  <si>
    <t>CHUVEIRO ELÉTRICO EM PVC - TIPO DUCHA (LABOR)</t>
  </si>
  <si>
    <t>'047561</t>
  </si>
  <si>
    <t>BUCHA DE ALUMINIO FUNDIDO 3/4" (LABOR)</t>
  </si>
  <si>
    <t>'048502</t>
  </si>
  <si>
    <t>ARRUELA DE ALUMINIO FUNDIDO 3/4" (LABOR)</t>
  </si>
  <si>
    <t>'048516</t>
  </si>
  <si>
    <t>ABRACADEIRA TIPO "U" P/ FIXACAO ELETRODUTO 3/4" (LABOR)</t>
  </si>
  <si>
    <t>'048534</t>
  </si>
  <si>
    <t>BOCAL PORCELANA C/ ROSCA P/ LAMPADA INCANDESCENTE (LABOR)</t>
  </si>
  <si>
    <t>'049505</t>
  </si>
  <si>
    <t>ADAPTADOR PVC SOLDAVEL PARA REGISTRO 25MM X 3/4" (LABOR)</t>
  </si>
  <si>
    <t>'062111</t>
  </si>
  <si>
    <t>TUBO DE PVC SOLDAVEL DE 25MM (LABOR)</t>
  </si>
  <si>
    <t>'062502</t>
  </si>
  <si>
    <t>JOELHO 90 DE PVC SOLDAVEL DE 25MM (LABOR)</t>
  </si>
  <si>
    <t>'062511</t>
  </si>
  <si>
    <t>TE DE PVC SOLDAVEL DE 25MM (LABOR)</t>
  </si>
  <si>
    <t>'062520</t>
  </si>
  <si>
    <t>TUBO DE PVC PARA ESGOTO DE 40MM (LABOR)</t>
  </si>
  <si>
    <t>'062530</t>
  </si>
  <si>
    <t>TUBO DE PVC PARA ESGOTO DE 100MM (4") (LABOR)</t>
  </si>
  <si>
    <t>'062533</t>
  </si>
  <si>
    <t>JOELHO 90 DE PVC P/ ESGOTO DE 40MM (LABOR)</t>
  </si>
  <si>
    <t>'062540</t>
  </si>
  <si>
    <t>JOELHO 90 DE PVC P/ ESGOTO DE 100MM (LABOR)</t>
  </si>
  <si>
    <t>'062543</t>
  </si>
  <si>
    <t>TUBO DE PVC DE 1 1/2" P/ DESCARGA (LABOR)</t>
  </si>
  <si>
    <t>'062549</t>
  </si>
  <si>
    <t>REGISTRO DE GAVETA BRUTO 20MM - 3/4" (LABOR)</t>
  </si>
  <si>
    <t>'063502</t>
  </si>
  <si>
    <t>REGISTRO DE PRESSAO CROMADO 3/4" (LABOR)</t>
  </si>
  <si>
    <t>'063521</t>
  </si>
  <si>
    <t>VALVULA DE PVC 1" C/ UNHO (LABOR)</t>
  </si>
  <si>
    <t>'064006</t>
  </si>
  <si>
    <t>ANEL DE CERA PARA BACIA SANITARIA (LABOR)</t>
  </si>
  <si>
    <t>'064709</t>
  </si>
  <si>
    <t>CAIXA DESCARGA PLASTICA SOBREPOR BRANCA 6/9 LITROS (LABOR)</t>
  </si>
  <si>
    <t>'065002</t>
  </si>
  <si>
    <t>BACIA SIFONADA DE LOUCA BRANCA (LABOR)</t>
  </si>
  <si>
    <t>'065502</t>
  </si>
  <si>
    <t>LAVATORIO DE LOUCA BRANCA SEM COLUNA (LABOR)</t>
  </si>
  <si>
    <t>'065509</t>
  </si>
  <si>
    <t>TORNEIRA EM PVC PARA LAVATORIO (LABOR)</t>
  </si>
  <si>
    <t>'066049</t>
  </si>
  <si>
    <t>RALO SIFONADO 100X40MM C/GRELHA PVC,AKROS MAR.REF. (LABOR)</t>
  </si>
  <si>
    <t>'067578</t>
  </si>
  <si>
    <t>ENGATES DE PVC (LABOR)</t>
  </si>
  <si>
    <t>'069505</t>
  </si>
  <si>
    <t>ASSENTO DE PLASTICO PARA VASO SANITARIO (LABOR)</t>
  </si>
  <si>
    <t>'069509</t>
  </si>
  <si>
    <t>FITA DE VEDACAO 18MM X 50M (LABOR)</t>
  </si>
  <si>
    <t>'069512</t>
  </si>
  <si>
    <t>ADESIVO PARA TUBO DE PVC RIGIDO (LABOR)</t>
  </si>
  <si>
    <t>'069513</t>
  </si>
  <si>
    <t>SOLUCAO LIMPADORA PARA PVC RIGIDO (LABOR)</t>
  </si>
  <si>
    <t>'069514</t>
  </si>
  <si>
    <t>EQUIPAMENTO</t>
  </si>
  <si>
    <t>BETONEIRA 320 L (E301) (LABOR)</t>
  </si>
  <si>
    <t>'080125</t>
  </si>
  <si>
    <r>
      <t>Item:</t>
    </r>
    <r>
      <rPr>
        <sz val="11"/>
        <color theme="1"/>
        <rFont val="Calibri"/>
        <family val="2"/>
        <scheme val="minor"/>
      </rPr>
      <t> 020702 - Barracão para almoxarifado área de 10.90m2, de chapa de compensado de 12mm e pontalete 8x8cm, piso cimentado e cobertura de telhas de fibrocimento de 6mm, incl. ponto de luz, conf. projeto (1 utilização)</t>
    </r>
  </si>
  <si>
    <r>
      <t>Código Base:</t>
    </r>
    <r>
      <rPr>
        <sz val="11"/>
        <color theme="1"/>
        <rFont val="Calibri"/>
        <family val="2"/>
        <scheme val="minor"/>
      </rPr>
      <t> '020702</t>
    </r>
  </si>
  <si>
    <t>CADEADO 40MM (LABOR)</t>
  </si>
  <si>
    <t>'031519</t>
  </si>
  <si>
    <t>PORTA CADEADO PARA CADEADO DE 40MM (LABOR)</t>
  </si>
  <si>
    <t>'031571</t>
  </si>
  <si>
    <t>DOBRADICA DE FERRO ZINCADO DE 3" X 2 1/2" (LABOR)</t>
  </si>
  <si>
    <t>'031584</t>
  </si>
  <si>
    <r>
      <t>Item:</t>
    </r>
    <r>
      <rPr>
        <sz val="11"/>
        <color theme="1"/>
        <rFont val="Calibri"/>
        <family val="2"/>
        <scheme val="minor"/>
      </rPr>
      <t> 030304 - Índice de preço para remoção de entulho decorrente da execução de obras (Classe A CONAMA - NBR 10.004 - Classe II-B), incluindo aluguel da caçamba, carga, transporte e descarga em área licenciada</t>
    </r>
  </si>
  <si>
    <r>
      <t>Código Base:</t>
    </r>
    <r>
      <rPr>
        <sz val="11"/>
        <color theme="1"/>
        <rFont val="Calibri"/>
        <family val="2"/>
        <scheme val="minor"/>
      </rPr>
      <t> '030304</t>
    </r>
  </si>
  <si>
    <t>REMOCAO RESIDUOS CLASSE A CONAMA (CACAMBA) CLASSE II B (NBR10004) INCLUSIVE DESTINACAO FINAL (LABOR)</t>
  </si>
  <si>
    <t>'070114</t>
  </si>
  <si>
    <r>
      <t>Item:</t>
    </r>
    <r>
      <rPr>
        <sz val="11"/>
        <color theme="1"/>
        <rFont val="Calibri"/>
        <family val="2"/>
        <scheme val="minor"/>
      </rPr>
      <t> 040206 - Fôrma de tábua de madeira de 2.5 x 30.0 cm para fundações, levando-se em conta a utilização 5 vezes (incluido o material, corte, montagem, escoramento e desforma)</t>
    </r>
  </si>
  <si>
    <r>
      <t>Código Base:</t>
    </r>
    <r>
      <rPr>
        <sz val="11"/>
        <color theme="1"/>
        <rFont val="Calibri"/>
        <family val="2"/>
        <scheme val="minor"/>
      </rPr>
      <t> '040206</t>
    </r>
  </si>
  <si>
    <t>TABUA DE MADEIRA PINUS 30 X 2.5 CM (LABOR)</t>
  </si>
  <si>
    <t>'020988</t>
  </si>
  <si>
    <r>
      <t>Item:</t>
    </r>
    <r>
      <rPr>
        <sz val="11"/>
        <color theme="1"/>
        <rFont val="Calibri"/>
        <family val="2"/>
        <scheme val="minor"/>
      </rPr>
      <t> 040322 - Fornecimento, preparo e aplicação de concreto Fck=20 MPa (brita 1 e 2) - (5% de perdas já incluído no custo)</t>
    </r>
  </si>
  <si>
    <r>
      <t>Código Base:</t>
    </r>
    <r>
      <rPr>
        <sz val="11"/>
        <color theme="1"/>
        <rFont val="Calibri"/>
        <family val="2"/>
        <scheme val="minor"/>
      </rPr>
      <t> '040322</t>
    </r>
  </si>
  <si>
    <r>
      <t>Item:</t>
    </r>
    <r>
      <rPr>
        <sz val="11"/>
        <color theme="1"/>
        <rFont val="Calibri"/>
        <family val="2"/>
        <scheme val="minor"/>
      </rPr>
      <t> 040328 - Fornecimento, dobragem e colocação em fôrma, de armadura CA-50 A média, diâmetro de 6.3 a 10.0 mm</t>
    </r>
  </si>
  <si>
    <r>
      <t>Unidade:</t>
    </r>
    <r>
      <rPr>
        <sz val="11"/>
        <color theme="1"/>
        <rFont val="Calibri"/>
        <family val="2"/>
        <scheme val="minor"/>
      </rPr>
      <t> kg</t>
    </r>
  </si>
  <si>
    <r>
      <t>Código Base:</t>
    </r>
    <r>
      <rPr>
        <sz val="11"/>
        <color theme="1"/>
        <rFont val="Calibri"/>
        <family val="2"/>
        <scheme val="minor"/>
      </rPr>
      <t> '040328</t>
    </r>
  </si>
  <si>
    <r>
      <t>Item:</t>
    </r>
    <r>
      <rPr>
        <sz val="11"/>
        <color theme="1"/>
        <rFont val="Calibri"/>
        <family val="2"/>
        <scheme val="minor"/>
      </rPr>
      <t> 050601 - Alvenaria de blocos de concreto 9x19x39cm, c/ resist. mínimo a compres. 2.5 MPa, assent. c/ arg. de cimento, cal hidratada CH1 e areia no traço 1:0.5:8 esp. das juntas 10mm e esp. das paredes, s/ rev. 9cm</t>
    </r>
  </si>
  <si>
    <r>
      <t>Código Base:</t>
    </r>
    <r>
      <rPr>
        <sz val="11"/>
        <color theme="1"/>
        <rFont val="Calibri"/>
        <family val="2"/>
        <scheme val="minor"/>
      </rPr>
      <t> '050601</t>
    </r>
  </si>
  <si>
    <r>
      <t>Item:</t>
    </r>
    <r>
      <rPr>
        <sz val="11"/>
        <color theme="1"/>
        <rFont val="Calibri"/>
        <family val="2"/>
        <scheme val="minor"/>
      </rPr>
      <t> 071105 - Grade de ferro em barra chata, inclusive chumbamento</t>
    </r>
  </si>
  <si>
    <r>
      <t>Código Base:</t>
    </r>
    <r>
      <rPr>
        <sz val="11"/>
        <color theme="1"/>
        <rFont val="Calibri"/>
        <family val="2"/>
        <scheme val="minor"/>
      </rPr>
      <t> '071105</t>
    </r>
  </si>
  <si>
    <t>BARRA CHATA DE FERRO ASTM A-36 1/4" X 1" (LABOR)</t>
  </si>
  <si>
    <t>'028125</t>
  </si>
  <si>
    <t>0,512 IF</t>
  </si>
  <si>
    <t>BARRA CHATA DE FERRO ASTM A-36 1/4" X 1.1/4" (LABOR)</t>
  </si>
  <si>
    <t>'070276</t>
  </si>
  <si>
    <t>GALVANIZAÇÃO ELETROLITICA (LABOR)</t>
  </si>
  <si>
    <t>'079375</t>
  </si>
  <si>
    <t>Legenda</t>
  </si>
  <si>
    <t xml:space="preserve">IF - INDICE DE FABRICAÇÃO; </t>
  </si>
  <si>
    <r>
      <t>Item:</t>
    </r>
    <r>
      <rPr>
        <sz val="11"/>
        <color theme="1"/>
        <rFont val="Calibri"/>
        <family val="2"/>
        <scheme val="minor"/>
      </rPr>
      <t> 071107 - Portão de ferro de abrir em barra chata, chapa e tubo, inclusive chumbamento</t>
    </r>
  </si>
  <si>
    <r>
      <t>Código Base:</t>
    </r>
    <r>
      <rPr>
        <sz val="11"/>
        <color theme="1"/>
        <rFont val="Calibri"/>
        <family val="2"/>
        <scheme val="minor"/>
      </rPr>
      <t> '071107</t>
    </r>
  </si>
  <si>
    <t>BARRA CHATA DE FERRO ASTM A-36 3/16" X 1" (LABOR)</t>
  </si>
  <si>
    <t>'028068</t>
  </si>
  <si>
    <t>FECHADURA PARA PORTAO (LABOR)</t>
  </si>
  <si>
    <t>'031515</t>
  </si>
  <si>
    <t>CANTONEIRA ABAS IGUAIS DE FERRO ASTM A-36 - 3/16" X 1.1/4" X 1.1/4" (LABOR)</t>
  </si>
  <si>
    <t>'049666</t>
  </si>
  <si>
    <t>CHAPA DE ACO GALVANIZADA Nº 14 (ESP. 1,95MM) (LABOR)</t>
  </si>
  <si>
    <t>'068047</t>
  </si>
  <si>
    <t>TUBO ACO GALV 60,30 X 3,75MM (2") DIN 2440 - MEDIO (LABOR)</t>
  </si>
  <si>
    <t>'070328</t>
  </si>
  <si>
    <r>
      <t>Item:</t>
    </r>
    <r>
      <rPr>
        <sz val="11"/>
        <color theme="1"/>
        <rFont val="Calibri"/>
        <family val="2"/>
        <scheme val="minor"/>
      </rPr>
      <t> 071704 - Porta de abrir tipo veneziana em alumínio anodizado, linha 25, completa, incl. puxador com tranca, caixilho, alizar e contramarco</t>
    </r>
  </si>
  <si>
    <r>
      <t>Código Base:</t>
    </r>
    <r>
      <rPr>
        <sz val="11"/>
        <color theme="1"/>
        <rFont val="Calibri"/>
        <family val="2"/>
        <scheme val="minor"/>
      </rPr>
      <t> '071704</t>
    </r>
  </si>
  <si>
    <t>PORTA ABRIR VENEZIANA ALUM ANOD NATURAL LINHA 25/SUPREMA (LABOR)</t>
  </si>
  <si>
    <t>'030868</t>
  </si>
  <si>
    <r>
      <t>Item:</t>
    </r>
    <r>
      <rPr>
        <sz val="11"/>
        <color theme="1"/>
        <rFont val="Calibri"/>
        <family val="2"/>
        <scheme val="minor"/>
      </rPr>
      <t> 090102 - Estrutura de madeira de lei tipo Paraju, peroba mica, angelim pedra ou equivalente para telhado de telha ondulada de fibrocimento esp. 6mm, com pontaletes e caibros, inclusive tratamento com cupinicida, exclusive telhas</t>
    </r>
  </si>
  <si>
    <r>
      <t>Código Base:</t>
    </r>
    <r>
      <rPr>
        <sz val="11"/>
        <color theme="1"/>
        <rFont val="Calibri"/>
        <family val="2"/>
        <scheme val="minor"/>
      </rPr>
      <t> '090102</t>
    </r>
  </si>
  <si>
    <r>
      <t>Versão:</t>
    </r>
    <r>
      <rPr>
        <sz val="11"/>
        <color theme="1"/>
        <rFont val="Calibri"/>
        <family val="2"/>
        <scheme val="minor"/>
      </rPr>
      <t> 4</t>
    </r>
  </si>
  <si>
    <t>PECA EM MADEIRA DE LEI 8.0 X 8.0 CM (LABOR)</t>
  </si>
  <si>
    <t>'021040</t>
  </si>
  <si>
    <t>PECA DE MAD.DE LEI 5X7CM-APARELHADA (LABOR)</t>
  </si>
  <si>
    <t>'021305</t>
  </si>
  <si>
    <t>IMUNIZANTE PARA MADEIRA (LABOR)</t>
  </si>
  <si>
    <t>'038030</t>
  </si>
  <si>
    <r>
      <t>Item:</t>
    </r>
    <r>
      <rPr>
        <sz val="11"/>
        <color theme="1"/>
        <rFont val="Calibri"/>
        <family val="2"/>
        <scheme val="minor"/>
      </rPr>
      <t> 090219 - Cobertura em telha ondulada de alumínio, esp. 0.5mm, inclusive acessórios de fixação</t>
    </r>
  </si>
  <si>
    <r>
      <t>Código Base:</t>
    </r>
    <r>
      <rPr>
        <sz val="11"/>
        <color theme="1"/>
        <rFont val="Calibri"/>
        <family val="2"/>
        <scheme val="minor"/>
      </rPr>
      <t> '090219</t>
    </r>
  </si>
  <si>
    <t>TELHA ONDULADA DE ALUMÍNIO ESP. 0.5 MM (LABOR)</t>
  </si>
  <si>
    <t>'025592</t>
  </si>
  <si>
    <t>CONJUNTO P/ FIXAÇÃO TELHA ALUMINIO ONDULADA (LABOR)</t>
  </si>
  <si>
    <t>'026678</t>
  </si>
  <si>
    <r>
      <t>Item:</t>
    </r>
    <r>
      <rPr>
        <sz val="11"/>
        <color theme="1"/>
        <rFont val="Calibri"/>
        <family val="2"/>
        <scheme val="minor"/>
      </rPr>
      <t> 090302 - Rufo de chapa metálica nº 26 com largura de 30 cm</t>
    </r>
  </si>
  <si>
    <r>
      <t>Unidade:</t>
    </r>
    <r>
      <rPr>
        <sz val="11"/>
        <color theme="1"/>
        <rFont val="Calibri"/>
        <family val="2"/>
        <scheme val="minor"/>
      </rPr>
      <t> m</t>
    </r>
  </si>
  <si>
    <r>
      <t>Código Base:</t>
    </r>
    <r>
      <rPr>
        <sz val="11"/>
        <color theme="1"/>
        <rFont val="Calibri"/>
        <family val="2"/>
        <scheme val="minor"/>
      </rPr>
      <t> '090302</t>
    </r>
  </si>
  <si>
    <t>PREGO 15X15 (LABOR)</t>
  </si>
  <si>
    <t>'026566</t>
  </si>
  <si>
    <t>CHAPA GALVANIZADA Nº 26 DESENV 30 CM (LABOR)</t>
  </si>
  <si>
    <t>'068001</t>
  </si>
  <si>
    <r>
      <t>Item:</t>
    </r>
    <r>
      <rPr>
        <sz val="11"/>
        <color theme="1"/>
        <rFont val="Calibri"/>
        <family val="2"/>
        <scheme val="minor"/>
      </rPr>
      <t> 090312 - Calha em chapa galvanizada com largura de 40 cm</t>
    </r>
  </si>
  <si>
    <r>
      <t>Código Base:</t>
    </r>
    <r>
      <rPr>
        <sz val="11"/>
        <color theme="1"/>
        <rFont val="Calibri"/>
        <family val="2"/>
        <scheme val="minor"/>
      </rPr>
      <t> '090312</t>
    </r>
  </si>
  <si>
    <t>SUPORTE PARA CALHA (LABOR)</t>
  </si>
  <si>
    <t>'068017</t>
  </si>
  <si>
    <t>CALHA EM CHAPA DE ACO GALVANIZADO N. 20 40X25X25CM (LABOR)</t>
  </si>
  <si>
    <t>'068023</t>
  </si>
  <si>
    <r>
      <t>Item:</t>
    </r>
    <r>
      <rPr>
        <sz val="11"/>
        <color theme="1"/>
        <rFont val="Calibri"/>
        <family val="2"/>
        <scheme val="minor"/>
      </rPr>
      <t> 100105 - Índice de imperm.c/ manta asfáltica atendendo NBR 9952, asfalto polimérico, esp.4mm reforç.c/ filme int.em polietileno, regul.base c/ arg.1:4 esp.mín.15mm, proteção mec. arg. 1:4 esp.20mm e juntas dilat.</t>
    </r>
  </si>
  <si>
    <r>
      <t>Código Base:</t>
    </r>
    <r>
      <rPr>
        <sz val="11"/>
        <color theme="1"/>
        <rFont val="Calibri"/>
        <family val="2"/>
        <scheme val="minor"/>
      </rPr>
      <t> '100105</t>
    </r>
  </si>
  <si>
    <t>MANTA ASFALTICA 4MM TIPO III - APP (AREIA/POLIESTER/POLIESTER) NBR 9952, INCL. ARG. REGULAR. E PROTECAO (LABOR)</t>
  </si>
  <si>
    <t>'024131</t>
  </si>
  <si>
    <r>
      <t>Item:</t>
    </r>
    <r>
      <rPr>
        <sz val="11"/>
        <color theme="1"/>
        <rFont val="Calibri"/>
        <family val="2"/>
        <scheme val="minor"/>
      </rPr>
      <t> 100208 - Índice de imperm.c/ manta asfáltica atendendo NBR 9952, asfalto polimerizado esp.3mm, reforç.c/ filme int. polietileno, regul. base c/ arg.1:4 esp.mín.15mm, proteção mec. arg.1:4 esp.20mm e juntas dilat.</t>
    </r>
  </si>
  <si>
    <r>
      <t>Código Base:</t>
    </r>
    <r>
      <rPr>
        <sz val="11"/>
        <color theme="1"/>
        <rFont val="Calibri"/>
        <family val="2"/>
        <scheme val="minor"/>
      </rPr>
      <t> '100208</t>
    </r>
  </si>
  <si>
    <t>MANTA ASFALTICA 3MM TIPO III - APP (AREIA/POLIESTER/POLIESTER) NBR 9952, INCL. ARG. REGULAR. E PROTECAO (LABOR)</t>
  </si>
  <si>
    <t>'024130</t>
  </si>
  <si>
    <r>
      <t>Item:</t>
    </r>
    <r>
      <rPr>
        <sz val="11"/>
        <color theme="1"/>
        <rFont val="Calibri"/>
        <family val="2"/>
        <scheme val="minor"/>
      </rPr>
      <t> 120101 - Chapisco de argamassa de cimento e areia média ou grossa lavada, no traço 1:3, espessura 5 mm</t>
    </r>
  </si>
  <si>
    <r>
      <t>Código Base:</t>
    </r>
    <r>
      <rPr>
        <sz val="11"/>
        <color theme="1"/>
        <rFont val="Calibri"/>
        <family val="2"/>
        <scheme val="minor"/>
      </rPr>
      <t> '120101</t>
    </r>
  </si>
  <si>
    <r>
      <t>Item:</t>
    </r>
    <r>
      <rPr>
        <sz val="11"/>
        <color theme="1"/>
        <rFont val="Calibri"/>
        <family val="2"/>
        <scheme val="minor"/>
      </rPr>
      <t> 120303 - Reboco tipo paulista de argamassa de cimento, cal hidratada CH1 e areia média ou grossa lavada no traço 1:0.5:6, espessura 25 mm</t>
    </r>
  </si>
  <si>
    <r>
      <t>Código Base:</t>
    </r>
    <r>
      <rPr>
        <sz val="11"/>
        <color theme="1"/>
        <rFont val="Calibri"/>
        <family val="2"/>
        <scheme val="minor"/>
      </rPr>
      <t> '120303</t>
    </r>
  </si>
  <si>
    <r>
      <t>Item:</t>
    </r>
    <r>
      <rPr>
        <sz val="11"/>
        <color theme="1"/>
        <rFont val="Calibri"/>
        <family val="2"/>
        <scheme val="minor"/>
      </rPr>
      <t> 141410 - Tubo de PVC rígido soldável marrom, diâm. 25mm (3/4"), inclusive conexões</t>
    </r>
  </si>
  <si>
    <r>
      <t>Código Base:</t>
    </r>
    <r>
      <rPr>
        <sz val="11"/>
        <color theme="1"/>
        <rFont val="Calibri"/>
        <family val="2"/>
        <scheme val="minor"/>
      </rPr>
      <t> '141410</t>
    </r>
  </si>
  <si>
    <r>
      <t>Item:</t>
    </r>
    <r>
      <rPr>
        <sz val="11"/>
        <color theme="1"/>
        <rFont val="Calibri"/>
        <family val="2"/>
        <scheme val="minor"/>
      </rPr>
      <t> 141413 - Tubo de PVC rígido soldável marrom, diâm. 50mm (11/2"), inclusive conexões</t>
    </r>
  </si>
  <si>
    <r>
      <t>Código Base:</t>
    </r>
    <r>
      <rPr>
        <sz val="11"/>
        <color theme="1"/>
        <rFont val="Calibri"/>
        <family val="2"/>
        <scheme val="minor"/>
      </rPr>
      <t> '141413</t>
    </r>
  </si>
  <si>
    <t>TUBO DE PVC SOLDAVEL DE 50MM (LABOR)</t>
  </si>
  <si>
    <t>'062505</t>
  </si>
  <si>
    <r>
      <t>Item:</t>
    </r>
    <r>
      <rPr>
        <sz val="11"/>
        <color theme="1"/>
        <rFont val="Calibri"/>
        <family val="2"/>
        <scheme val="minor"/>
      </rPr>
      <t> 141414 - Tubo de PVC rígido soldável marrom, diâm. 60mm (2"), inclusive conexões</t>
    </r>
  </si>
  <si>
    <r>
      <t>Código Base:</t>
    </r>
    <r>
      <rPr>
        <sz val="11"/>
        <color theme="1"/>
        <rFont val="Calibri"/>
        <family val="2"/>
        <scheme val="minor"/>
      </rPr>
      <t> '141414</t>
    </r>
  </si>
  <si>
    <t>TUBO DE PVC SOLDAVEL DE 60MM (LABOR)</t>
  </si>
  <si>
    <t>'062506</t>
  </si>
  <si>
    <r>
      <t>Item:</t>
    </r>
    <r>
      <rPr>
        <sz val="11"/>
        <color theme="1"/>
        <rFont val="Calibri"/>
        <family val="2"/>
        <scheme val="minor"/>
      </rPr>
      <t> 141525 - Adaptador de PVC soldável com flanges livres para caixa d'água, diâmetro 50mm (1 1/2")</t>
    </r>
  </si>
  <si>
    <r>
      <t>Unidade:</t>
    </r>
    <r>
      <rPr>
        <sz val="11"/>
        <color theme="1"/>
        <rFont val="Calibri"/>
        <family val="2"/>
        <scheme val="minor"/>
      </rPr>
      <t> und</t>
    </r>
  </si>
  <si>
    <r>
      <t>Código Base:</t>
    </r>
    <r>
      <rPr>
        <sz val="11"/>
        <color theme="1"/>
        <rFont val="Calibri"/>
        <family val="2"/>
        <scheme val="minor"/>
      </rPr>
      <t> '141525</t>
    </r>
  </si>
  <si>
    <t>ADAPTADOR PVC SOLD.FLANGES LIVRES P/CX.AGUA 50MM (LABOR)</t>
  </si>
  <si>
    <t>'062105</t>
  </si>
  <si>
    <r>
      <t>Item:</t>
    </r>
    <r>
      <rPr>
        <sz val="11"/>
        <color theme="1"/>
        <rFont val="Calibri"/>
        <family val="2"/>
        <scheme val="minor"/>
      </rPr>
      <t> 141909 - Tubo de PVC rígido soldável branco, para esgoto, diâmetro 100mm (4"), inclusive conexões</t>
    </r>
  </si>
  <si>
    <r>
      <t>Código Base:</t>
    </r>
    <r>
      <rPr>
        <sz val="11"/>
        <color theme="1"/>
        <rFont val="Calibri"/>
        <family val="2"/>
        <scheme val="minor"/>
      </rPr>
      <t> '141909</t>
    </r>
  </si>
  <si>
    <r>
      <t>Item:</t>
    </r>
    <r>
      <rPr>
        <sz val="11"/>
        <color theme="1"/>
        <rFont val="Calibri"/>
        <family val="2"/>
        <scheme val="minor"/>
      </rPr>
      <t> 142120 - Torneira de bóia de PVC, diâm. 1" (25mm)</t>
    </r>
  </si>
  <si>
    <r>
      <t>Código Base:</t>
    </r>
    <r>
      <rPr>
        <sz val="11"/>
        <color theme="1"/>
        <rFont val="Calibri"/>
        <family val="2"/>
        <scheme val="minor"/>
      </rPr>
      <t> '142120</t>
    </r>
  </si>
  <si>
    <t>TORN.DE BOIA EM LATAO (BOIA PLAST) DN 25MM (1') (LABOR)</t>
  </si>
  <si>
    <t>'069516</t>
  </si>
  <si>
    <r>
      <t>Item:</t>
    </r>
    <r>
      <rPr>
        <sz val="11"/>
        <color theme="1"/>
        <rFont val="Calibri"/>
        <family val="2"/>
        <scheme val="minor"/>
      </rPr>
      <t> 142125 - Adaptador de PVC com flanges livres para caixa d'água de 32mmx1"</t>
    </r>
  </si>
  <si>
    <r>
      <t>Código Base:</t>
    </r>
    <r>
      <rPr>
        <sz val="11"/>
        <color theme="1"/>
        <rFont val="Calibri"/>
        <family val="2"/>
        <scheme val="minor"/>
      </rPr>
      <t> '142125</t>
    </r>
  </si>
  <si>
    <t>ADAPTADOR PVC SOLD.FLANGES LIVRES P/CX.AGUA 32MM (LABOR)</t>
  </si>
  <si>
    <t>'062103</t>
  </si>
  <si>
    <r>
      <t>Item:</t>
    </r>
    <r>
      <rPr>
        <sz val="11"/>
        <color theme="1"/>
        <rFont val="Calibri"/>
        <family val="2"/>
        <scheme val="minor"/>
      </rPr>
      <t> 151127 - Eletroduto de PVC rígido roscável, diâm. 1" (32mm), inclusive conexões</t>
    </r>
  </si>
  <si>
    <r>
      <t>Código Base:</t>
    </r>
    <r>
      <rPr>
        <sz val="11"/>
        <color theme="1"/>
        <rFont val="Calibri"/>
        <family val="2"/>
        <scheme val="minor"/>
      </rPr>
      <t> '151127</t>
    </r>
  </si>
  <si>
    <t>ELETRODUTO DE PVC RIGIDO 1" - ROSCAVEL SEM LUVA (LABOR)</t>
  </si>
  <si>
    <t>'042503</t>
  </si>
  <si>
    <r>
      <t>Item:</t>
    </r>
    <r>
      <rPr>
        <sz val="11"/>
        <color theme="1"/>
        <rFont val="Calibri"/>
        <family val="2"/>
        <scheme val="minor"/>
      </rPr>
      <t> 152031 - Conector split bolt para cabo de 35.0 mm2</t>
    </r>
  </si>
  <si>
    <r>
      <t>Código Base:</t>
    </r>
    <r>
      <rPr>
        <sz val="11"/>
        <color theme="1"/>
        <rFont val="Calibri"/>
        <family val="2"/>
        <scheme val="minor"/>
      </rPr>
      <t> '152031</t>
    </r>
  </si>
  <si>
    <t>CONECTOR SPLIT-BOLT (KS) P/CABO 35MM2 (LABOR)</t>
  </si>
  <si>
    <t>'049521</t>
  </si>
  <si>
    <r>
      <t>Item:</t>
    </r>
    <r>
      <rPr>
        <sz val="11"/>
        <color theme="1"/>
        <rFont val="Calibri"/>
        <family val="2"/>
        <scheme val="minor"/>
      </rPr>
      <t> 160305 - Condutor de cobre nú, seção de 35mm2, inclusive suportes isoladores e acessórios de fixação, conforme projeto</t>
    </r>
  </si>
  <si>
    <r>
      <t>Código Base:</t>
    </r>
    <r>
      <rPr>
        <sz val="11"/>
        <color theme="1"/>
        <rFont val="Calibri"/>
        <family val="2"/>
        <scheme val="minor"/>
      </rPr>
      <t> '160305</t>
    </r>
  </si>
  <si>
    <t>ELETRODUTO DE PVC RIGIDO 2" - ROSCAVEL SEM LUVA (LABOR)</t>
  </si>
  <si>
    <t>'042506</t>
  </si>
  <si>
    <t>CABO COBRE NU TEMPERA MEIO DURA 35MM2 (LABOR)</t>
  </si>
  <si>
    <t>'043041</t>
  </si>
  <si>
    <t>CAIXA INSPECAO DO TERRA,PVC,DIÂM.30CM,TAMPA FERRO (LABOR)</t>
  </si>
  <si>
    <t>'048015</t>
  </si>
  <si>
    <t>ABRACADEIRA GUIA P/ MASTRO REFORCADA P/ 1 DESCIDA 2" (LABOR)</t>
  </si>
  <si>
    <t>'048050</t>
  </si>
  <si>
    <t>ABRACADEIRA GUIA P/ MASTRO SIMPLES P/1 DESCIDA 2" (LABOR)</t>
  </si>
  <si>
    <t>'048051</t>
  </si>
  <si>
    <t>ABRACADEIRA TIPO CHUMBADOR P/ ELETRODUTO 2" (LABOR)</t>
  </si>
  <si>
    <t>'048052</t>
  </si>
  <si>
    <t>CONECTOR MEDICAO EM BRONZE C/ 4 PARAFUSOS TEL-560 (LABOR)</t>
  </si>
  <si>
    <t>'048053</t>
  </si>
  <si>
    <t>CONECTOR DE PRESSAO P/CABO DE COBRE DE 35 MM2 (LABOR)</t>
  </si>
  <si>
    <t>'048054</t>
  </si>
  <si>
    <t>SUPORTE ISOLADOR P/APLICACAO EM QUINAS DE 90 GRAUS (LABOR)</t>
  </si>
  <si>
    <t>'048055</t>
  </si>
  <si>
    <t>SUPORTE ISOLADOR C/ROLDANA P/APARAFUSAR C/CHAPA (LABOR)</t>
  </si>
  <si>
    <t>'048056</t>
  </si>
  <si>
    <t>SUPORTE ISOLADOR REFORCADO P/APARAFUSAR C/CHAPA (LABOR)</t>
  </si>
  <si>
    <t>'048057</t>
  </si>
  <si>
    <r>
      <t>Item:</t>
    </r>
    <r>
      <rPr>
        <sz val="11"/>
        <color theme="1"/>
        <rFont val="Calibri"/>
        <family val="2"/>
        <scheme val="minor"/>
      </rPr>
      <t> 160309 - Terminal aéreo em latão (captor), com conector e fixação horizontal 5/16"x250mm, ref. TEL-024, inclusive vedação dos furos com poliuretano ref. TEL 5905, marca de ref. Termotécnica ou equivalente</t>
    </r>
  </si>
  <si>
    <r>
      <t>Código Base:</t>
    </r>
    <r>
      <rPr>
        <sz val="11"/>
        <color theme="1"/>
        <rFont val="Calibri"/>
        <family val="2"/>
        <scheme val="minor"/>
      </rPr>
      <t> '160309</t>
    </r>
  </si>
  <si>
    <t>POLIURETANO FLEXIVEL BISNAGA 360G TEL 5905 (LABOR)</t>
  </si>
  <si>
    <t>'024184</t>
  </si>
  <si>
    <t>PARAFUSO AUTOATARRACHANTE DIM 4.2X32MM REF TEL5333 (LABOR)</t>
  </si>
  <si>
    <t>'026877</t>
  </si>
  <si>
    <t>BUCHA DE NYLON N.º6 REF.: TEL-5306 (LABOR)</t>
  </si>
  <si>
    <t>'026894</t>
  </si>
  <si>
    <t>TERMINAL AEREO H=25CM, DIM 5/16" - REF. TEL 024 (LABOR)</t>
  </si>
  <si>
    <t>'048782</t>
  </si>
  <si>
    <r>
      <t>Item:</t>
    </r>
    <r>
      <rPr>
        <sz val="11"/>
        <color theme="1"/>
        <rFont val="Calibri"/>
        <family val="2"/>
        <scheme val="minor"/>
      </rPr>
      <t> 160310 - Conector de medição em latão com 2 parafusos para cabos de 16 a 50 mm2, ref. TEL-562, Termotécnica ou equivalente</t>
    </r>
  </si>
  <si>
    <r>
      <t>Código Base:</t>
    </r>
    <r>
      <rPr>
        <sz val="11"/>
        <color theme="1"/>
        <rFont val="Calibri"/>
        <family val="2"/>
        <scheme val="minor"/>
      </rPr>
      <t> '160310</t>
    </r>
  </si>
  <si>
    <t>CONECTOR DE MEDICAO EM LATAO C/ 2 PARAFUSOS TEL-562 (LABOR)</t>
  </si>
  <si>
    <t>'054010</t>
  </si>
  <si>
    <r>
      <t>Item:</t>
    </r>
    <r>
      <rPr>
        <sz val="11"/>
        <color theme="1"/>
        <rFont val="Calibri"/>
        <family val="2"/>
        <scheme val="minor"/>
      </rPr>
      <t> 160311 - Haste de terra tipo COPPERWELD - 5/8" x 2.40m</t>
    </r>
  </si>
  <si>
    <r>
      <t>Código Base:</t>
    </r>
    <r>
      <rPr>
        <sz val="11"/>
        <color theme="1"/>
        <rFont val="Calibri"/>
        <family val="2"/>
        <scheme val="minor"/>
      </rPr>
      <t> '160311</t>
    </r>
  </si>
  <si>
    <t>HASTE TIPO COPPERWELD - 5/8"X2.4M (LABOR)</t>
  </si>
  <si>
    <t>'048035</t>
  </si>
  <si>
    <r>
      <t>Item:</t>
    </r>
    <r>
      <rPr>
        <sz val="11"/>
        <color theme="1"/>
        <rFont val="Calibri"/>
        <family val="2"/>
        <scheme val="minor"/>
      </rPr>
      <t> 160316 - Caixa de inspeção em PVC, diâmetro 300 mm, ref TEL-552, marca de referência Termotécnica ou equivalente, inclusive escavação e reaterro</t>
    </r>
  </si>
  <si>
    <r>
      <t>Código Base:</t>
    </r>
    <r>
      <rPr>
        <sz val="11"/>
        <color theme="1"/>
        <rFont val="Calibri"/>
        <family val="2"/>
        <scheme val="minor"/>
      </rPr>
      <t> '160316</t>
    </r>
  </si>
  <si>
    <t>CAIXA DE INSPECAO DE PVC Ø300X300MM - TEL-552 (LABOR)</t>
  </si>
  <si>
    <t>'048340</t>
  </si>
  <si>
    <r>
      <t>Item:</t>
    </r>
    <r>
      <rPr>
        <sz val="11"/>
        <color theme="1"/>
        <rFont val="Calibri"/>
        <family val="2"/>
        <scheme val="minor"/>
      </rPr>
      <t> 160319 - Presilha de latão ref. 744, inclusive parafuso fenda DN 4,2x32mm e bucha nylon DN 6mm e vedação dos furos com poliuretano ref. 5905, marca de ref. Termotécnica ou equivalente</t>
    </r>
  </si>
  <si>
    <r>
      <t>Código Base:</t>
    </r>
    <r>
      <rPr>
        <sz val="11"/>
        <color theme="1"/>
        <rFont val="Calibri"/>
        <family val="2"/>
        <scheme val="minor"/>
      </rPr>
      <t> '160319</t>
    </r>
  </si>
  <si>
    <t>PRESILHA PARA CABO DE COBRE DE 35MM2 - REF TEL 744 (LABOR)</t>
  </si>
  <si>
    <t>'048070</t>
  </si>
  <si>
    <r>
      <t>Item:</t>
    </r>
    <r>
      <rPr>
        <sz val="11"/>
        <color theme="1"/>
        <rFont val="Calibri"/>
        <family val="2"/>
        <scheme val="minor"/>
      </rPr>
      <t> 160321 - Tampa reforçada em ferro fundido com escotilha TEL 536, inclusive assentamento, marca de referência Termotécnica ou equivalente</t>
    </r>
  </si>
  <si>
    <r>
      <t>Código Base:</t>
    </r>
    <r>
      <rPr>
        <sz val="11"/>
        <color theme="1"/>
        <rFont val="Calibri"/>
        <family val="2"/>
        <scheme val="minor"/>
      </rPr>
      <t> '160321</t>
    </r>
  </si>
  <si>
    <t>TAMPA REFORCADA EM FºFº C/ ESCOTILHA - TEL-536 (LABOR)</t>
  </si>
  <si>
    <t>'048341</t>
  </si>
  <si>
    <r>
      <t>Item:</t>
    </r>
    <r>
      <rPr>
        <sz val="11"/>
        <color theme="1"/>
        <rFont val="Calibri"/>
        <family val="2"/>
        <scheme val="minor"/>
      </rPr>
      <t> 160333 - Cabo de cobre nú 50 mm2, ref. TEL-5750, marca de referência Termotécnica ou equivalente, inclusive abertura e fechamento de vala para cabo dimensões 50x20cm</t>
    </r>
  </si>
  <si>
    <r>
      <t>Código Base:</t>
    </r>
    <r>
      <rPr>
        <sz val="11"/>
        <color theme="1"/>
        <rFont val="Calibri"/>
        <family val="2"/>
        <scheme val="minor"/>
      </rPr>
      <t> '160333</t>
    </r>
  </si>
  <si>
    <t>CABO COBRE NU TEMPERA MEIO DURA 50MM2 (LABOR)</t>
  </si>
  <si>
    <t>'043044</t>
  </si>
  <si>
    <r>
      <t>Item:</t>
    </r>
    <r>
      <rPr>
        <sz val="11"/>
        <color theme="1"/>
        <rFont val="Calibri"/>
        <family val="2"/>
        <scheme val="minor"/>
      </rPr>
      <t> 170321 - Registro de gaveta bruto diam. 25mm (1")</t>
    </r>
  </si>
  <si>
    <r>
      <t>Código Base:</t>
    </r>
    <r>
      <rPr>
        <sz val="11"/>
        <color theme="1"/>
        <rFont val="Calibri"/>
        <family val="2"/>
        <scheme val="minor"/>
      </rPr>
      <t> '170321</t>
    </r>
  </si>
  <si>
    <t>REGISTRO DE GAVETA BRUTO 25MM - 1" (LABOR)</t>
  </si>
  <si>
    <t>'063503</t>
  </si>
  <si>
    <r>
      <t>Item:</t>
    </r>
    <r>
      <rPr>
        <sz val="11"/>
        <color theme="1"/>
        <rFont val="Calibri"/>
        <family val="2"/>
        <scheme val="minor"/>
      </rPr>
      <t> 170324 - Registro de gaveta bruto diam. 50mm (2")</t>
    </r>
  </si>
  <si>
    <r>
      <t>Código Base:</t>
    </r>
    <r>
      <rPr>
        <sz val="11"/>
        <color theme="1"/>
        <rFont val="Calibri"/>
        <family val="2"/>
        <scheme val="minor"/>
      </rPr>
      <t> '170324</t>
    </r>
  </si>
  <si>
    <t>REGISTRO DE GAVETA BRUTO 50MM - 2" (LABOR)</t>
  </si>
  <si>
    <t>'063506</t>
  </si>
  <si>
    <r>
      <t>Item:</t>
    </r>
    <r>
      <rPr>
        <sz val="11"/>
        <color theme="1"/>
        <rFont val="Calibri"/>
        <family val="2"/>
        <scheme val="minor"/>
      </rPr>
      <t> 170325 - Registro de gaveta bruto diam. 65mm (21/2")</t>
    </r>
  </si>
  <si>
    <r>
      <t>Código Base:</t>
    </r>
    <r>
      <rPr>
        <sz val="11"/>
        <color theme="1"/>
        <rFont val="Calibri"/>
        <family val="2"/>
        <scheme val="minor"/>
      </rPr>
      <t> '170325</t>
    </r>
  </si>
  <si>
    <t>REGISTRO DE GAVETA BRUTO 65MM - 2.1/2" (LABOR)</t>
  </si>
  <si>
    <t>'063507</t>
  </si>
  <si>
    <r>
      <t>Item:</t>
    </r>
    <r>
      <rPr>
        <sz val="11"/>
        <color theme="1"/>
        <rFont val="Calibri"/>
        <family val="2"/>
        <scheme val="minor"/>
      </rPr>
      <t> 170549 - Reservatório de polietileno de 3000 litros, inclusive peça de apoio de 6x16 cm, exclusive flanges e torneira de bóia</t>
    </r>
  </si>
  <si>
    <r>
      <t>Código Base:</t>
    </r>
    <r>
      <rPr>
        <sz val="11"/>
        <color theme="1"/>
        <rFont val="Calibri"/>
        <family val="2"/>
        <scheme val="minor"/>
      </rPr>
      <t> '170549</t>
    </r>
  </si>
  <si>
    <r>
      <t>Versão:</t>
    </r>
    <r>
      <rPr>
        <sz val="11"/>
        <color theme="1"/>
        <rFont val="Calibri"/>
        <family val="2"/>
        <scheme val="minor"/>
      </rPr>
      <t> 3</t>
    </r>
  </si>
  <si>
    <t>PECA EM MADEIRA E LEI 6X16CM (BRUTA) (LABOR)</t>
  </si>
  <si>
    <t>'021111</t>
  </si>
  <si>
    <t>RESERVATORIO DE POLIETILENO 3.000 L C/ TAMPA (LABOR)</t>
  </si>
  <si>
    <t>'065032</t>
  </si>
  <si>
    <r>
      <t>Item:</t>
    </r>
    <r>
      <rPr>
        <sz val="11"/>
        <color theme="1"/>
        <rFont val="Calibri"/>
        <family val="2"/>
        <scheme val="minor"/>
      </rPr>
      <t> 190106 - Pintura com tinta acrílica, marcas de referência Suvinil, Coral ou Metalatex, inclusive selador acrílico, em paredes e forros, a três demãos</t>
    </r>
  </si>
  <si>
    <r>
      <t>Código Base:</t>
    </r>
    <r>
      <rPr>
        <sz val="11"/>
        <color theme="1"/>
        <rFont val="Calibri"/>
        <family val="2"/>
        <scheme val="minor"/>
      </rPr>
      <t> '190106</t>
    </r>
  </si>
  <si>
    <t>TINTA LATEX ACRILICA FOSCA (LABOR)</t>
  </si>
  <si>
    <t>'037514</t>
  </si>
  <si>
    <t>SELADOR ACRILICO (LABOR)</t>
  </si>
  <si>
    <t>'037519</t>
  </si>
  <si>
    <t>LIXA PARA MADEIRA/MASSA Nº 150 (LABOR)</t>
  </si>
  <si>
    <t>'038013</t>
  </si>
  <si>
    <r>
      <t>Item:</t>
    </r>
    <r>
      <rPr>
        <sz val="11"/>
        <color theme="1"/>
        <rFont val="Calibri"/>
        <family val="2"/>
        <scheme val="minor"/>
      </rPr>
      <t> 190417 - Pintura com tinta esmalte sintético, marcas de referência Suvinil, Coral ou Metalatex, a duas demãos, inclusive fundo anticorrosivo a uma demão, em metal</t>
    </r>
  </si>
  <si>
    <r>
      <t>Código Base:</t>
    </r>
    <r>
      <rPr>
        <sz val="11"/>
        <color theme="1"/>
        <rFont val="Calibri"/>
        <family val="2"/>
        <scheme val="minor"/>
      </rPr>
      <t> '190417</t>
    </r>
  </si>
  <si>
    <t>LIXA P/ FERRO Nº 100 K-246 225X275MM - NORTON OU EQUIVALENTE (LABOR)</t>
  </si>
  <si>
    <t>'038012</t>
  </si>
  <si>
    <t>ZARCAO (LABOR)</t>
  </si>
  <si>
    <t>'038028</t>
  </si>
  <si>
    <r>
      <t>Item:</t>
    </r>
    <r>
      <rPr>
        <sz val="11"/>
        <color theme="1"/>
        <rFont val="Calibri"/>
        <family val="2"/>
        <scheme val="minor"/>
      </rPr>
      <t> 200402 - Limpeza geral de obras (quadras, praças e jardins)</t>
    </r>
  </si>
  <si>
    <r>
      <t>Código Base:</t>
    </r>
    <r>
      <rPr>
        <sz val="11"/>
        <color theme="1"/>
        <rFont val="Calibri"/>
        <family val="2"/>
        <scheme val="minor"/>
      </rPr>
      <t> '200402</t>
    </r>
  </si>
  <si>
    <r>
      <t>Item:</t>
    </r>
    <r>
      <rPr>
        <sz val="11"/>
        <color theme="1"/>
        <rFont val="Calibri"/>
        <family val="2"/>
        <scheme val="minor"/>
      </rPr>
      <t> 200513 - Escada tipo marinheiro de tubo de ferro 1" e 3/4", com h=4.20m, para acesso a caixa d'água, inclusive pintura em esmalte sintético, conforme detalhe em projeto</t>
    </r>
  </si>
  <si>
    <r>
      <t>Código Base:</t>
    </r>
    <r>
      <rPr>
        <sz val="11"/>
        <color theme="1"/>
        <rFont val="Calibri"/>
        <family val="2"/>
        <scheme val="minor"/>
      </rPr>
      <t> '200513</t>
    </r>
  </si>
  <si>
    <t>TUBO ACO GALV. 33,70 X 3,35MM (1") DIN 2440 - MEDIO (LABOR)</t>
  </si>
  <si>
    <t>'070350</t>
  </si>
  <si>
    <t>TUBO ACO GALV 26,90 X 2,65MM (3/4") DIN 2440 - MEDIO (LABOR)</t>
  </si>
  <si>
    <t>'071268</t>
  </si>
  <si>
    <r>
      <t>Item:</t>
    </r>
    <r>
      <rPr>
        <sz val="11"/>
        <color theme="1"/>
        <rFont val="Calibri"/>
        <family val="2"/>
        <scheme val="minor"/>
      </rPr>
      <t> 200576 - Placa para inauguração de obra em alumínio polido e=4mm, dimensões 40 x 50 cm, gravação em baixo relevo, inclusive pintura e fixação</t>
    </r>
  </si>
  <si>
    <r>
      <t>Código Base:</t>
    </r>
    <r>
      <rPr>
        <sz val="11"/>
        <color theme="1"/>
        <rFont val="Calibri"/>
        <family val="2"/>
        <scheme val="minor"/>
      </rPr>
      <t> '200576</t>
    </r>
  </si>
  <si>
    <t>PLACA P/ INAUGURACAO OBRA EM ALUM POLIDO 40X50CM (LABOR)</t>
  </si>
  <si>
    <t>'078203</t>
  </si>
</sst>
</file>

<file path=xl/styles.xml><?xml version="1.0" encoding="utf-8"?>
<styleSheet xmlns="http://schemas.openxmlformats.org/spreadsheetml/2006/main" xmlns:mc="http://schemas.openxmlformats.org/markup-compatibility/2006" xmlns:x14ac="http://schemas.microsoft.com/office/spreadsheetml/2009/9/ac" mc:Ignorable="x14ac">
  <numFmts count="16">
    <numFmt numFmtId="44" formatCode="_-&quot;R$&quot;\ * #,##0.00_-;\-&quot;R$&quot;\ * #,##0.00_-;_-&quot;R$&quot;\ * &quot;-&quot;??_-;_-@_-"/>
    <numFmt numFmtId="43" formatCode="_-* #,##0.00_-;\-* #,##0.00_-;_-* &quot;-&quot;??_-;_-@_-"/>
    <numFmt numFmtId="164" formatCode="0.000%"/>
    <numFmt numFmtId="165" formatCode="00000"/>
    <numFmt numFmtId="166" formatCode="0.000"/>
    <numFmt numFmtId="167" formatCode="_-* #,##0.000_-;\-* #,##0.000_-;_-* &quot;-&quot;??_-;_-@_-"/>
    <numFmt numFmtId="168" formatCode="_(* #,##0.00_);_(* \(#,##0.00\);_(* &quot;-&quot;??_);_(@_)"/>
    <numFmt numFmtId="169" formatCode="[$-416]mmmm\-yy;@"/>
    <numFmt numFmtId="170" formatCode="0.0000"/>
    <numFmt numFmtId="171" formatCode="_(&quot;R$ &quot;* #,##0.00_);_(&quot;R$ &quot;* \(#,##0.00\);_(&quot;R$ &quot;* &quot;-&quot;??_);_(@_)"/>
    <numFmt numFmtId="172" formatCode="_(* #,##0.00_);_(* \(#,##0.00\);_(* \-??_);_(@_)"/>
    <numFmt numFmtId="173" formatCode="_-&quot;€ &quot;* #,##0.00_-;&quot;-€ &quot;* #,##0.00_-;_-&quot;€ &quot;* \-??_-;_-@_-"/>
    <numFmt numFmtId="174" formatCode="_(* #,##0.000_);_(* \(#,##0.000\);_(* &quot;-&quot;???_);_(@_)"/>
    <numFmt numFmtId="175" formatCode="&quot;R$ &quot;#,##0.00"/>
    <numFmt numFmtId="176" formatCode="0.0000000"/>
    <numFmt numFmtId="177" formatCode="0.00000"/>
  </numFmts>
  <fonts count="71">
    <font>
      <sz val="11"/>
      <color theme="1"/>
      <name val="Calibri"/>
      <family val="2"/>
      <scheme val="minor"/>
    </font>
    <font>
      <b/>
      <sz val="8"/>
      <color rgb="FFFF0000"/>
      <name val="Arial"/>
      <family val="2"/>
    </font>
    <font>
      <sz val="11"/>
      <color indexed="8"/>
      <name val="Calibri"/>
      <family val="2"/>
    </font>
    <font>
      <sz val="9"/>
      <color rgb="FFFF0000"/>
      <name val="Comic Sans MS"/>
      <family val="4"/>
    </font>
    <font>
      <sz val="11"/>
      <color rgb="FFFF0000"/>
      <name val="Calibri"/>
      <family val="2"/>
    </font>
    <font>
      <b/>
      <sz val="8"/>
      <name val="Arial"/>
      <family val="2"/>
    </font>
    <font>
      <sz val="9"/>
      <name val="Comic Sans MS"/>
      <family val="4"/>
    </font>
    <font>
      <b/>
      <sz val="9"/>
      <name val="Arial"/>
      <family val="2"/>
    </font>
    <font>
      <sz val="8"/>
      <name val="Comic Sans MS"/>
      <family val="4"/>
    </font>
    <font>
      <sz val="8"/>
      <color rgb="FFFF0000"/>
      <name val="Comic Sans MS"/>
      <family val="4"/>
    </font>
    <font>
      <b/>
      <sz val="12"/>
      <name val="Comic Sans MS"/>
      <family val="4"/>
    </font>
    <font>
      <sz val="10"/>
      <name val="Times New Roman"/>
      <family val="1"/>
    </font>
    <font>
      <sz val="11"/>
      <name val="Comic Sans MS"/>
      <family val="4"/>
    </font>
    <font>
      <b/>
      <sz val="11"/>
      <name val="Comic Sans MS"/>
      <family val="4"/>
    </font>
    <font>
      <i/>
      <sz val="11"/>
      <name val="Comic Sans MS"/>
      <family val="4"/>
    </font>
    <font>
      <sz val="10"/>
      <name val="Arial"/>
      <family val="2"/>
    </font>
    <font>
      <b/>
      <sz val="14"/>
      <name val="Comic Sans MS"/>
      <family val="4"/>
    </font>
    <font>
      <sz val="14"/>
      <name val="Arial"/>
      <family val="2"/>
    </font>
    <font>
      <sz val="12"/>
      <name val="Arial"/>
      <family val="2"/>
    </font>
    <font>
      <sz val="14"/>
      <name val="Comic Sans MS"/>
      <family val="4"/>
    </font>
    <font>
      <b/>
      <sz val="14"/>
      <name val="Arial"/>
      <family val="2"/>
    </font>
    <font>
      <b/>
      <sz val="16"/>
      <name val="Arial"/>
      <family val="2"/>
    </font>
    <font>
      <sz val="16"/>
      <name val="Arial"/>
      <family val="2"/>
    </font>
    <font>
      <b/>
      <sz val="16"/>
      <color indexed="8"/>
      <name val="Arial"/>
      <family val="2"/>
    </font>
    <font>
      <sz val="11"/>
      <color indexed="9"/>
      <name val="Calibri"/>
      <family val="2"/>
    </font>
    <font>
      <sz val="8"/>
      <color indexed="8"/>
      <name val="Arial Narrow"/>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sz val="11"/>
      <color indexed="10"/>
      <name val="Calibri"/>
      <family val="2"/>
    </font>
    <font>
      <sz val="8"/>
      <name val="Arial"/>
      <family val="2"/>
    </font>
    <font>
      <b/>
      <sz val="8"/>
      <name val="Comic Sans MS"/>
      <family val="4"/>
    </font>
    <font>
      <b/>
      <sz val="11"/>
      <name val="Calibri"/>
      <family val="2"/>
      <scheme val="minor"/>
    </font>
    <font>
      <sz val="11"/>
      <name val="Calibri"/>
      <family val="2"/>
      <scheme val="minor"/>
    </font>
    <font>
      <b/>
      <sz val="11"/>
      <color theme="1"/>
      <name val="Comic Sans MS"/>
      <family val="4"/>
    </font>
    <font>
      <sz val="11"/>
      <color theme="1"/>
      <name val="Comic Sans MS"/>
      <family val="4"/>
    </font>
    <font>
      <b/>
      <sz val="12"/>
      <color theme="1"/>
      <name val="Comic Sans MS"/>
      <family val="4"/>
    </font>
    <font>
      <sz val="11"/>
      <color theme="1"/>
      <name val="Calibri"/>
      <family val="2"/>
      <scheme val="minor"/>
    </font>
    <font>
      <b/>
      <sz val="11"/>
      <color indexed="8"/>
      <name val="Calibri"/>
      <family val="2"/>
    </font>
    <font>
      <b/>
      <sz val="15"/>
      <color indexed="8"/>
      <name val="Calibri"/>
      <family val="2"/>
    </font>
    <font>
      <sz val="11"/>
      <name val="Calibri"/>
      <family val="2"/>
    </font>
    <font>
      <b/>
      <sz val="10"/>
      <color indexed="8"/>
      <name val="Calibri"/>
      <family val="2"/>
    </font>
    <font>
      <b/>
      <sz val="12"/>
      <name val="Arial"/>
      <family val="2"/>
    </font>
    <font>
      <sz val="14"/>
      <color indexed="8"/>
      <name val="Times New Roman"/>
      <family val="1"/>
    </font>
    <font>
      <u/>
      <sz val="11"/>
      <color theme="10"/>
      <name val="Calibri"/>
      <family val="2"/>
      <scheme val="minor"/>
    </font>
    <font>
      <b/>
      <u/>
      <sz val="14"/>
      <name val="Calibri"/>
      <family val="2"/>
      <scheme val="minor"/>
    </font>
    <font>
      <b/>
      <sz val="11"/>
      <name val="Times New Roman"/>
      <family val="1"/>
    </font>
    <font>
      <b/>
      <sz val="12"/>
      <name val="Times New Roman"/>
      <family val="1"/>
    </font>
    <font>
      <b/>
      <sz val="10"/>
      <name val="Times New Roman"/>
      <family val="1"/>
    </font>
    <font>
      <sz val="12"/>
      <name val="Times New Roman"/>
      <family val="1"/>
    </font>
    <font>
      <b/>
      <sz val="10"/>
      <name val="Verdana"/>
      <family val="2"/>
    </font>
    <font>
      <b/>
      <sz val="8"/>
      <name val="Verdana"/>
      <family val="2"/>
    </font>
    <font>
      <b/>
      <u/>
      <sz val="10"/>
      <name val="Verdana"/>
      <family val="2"/>
    </font>
    <font>
      <sz val="10"/>
      <color indexed="8"/>
      <name val="Arial"/>
      <family val="2"/>
    </font>
    <font>
      <sz val="10"/>
      <name val="Verdana"/>
      <family val="2"/>
    </font>
    <font>
      <b/>
      <sz val="11"/>
      <name val="Arial"/>
      <family val="2"/>
    </font>
    <font>
      <b/>
      <sz val="10"/>
      <name val="Bookman Old Style"/>
      <family val="1"/>
    </font>
    <font>
      <b/>
      <sz val="11"/>
      <color rgb="FF000000"/>
      <name val="Calibri"/>
      <family val="2"/>
    </font>
    <font>
      <sz val="11"/>
      <color rgb="FF000000"/>
      <name val="Calibri"/>
      <family val="2"/>
    </font>
    <font>
      <b/>
      <sz val="11"/>
      <color rgb="FF000000"/>
      <name val="Calibri-Bold"/>
    </font>
    <font>
      <b/>
      <sz val="11"/>
      <color theme="1"/>
      <name val="Calibri"/>
      <family val="2"/>
      <scheme val="minor"/>
    </font>
  </fonts>
  <fills count="31">
    <fill>
      <patternFill patternType="none"/>
    </fill>
    <fill>
      <patternFill patternType="gray125"/>
    </fill>
    <fill>
      <patternFill patternType="solid">
        <fgColor indexed="9"/>
        <bgColor indexed="64"/>
      </patternFill>
    </fill>
    <fill>
      <patternFill patternType="solid">
        <fgColor indexed="44"/>
        <bgColor indexed="64"/>
      </patternFill>
    </fill>
    <fill>
      <patternFill patternType="solid">
        <fgColor indexed="42"/>
        <bgColor indexed="64"/>
      </patternFill>
    </fill>
    <fill>
      <patternFill patternType="solid">
        <fgColor rgb="FFFFFF00"/>
        <bgColor indexed="64"/>
      </patternFill>
    </fill>
    <fill>
      <patternFill patternType="solid">
        <fgColor theme="0"/>
        <bgColor indexed="64"/>
      </patternFill>
    </fill>
    <fill>
      <patternFill patternType="solid">
        <fgColor indexed="43"/>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rgb="FFFF0000"/>
        <bgColor indexed="64"/>
      </patternFill>
    </fill>
  </fills>
  <borders count="70">
    <border>
      <left/>
      <right/>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hair">
        <color indexed="64"/>
      </left>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bottom/>
      <diagonal/>
    </border>
    <border>
      <left style="hair">
        <color indexed="64"/>
      </left>
      <right style="thin">
        <color indexed="64"/>
      </right>
      <top/>
      <bottom/>
      <diagonal/>
    </border>
    <border>
      <left/>
      <right style="hair">
        <color indexed="64"/>
      </right>
      <top/>
      <bottom/>
      <diagonal/>
    </border>
    <border>
      <left style="thin">
        <color indexed="64"/>
      </left>
      <right style="hair">
        <color indexed="64"/>
      </right>
      <top/>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style="hair">
        <color indexed="64"/>
      </top>
      <bottom style="thin">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76">
    <xf numFmtId="0" fontId="0"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0" fontId="11" fillId="0" borderId="0"/>
    <xf numFmtId="0" fontId="15" fillId="0" borderId="0"/>
    <xf numFmtId="168" fontId="15" fillId="0" borderId="0" applyFont="0" applyFill="0" applyBorder="0" applyAlignment="0" applyProtection="0"/>
    <xf numFmtId="170" fontId="2" fillId="0" borderId="0" applyFont="0" applyFill="0" applyBorder="0" applyAlignment="0" applyProtection="0"/>
    <xf numFmtId="0" fontId="15" fillId="0" borderId="0"/>
    <xf numFmtId="171" fontId="15" fillId="0" borderId="0" applyFont="0" applyFill="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7" borderId="0" applyNumberFormat="0" applyBorder="0" applyAlignment="0" applyProtection="0"/>
    <xf numFmtId="0" fontId="24" fillId="18" borderId="0" applyNumberFormat="0" applyBorder="0" applyAlignment="0" applyProtection="0"/>
    <xf numFmtId="0" fontId="24" fillId="15" borderId="0" applyNumberFormat="0" applyBorder="0" applyAlignment="0" applyProtection="0"/>
    <xf numFmtId="0" fontId="24" fillId="16" borderId="0" applyNumberFormat="0" applyBorder="0" applyAlignment="0" applyProtection="0"/>
    <xf numFmtId="0" fontId="24" fillId="19" borderId="0" applyNumberFormat="0" applyBorder="0" applyAlignment="0" applyProtection="0"/>
    <xf numFmtId="0" fontId="24" fillId="20"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3" borderId="0" applyNumberFormat="0" applyBorder="0" applyAlignment="0" applyProtection="0"/>
    <xf numFmtId="0" fontId="24" fillId="24" borderId="0" applyNumberFormat="0" applyBorder="0" applyAlignment="0" applyProtection="0"/>
    <xf numFmtId="0" fontId="24" fillId="19" borderId="0" applyNumberFormat="0" applyBorder="0" applyAlignment="0" applyProtection="0"/>
    <xf numFmtId="0" fontId="24" fillId="20" borderId="0" applyNumberFormat="0" applyBorder="0" applyAlignment="0" applyProtection="0"/>
    <xf numFmtId="0" fontId="24" fillId="25" borderId="0" applyNumberFormat="0" applyBorder="0" applyAlignment="0" applyProtection="0"/>
    <xf numFmtId="0" fontId="25" fillId="0" borderId="5" applyNumberFormat="0" applyFont="0" applyAlignment="0">
      <alignment horizontal="left" vertical="top" indent="1"/>
    </xf>
    <xf numFmtId="0" fontId="26" fillId="9" borderId="0" applyNumberFormat="0" applyBorder="0" applyAlignment="0" applyProtection="0"/>
    <xf numFmtId="0" fontId="27" fillId="26" borderId="46" applyNumberFormat="0" applyAlignment="0" applyProtection="0"/>
    <xf numFmtId="0" fontId="28" fillId="27" borderId="47" applyNumberFormat="0" applyAlignment="0" applyProtection="0"/>
    <xf numFmtId="172" fontId="15" fillId="0" borderId="0" applyFill="0" applyBorder="0" applyAlignment="0" applyProtection="0"/>
    <xf numFmtId="173" fontId="15" fillId="0" borderId="0" applyFill="0" applyBorder="0" applyAlignment="0" applyProtection="0"/>
    <xf numFmtId="0" fontId="29" fillId="0" borderId="0" applyNumberFormat="0" applyFill="0" applyBorder="0" applyAlignment="0" applyProtection="0"/>
    <xf numFmtId="0" fontId="30" fillId="10" borderId="0" applyNumberFormat="0" applyBorder="0" applyAlignment="0" applyProtection="0"/>
    <xf numFmtId="0" fontId="31" fillId="0" borderId="48" applyNumberFormat="0" applyFill="0" applyAlignment="0" applyProtection="0"/>
    <xf numFmtId="0" fontId="32" fillId="0" borderId="49" applyNumberFormat="0" applyFill="0" applyAlignment="0" applyProtection="0"/>
    <xf numFmtId="0" fontId="33" fillId="0" borderId="50" applyNumberFormat="0" applyFill="0" applyAlignment="0" applyProtection="0"/>
    <xf numFmtId="0" fontId="33" fillId="0" borderId="0" applyNumberFormat="0" applyFill="0" applyBorder="0" applyAlignment="0" applyProtection="0"/>
    <xf numFmtId="0" fontId="34" fillId="13" borderId="46" applyNumberFormat="0" applyAlignment="0" applyProtection="0"/>
    <xf numFmtId="0" fontId="35" fillId="0" borderId="51" applyNumberFormat="0" applyFill="0" applyAlignment="0" applyProtection="0"/>
    <xf numFmtId="171" fontId="2" fillId="0" borderId="0" applyFont="0" applyFill="0" applyBorder="0" applyAlignment="0" applyProtection="0"/>
    <xf numFmtId="0" fontId="36" fillId="28" borderId="0" applyNumberFormat="0" applyBorder="0" applyAlignment="0" applyProtection="0"/>
    <xf numFmtId="0" fontId="15" fillId="0" borderId="0"/>
    <xf numFmtId="0" fontId="15" fillId="0" borderId="0"/>
    <xf numFmtId="0" fontId="2" fillId="0" borderId="0"/>
    <xf numFmtId="0" fontId="15" fillId="0" borderId="0"/>
    <xf numFmtId="0" fontId="2" fillId="0" borderId="0"/>
    <xf numFmtId="0" fontId="15" fillId="0" borderId="0"/>
    <xf numFmtId="0" fontId="15" fillId="29" borderId="52" applyNumberFormat="0" applyFont="0" applyAlignment="0" applyProtection="0"/>
    <xf numFmtId="0" fontId="37" fillId="26" borderId="53" applyNumberFormat="0" applyAlignment="0" applyProtection="0"/>
    <xf numFmtId="9" fontId="15" fillId="0" borderId="0" applyFill="0" applyBorder="0" applyAlignment="0" applyProtection="0"/>
    <xf numFmtId="9" fontId="2" fillId="0" borderId="0" applyFont="0" applyFill="0" applyBorder="0" applyAlignment="0" applyProtection="0"/>
    <xf numFmtId="9" fontId="15" fillId="0" borderId="0" applyFont="0" applyFill="0" applyBorder="0" applyAlignment="0" applyProtection="0"/>
    <xf numFmtId="174" fontId="2" fillId="0" borderId="0" applyFont="0" applyFill="0" applyBorder="0" applyAlignment="0" applyProtection="0"/>
    <xf numFmtId="168"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1" fillId="0" borderId="48" applyNumberFormat="0" applyFill="0" applyAlignment="0" applyProtection="0"/>
    <xf numFmtId="168" fontId="15" fillId="0" borderId="0" applyFont="0" applyFill="0" applyBorder="0" applyAlignment="0" applyProtection="0"/>
    <xf numFmtId="0" fontId="39" fillId="0" borderId="0" applyNumberFormat="0" applyFill="0" applyBorder="0" applyAlignment="0" applyProtection="0"/>
    <xf numFmtId="43" fontId="47" fillId="0" borderId="0" applyFont="0" applyFill="0" applyBorder="0" applyAlignment="0" applyProtection="0"/>
    <xf numFmtId="2" fontId="15" fillId="0" borderId="0">
      <alignment vertical="center"/>
    </xf>
    <xf numFmtId="0" fontId="15" fillId="0" borderId="0"/>
    <xf numFmtId="0" fontId="54" fillId="0" borderId="0" applyNumberFormat="0" applyFill="0" applyBorder="0" applyAlignment="0" applyProtection="0"/>
    <xf numFmtId="0" fontId="15" fillId="0" borderId="0"/>
    <xf numFmtId="9" fontId="47" fillId="0" borderId="0" applyFont="0" applyFill="0" applyBorder="0" applyAlignment="0" applyProtection="0"/>
  </cellStyleXfs>
  <cellXfs count="610">
    <xf numFmtId="0" fontId="0" fillId="0" borderId="0" xfId="0"/>
    <xf numFmtId="0" fontId="3" fillId="2" borderId="0" xfId="0" applyFont="1" applyFill="1" applyBorder="1" applyAlignment="1">
      <alignment vertical="center"/>
    </xf>
    <xf numFmtId="164" fontId="3" fillId="2" borderId="0" xfId="0" applyNumberFormat="1" applyFont="1" applyFill="1" applyBorder="1" applyAlignment="1">
      <alignment vertical="center"/>
    </xf>
    <xf numFmtId="0" fontId="5" fillId="2" borderId="0" xfId="0" applyFont="1" applyFill="1" applyBorder="1" applyAlignment="1">
      <alignment horizontal="right" vertical="top"/>
    </xf>
    <xf numFmtId="10" fontId="5" fillId="2" borderId="10" xfId="0" applyNumberFormat="1" applyFont="1" applyFill="1" applyBorder="1" applyAlignment="1">
      <alignment horizontal="left" vertical="top"/>
    </xf>
    <xf numFmtId="0" fontId="5" fillId="2" borderId="12" xfId="0" applyFont="1" applyFill="1" applyBorder="1" applyAlignment="1">
      <alignment vertical="top"/>
    </xf>
    <xf numFmtId="0" fontId="5" fillId="2" borderId="13" xfId="0" applyFont="1" applyFill="1" applyBorder="1" applyAlignment="1">
      <alignment vertical="top"/>
    </xf>
    <xf numFmtId="0" fontId="6" fillId="2" borderId="0" xfId="0" applyFont="1" applyFill="1" applyBorder="1" applyAlignment="1">
      <alignment vertical="center"/>
    </xf>
    <xf numFmtId="164" fontId="6" fillId="2" borderId="0" xfId="0" applyNumberFormat="1" applyFont="1" applyFill="1" applyBorder="1" applyAlignment="1">
      <alignment vertical="center"/>
    </xf>
    <xf numFmtId="164" fontId="6" fillId="2" borderId="0" xfId="0" applyNumberFormat="1" applyFont="1" applyFill="1" applyBorder="1" applyAlignment="1">
      <alignment horizontal="center" vertical="center"/>
    </xf>
    <xf numFmtId="4" fontId="6" fillId="2" borderId="0" xfId="0" applyNumberFormat="1" applyFont="1" applyFill="1" applyBorder="1" applyAlignment="1">
      <alignment horizontal="center" vertical="center"/>
    </xf>
    <xf numFmtId="4" fontId="7" fillId="3" borderId="17" xfId="3" applyNumberFormat="1" applyFont="1" applyFill="1" applyBorder="1" applyAlignment="1">
      <alignment horizontal="center" vertical="center" wrapText="1"/>
    </xf>
    <xf numFmtId="164" fontId="6" fillId="0" borderId="0" xfId="0" applyNumberFormat="1" applyFont="1" applyFill="1" applyBorder="1" applyAlignment="1">
      <alignment horizontal="center" vertical="center" wrapText="1"/>
    </xf>
    <xf numFmtId="4" fontId="6" fillId="2" borderId="0" xfId="0" applyNumberFormat="1" applyFont="1" applyFill="1" applyBorder="1" applyAlignment="1">
      <alignment horizontal="center" vertical="center" wrapText="1"/>
    </xf>
    <xf numFmtId="0" fontId="8" fillId="0" borderId="0" xfId="0" applyFont="1" applyFill="1" applyAlignment="1">
      <alignment vertical="center"/>
    </xf>
    <xf numFmtId="0" fontId="8" fillId="2" borderId="0" xfId="0" applyFont="1" applyFill="1" applyAlignment="1">
      <alignment vertical="center"/>
    </xf>
    <xf numFmtId="0" fontId="9" fillId="2" borderId="0" xfId="0" applyFont="1" applyFill="1" applyAlignment="1">
      <alignment vertical="center"/>
    </xf>
    <xf numFmtId="49" fontId="9" fillId="0" borderId="0" xfId="0" applyNumberFormat="1" applyFont="1" applyFill="1" applyAlignment="1">
      <alignment horizontal="center" vertical="top" wrapText="1"/>
    </xf>
    <xf numFmtId="49" fontId="9" fillId="0" borderId="0" xfId="0" applyNumberFormat="1" applyFont="1" applyFill="1" applyAlignment="1">
      <alignment horizontal="center" vertical="center" wrapText="1"/>
    </xf>
    <xf numFmtId="0" fontId="9" fillId="0" borderId="6" xfId="0" applyFont="1" applyFill="1" applyBorder="1" applyAlignment="1">
      <alignment vertical="top" wrapText="1"/>
    </xf>
    <xf numFmtId="0" fontId="9" fillId="0" borderId="0" xfId="0" applyFont="1" applyFill="1" applyAlignment="1"/>
    <xf numFmtId="4" fontId="9" fillId="0" borderId="0" xfId="0" applyNumberFormat="1" applyFont="1" applyFill="1" applyAlignment="1"/>
    <xf numFmtId="0" fontId="9" fillId="0" borderId="0" xfId="0" applyFont="1" applyFill="1" applyAlignment="1">
      <alignment vertical="top" wrapText="1"/>
    </xf>
    <xf numFmtId="0" fontId="9" fillId="0" borderId="0" xfId="0" applyFont="1" applyFill="1" applyAlignment="1">
      <alignment vertical="top"/>
    </xf>
    <xf numFmtId="164" fontId="9" fillId="2" borderId="0" xfId="0" applyNumberFormat="1" applyFont="1" applyFill="1" applyAlignment="1">
      <alignment vertical="center"/>
    </xf>
    <xf numFmtId="0" fontId="8" fillId="0" borderId="7" xfId="0" applyFont="1" applyFill="1" applyBorder="1" applyAlignment="1">
      <alignment vertical="center"/>
    </xf>
    <xf numFmtId="0" fontId="8" fillId="0" borderId="0" xfId="0" applyFont="1" applyFill="1" applyBorder="1" applyAlignment="1">
      <alignment vertical="center"/>
    </xf>
    <xf numFmtId="0" fontId="8" fillId="2" borderId="0" xfId="0" applyFont="1" applyFill="1" applyBorder="1" applyAlignment="1">
      <alignment vertical="center"/>
    </xf>
    <xf numFmtId="0" fontId="8" fillId="0" borderId="0" xfId="0" applyFont="1" applyBorder="1" applyAlignment="1">
      <alignment vertical="center"/>
    </xf>
    <xf numFmtId="0" fontId="8" fillId="0" borderId="10" xfId="0" applyFont="1" applyFill="1" applyBorder="1" applyAlignment="1">
      <alignment vertical="center"/>
    </xf>
    <xf numFmtId="0" fontId="8" fillId="0" borderId="0" xfId="0" applyFont="1" applyAlignment="1">
      <alignment vertical="center"/>
    </xf>
    <xf numFmtId="0" fontId="10" fillId="0" borderId="14" xfId="4" applyFont="1" applyFill="1" applyBorder="1" applyAlignment="1">
      <alignment horizontal="center" vertical="center"/>
    </xf>
    <xf numFmtId="0" fontId="12" fillId="0" borderId="0" xfId="0" applyFont="1" applyFill="1" applyAlignment="1">
      <alignment vertical="center"/>
    </xf>
    <xf numFmtId="0" fontId="12" fillId="0" borderId="0" xfId="0" applyFont="1" applyAlignment="1">
      <alignment vertical="center"/>
    </xf>
    <xf numFmtId="0" fontId="12" fillId="0" borderId="31" xfId="0" applyFont="1" applyFill="1" applyBorder="1" applyAlignment="1">
      <alignment vertical="center"/>
    </xf>
    <xf numFmtId="0" fontId="12" fillId="0" borderId="35" xfId="0" applyFont="1" applyFill="1" applyBorder="1" applyAlignment="1">
      <alignment vertical="center"/>
    </xf>
    <xf numFmtId="0" fontId="12" fillId="0" borderId="36" xfId="0" applyFont="1" applyFill="1" applyBorder="1" applyAlignment="1">
      <alignment vertical="center"/>
    </xf>
    <xf numFmtId="0" fontId="12" fillId="0" borderId="0" xfId="0" applyFont="1" applyFill="1" applyBorder="1" applyAlignment="1">
      <alignment vertical="center"/>
    </xf>
    <xf numFmtId="0" fontId="12" fillId="0" borderId="0" xfId="0" applyFont="1" applyBorder="1" applyAlignment="1">
      <alignment vertical="center"/>
    </xf>
    <xf numFmtId="0" fontId="12" fillId="0" borderId="38" xfId="0" applyFont="1" applyFill="1" applyBorder="1" applyAlignment="1">
      <alignment vertical="center"/>
    </xf>
    <xf numFmtId="165" fontId="16" fillId="2" borderId="5" xfId="5" applyNumberFormat="1" applyFont="1" applyFill="1" applyBorder="1" applyAlignment="1">
      <alignment horizontal="left"/>
    </xf>
    <xf numFmtId="165" fontId="17" fillId="2" borderId="7" xfId="5" applyNumberFormat="1" applyFont="1" applyFill="1" applyBorder="1"/>
    <xf numFmtId="4" fontId="16" fillId="2" borderId="5" xfId="5" applyNumberFormat="1" applyFont="1" applyFill="1" applyBorder="1" applyAlignment="1">
      <alignment horizontal="right" vertical="center"/>
    </xf>
    <xf numFmtId="0" fontId="16" fillId="2" borderId="6" xfId="5" applyFont="1" applyFill="1" applyBorder="1" applyAlignment="1">
      <alignment horizontal="right"/>
    </xf>
    <xf numFmtId="4" fontId="16" fillId="2" borderId="6" xfId="5" applyNumberFormat="1" applyFont="1" applyFill="1" applyBorder="1" applyAlignment="1">
      <alignment horizontal="right" vertical="center"/>
    </xf>
    <xf numFmtId="0" fontId="18" fillId="2" borderId="0" xfId="5" applyFont="1" applyFill="1"/>
    <xf numFmtId="165" fontId="16" fillId="2" borderId="9" xfId="5" applyNumberFormat="1" applyFont="1" applyFill="1" applyBorder="1" applyAlignment="1">
      <alignment horizontal="left"/>
    </xf>
    <xf numFmtId="165" fontId="17" fillId="2" borderId="10" xfId="5" applyNumberFormat="1" applyFont="1" applyFill="1" applyBorder="1"/>
    <xf numFmtId="0" fontId="16" fillId="2" borderId="9" xfId="5" applyFont="1" applyFill="1" applyBorder="1" applyAlignment="1"/>
    <xf numFmtId="0" fontId="16" fillId="2" borderId="0" xfId="5" applyFont="1" applyFill="1" applyBorder="1" applyAlignment="1">
      <alignment horizontal="right"/>
    </xf>
    <xf numFmtId="4" fontId="16" fillId="2" borderId="0" xfId="6" applyNumberFormat="1" applyFont="1" applyFill="1" applyBorder="1" applyAlignment="1">
      <alignment horizontal="right" vertical="center"/>
    </xf>
    <xf numFmtId="4" fontId="19" fillId="2" borderId="0" xfId="5" applyNumberFormat="1" applyFont="1" applyFill="1" applyBorder="1" applyAlignment="1">
      <alignment horizontal="right" vertical="center"/>
    </xf>
    <xf numFmtId="4" fontId="16" fillId="2" borderId="9" xfId="5" applyNumberFormat="1" applyFont="1" applyFill="1" applyBorder="1" applyAlignment="1">
      <alignment wrapText="1"/>
    </xf>
    <xf numFmtId="4" fontId="16" fillId="2" borderId="0" xfId="5" applyNumberFormat="1" applyFont="1" applyFill="1" applyBorder="1" applyAlignment="1">
      <alignment horizontal="right"/>
    </xf>
    <xf numFmtId="169" fontId="19" fillId="2" borderId="0" xfId="5" applyNumberFormat="1" applyFont="1" applyFill="1" applyBorder="1" applyAlignment="1">
      <alignment horizontal="right" vertical="center"/>
    </xf>
    <xf numFmtId="165" fontId="16" fillId="2" borderId="11" xfId="5" applyNumberFormat="1" applyFont="1" applyFill="1" applyBorder="1" applyAlignment="1">
      <alignment horizontal="left"/>
    </xf>
    <xf numFmtId="0" fontId="20" fillId="0" borderId="13" xfId="0" applyFont="1" applyFill="1" applyBorder="1" applyAlignment="1">
      <alignment vertical="top"/>
    </xf>
    <xf numFmtId="0" fontId="20" fillId="2" borderId="11" xfId="0" applyFont="1" applyFill="1" applyBorder="1" applyAlignment="1">
      <alignment vertical="top"/>
    </xf>
    <xf numFmtId="0" fontId="18" fillId="2" borderId="12" xfId="5" applyFont="1" applyFill="1" applyBorder="1"/>
    <xf numFmtId="0" fontId="16" fillId="2" borderId="12" xfId="5" applyFont="1" applyFill="1" applyBorder="1" applyAlignment="1">
      <alignment horizontal="right"/>
    </xf>
    <xf numFmtId="0" fontId="18" fillId="2" borderId="0" xfId="5" applyFont="1" applyFill="1" applyBorder="1"/>
    <xf numFmtId="0" fontId="18" fillId="0" borderId="0" xfId="5" applyFont="1" applyAlignment="1">
      <alignment vertical="center"/>
    </xf>
    <xf numFmtId="0" fontId="18" fillId="0" borderId="12" xfId="5" applyFont="1" applyBorder="1"/>
    <xf numFmtId="0" fontId="18" fillId="0" borderId="0" xfId="5" applyFont="1" applyBorder="1"/>
    <xf numFmtId="165" fontId="21" fillId="7" borderId="39" xfId="5" applyNumberFormat="1" applyFont="1" applyFill="1" applyBorder="1" applyAlignment="1">
      <alignment horizontal="center"/>
    </xf>
    <xf numFmtId="165" fontId="21" fillId="7" borderId="5" xfId="5" applyNumberFormat="1" applyFont="1" applyFill="1" applyBorder="1" applyAlignment="1">
      <alignment horizontal="center"/>
    </xf>
    <xf numFmtId="0" fontId="21" fillId="7" borderId="7" xfId="5" applyFont="1" applyFill="1" applyBorder="1" applyAlignment="1">
      <alignment horizontal="center"/>
    </xf>
    <xf numFmtId="168" fontId="21" fillId="7" borderId="14" xfId="6" applyFont="1" applyFill="1" applyBorder="1" applyAlignment="1">
      <alignment horizontal="right"/>
    </xf>
    <xf numFmtId="10" fontId="21" fillId="7" borderId="17" xfId="5" applyNumberFormat="1" applyFont="1" applyFill="1" applyBorder="1" applyAlignment="1">
      <alignment horizontal="right"/>
    </xf>
    <xf numFmtId="0" fontId="17" fillId="0" borderId="0" xfId="5" applyFont="1"/>
    <xf numFmtId="0" fontId="18" fillId="0" borderId="0" xfId="5" applyFont="1"/>
    <xf numFmtId="165" fontId="21" fillId="7" borderId="8" xfId="5" applyNumberFormat="1" applyFont="1" applyFill="1" applyBorder="1" applyAlignment="1">
      <alignment horizontal="center"/>
    </xf>
    <xf numFmtId="165" fontId="21" fillId="7" borderId="9" xfId="5" applyNumberFormat="1" applyFont="1" applyFill="1" applyBorder="1" applyAlignment="1">
      <alignment horizontal="center"/>
    </xf>
    <xf numFmtId="0" fontId="21" fillId="7" borderId="10" xfId="5" applyFont="1" applyFill="1" applyBorder="1" applyAlignment="1">
      <alignment horizontal="center"/>
    </xf>
    <xf numFmtId="168" fontId="21" fillId="7" borderId="16" xfId="6" applyFont="1" applyFill="1" applyBorder="1" applyAlignment="1">
      <alignment horizontal="right"/>
    </xf>
    <xf numFmtId="168" fontId="21" fillId="7" borderId="17" xfId="6" applyFont="1" applyFill="1" applyBorder="1" applyAlignment="1">
      <alignment horizontal="right"/>
    </xf>
    <xf numFmtId="165" fontId="21" fillId="7" borderId="42" xfId="5" applyNumberFormat="1" applyFont="1" applyFill="1" applyBorder="1" applyAlignment="1">
      <alignment horizontal="center"/>
    </xf>
    <xf numFmtId="165" fontId="21" fillId="7" borderId="43" xfId="5" applyNumberFormat="1" applyFont="1" applyFill="1" applyBorder="1" applyAlignment="1">
      <alignment horizontal="center"/>
    </xf>
    <xf numFmtId="0" fontId="21" fillId="7" borderId="44" xfId="5" applyFont="1" applyFill="1" applyBorder="1" applyAlignment="1">
      <alignment horizontal="center"/>
    </xf>
    <xf numFmtId="168" fontId="21" fillId="7" borderId="45" xfId="6" applyFont="1" applyFill="1" applyBorder="1" applyAlignment="1">
      <alignment horizontal="right"/>
    </xf>
    <xf numFmtId="165" fontId="18" fillId="0" borderId="0" xfId="5" applyNumberFormat="1" applyFont="1"/>
    <xf numFmtId="168" fontId="18" fillId="0" borderId="0" xfId="6" applyFont="1" applyAlignment="1">
      <alignment horizontal="right"/>
    </xf>
    <xf numFmtId="0" fontId="18" fillId="0" borderId="0" xfId="5" applyFont="1" applyAlignment="1">
      <alignment horizontal="right"/>
    </xf>
    <xf numFmtId="12" fontId="18" fillId="0" borderId="0" xfId="6" applyNumberFormat="1" applyFont="1" applyAlignment="1">
      <alignment horizontal="right"/>
    </xf>
    <xf numFmtId="0" fontId="12" fillId="5" borderId="31" xfId="0" applyFont="1" applyFill="1" applyBorder="1" applyAlignment="1">
      <alignment vertical="center"/>
    </xf>
    <xf numFmtId="0" fontId="12" fillId="5" borderId="0" xfId="0" applyFont="1" applyFill="1" applyAlignment="1">
      <alignment vertical="center"/>
    </xf>
    <xf numFmtId="0" fontId="12" fillId="5" borderId="35" xfId="0" applyFont="1" applyFill="1" applyBorder="1" applyAlignment="1">
      <alignment vertical="center"/>
    </xf>
    <xf numFmtId="165" fontId="13" fillId="6" borderId="30" xfId="0" applyNumberFormat="1" applyFont="1" applyFill="1" applyBorder="1" applyAlignment="1">
      <alignment horizontal="center" vertical="center" wrapText="1"/>
    </xf>
    <xf numFmtId="0" fontId="13" fillId="6" borderId="30" xfId="0" applyFont="1" applyFill="1" applyBorder="1" applyAlignment="1">
      <alignment vertical="center" wrapText="1"/>
    </xf>
    <xf numFmtId="43" fontId="12" fillId="6" borderId="30" xfId="1" applyFont="1" applyFill="1" applyBorder="1" applyAlignment="1">
      <alignment horizontal="right" vertical="center"/>
    </xf>
    <xf numFmtId="0" fontId="12" fillId="6" borderId="30" xfId="0" applyFont="1" applyFill="1" applyBorder="1" applyAlignment="1">
      <alignment vertical="center"/>
    </xf>
    <xf numFmtId="165" fontId="13" fillId="6" borderId="32" xfId="0" applyNumberFormat="1" applyFont="1" applyFill="1" applyBorder="1" applyAlignment="1">
      <alignment horizontal="center" vertical="center" wrapText="1"/>
    </xf>
    <xf numFmtId="43" fontId="12" fillId="6" borderId="0" xfId="1" applyFont="1" applyFill="1" applyBorder="1" applyAlignment="1">
      <alignment horizontal="right" vertical="center"/>
    </xf>
    <xf numFmtId="0" fontId="12" fillId="6" borderId="30" xfId="0" applyFont="1" applyFill="1" applyBorder="1" applyAlignment="1">
      <alignment vertical="center" wrapText="1"/>
    </xf>
    <xf numFmtId="166" fontId="12" fillId="6" borderId="30" xfId="1" applyNumberFormat="1" applyFont="1" applyFill="1" applyBorder="1" applyAlignment="1">
      <alignment horizontal="right" vertical="center"/>
    </xf>
    <xf numFmtId="2" fontId="12" fillId="6" borderId="0" xfId="1" applyNumberFormat="1" applyFont="1" applyFill="1" applyBorder="1" applyAlignment="1">
      <alignment horizontal="right" vertical="center"/>
    </xf>
    <xf numFmtId="165" fontId="13" fillId="6" borderId="33" xfId="0" applyNumberFormat="1" applyFont="1" applyFill="1" applyBorder="1" applyAlignment="1">
      <alignment horizontal="center" vertical="center"/>
    </xf>
    <xf numFmtId="0" fontId="10" fillId="6" borderId="34" xfId="4" applyFont="1" applyFill="1" applyBorder="1" applyAlignment="1">
      <alignment vertical="center" wrapText="1"/>
    </xf>
    <xf numFmtId="2" fontId="12" fillId="6" borderId="34" xfId="1" applyNumberFormat="1" applyFont="1" applyFill="1" applyBorder="1" applyAlignment="1">
      <alignment horizontal="right" vertical="center"/>
    </xf>
    <xf numFmtId="2" fontId="10" fillId="6" borderId="34" xfId="1" applyNumberFormat="1" applyFont="1" applyFill="1" applyBorder="1" applyAlignment="1">
      <alignment horizontal="right" vertical="center"/>
    </xf>
    <xf numFmtId="4" fontId="10" fillId="6" borderId="34" xfId="4" applyNumberFormat="1" applyFont="1" applyFill="1" applyBorder="1" applyAlignment="1">
      <alignment vertical="center"/>
    </xf>
    <xf numFmtId="165" fontId="13" fillId="6" borderId="32" xfId="0" applyNumberFormat="1" applyFont="1" applyFill="1" applyBorder="1" applyAlignment="1">
      <alignment horizontal="center" vertical="center"/>
    </xf>
    <xf numFmtId="0" fontId="10" fillId="6" borderId="30" xfId="4" applyFont="1" applyFill="1" applyBorder="1" applyAlignment="1">
      <alignment vertical="center" wrapText="1"/>
    </xf>
    <xf numFmtId="2" fontId="12" fillId="6" borderId="30" xfId="1" applyNumberFormat="1" applyFont="1" applyFill="1" applyBorder="1" applyAlignment="1">
      <alignment horizontal="right" vertical="center"/>
    </xf>
    <xf numFmtId="2" fontId="10" fillId="6" borderId="30" xfId="1" applyNumberFormat="1" applyFont="1" applyFill="1" applyBorder="1" applyAlignment="1">
      <alignment horizontal="right" vertical="center"/>
    </xf>
    <xf numFmtId="4" fontId="10" fillId="6" borderId="30" xfId="4" applyNumberFormat="1" applyFont="1" applyFill="1" applyBorder="1" applyAlignment="1">
      <alignment vertical="center"/>
    </xf>
    <xf numFmtId="0" fontId="5" fillId="2" borderId="0" xfId="0" applyFont="1" applyFill="1" applyBorder="1" applyAlignment="1">
      <alignment horizontal="right" vertical="top" wrapText="1"/>
    </xf>
    <xf numFmtId="10" fontId="5" fillId="2" borderId="10" xfId="0" applyNumberFormat="1" applyFont="1" applyFill="1" applyBorder="1" applyAlignment="1">
      <alignment horizontal="left" vertical="top" wrapText="1"/>
    </xf>
    <xf numFmtId="43" fontId="10" fillId="6" borderId="30" xfId="1" applyFont="1" applyFill="1" applyBorder="1" applyAlignment="1">
      <alignment horizontal="right" vertical="center"/>
    </xf>
    <xf numFmtId="0" fontId="10" fillId="6" borderId="30" xfId="4" applyFont="1" applyFill="1" applyBorder="1" applyAlignment="1">
      <alignment vertical="center"/>
    </xf>
    <xf numFmtId="0" fontId="12" fillId="6" borderId="31" xfId="0" applyFont="1" applyFill="1" applyBorder="1" applyAlignment="1">
      <alignment vertical="center"/>
    </xf>
    <xf numFmtId="0" fontId="12" fillId="6" borderId="0" xfId="0" applyFont="1" applyFill="1" applyAlignment="1">
      <alignment vertical="center"/>
    </xf>
    <xf numFmtId="165" fontId="13" fillId="6" borderId="30" xfId="0" applyNumberFormat="1" applyFont="1" applyFill="1" applyBorder="1" applyAlignment="1">
      <alignment vertical="center" wrapText="1"/>
    </xf>
    <xf numFmtId="43" fontId="12" fillId="6" borderId="34" xfId="1" applyFont="1" applyFill="1" applyBorder="1" applyAlignment="1">
      <alignment horizontal="right" vertical="center"/>
    </xf>
    <xf numFmtId="166" fontId="12" fillId="6" borderId="34" xfId="1" applyNumberFormat="1" applyFont="1" applyFill="1" applyBorder="1" applyAlignment="1">
      <alignment horizontal="right" vertical="center"/>
    </xf>
    <xf numFmtId="43" fontId="10" fillId="6" borderId="34" xfId="1" applyFont="1" applyFill="1" applyBorder="1" applyAlignment="1">
      <alignment horizontal="right" vertical="center"/>
    </xf>
    <xf numFmtId="0" fontId="10" fillId="6" borderId="34" xfId="4" applyFont="1" applyFill="1" applyBorder="1" applyAlignment="1">
      <alignment vertical="center"/>
    </xf>
    <xf numFmtId="0" fontId="12" fillId="6" borderId="35" xfId="0" applyFont="1" applyFill="1" applyBorder="1" applyAlignment="1">
      <alignment vertical="center"/>
    </xf>
    <xf numFmtId="43" fontId="12" fillId="6" borderId="0" xfId="1" applyFont="1" applyFill="1" applyAlignment="1">
      <alignment vertical="center"/>
    </xf>
    <xf numFmtId="167" fontId="12" fillId="6" borderId="30" xfId="1" applyNumberFormat="1" applyFont="1" applyFill="1" applyBorder="1" applyAlignment="1">
      <alignment horizontal="right" vertical="center"/>
    </xf>
    <xf numFmtId="165" fontId="12" fillId="6" borderId="32" xfId="0" applyNumberFormat="1" applyFont="1" applyFill="1" applyBorder="1" applyAlignment="1">
      <alignment horizontal="center" vertical="center" wrapText="1"/>
    </xf>
    <xf numFmtId="165" fontId="12" fillId="6" borderId="30" xfId="0" applyNumberFormat="1" applyFont="1" applyFill="1" applyBorder="1" applyAlignment="1">
      <alignment vertical="center" wrapText="1"/>
    </xf>
    <xf numFmtId="168" fontId="21" fillId="7" borderId="17" xfId="6" applyFont="1" applyFill="1" applyBorder="1" applyAlignment="1">
      <alignment horizontal="center"/>
    </xf>
    <xf numFmtId="0" fontId="21" fillId="7" borderId="0" xfId="5" applyFont="1" applyFill="1" applyBorder="1" applyAlignment="1">
      <alignment horizontal="center" vertical="center"/>
    </xf>
    <xf numFmtId="0" fontId="10" fillId="6" borderId="5" xfId="0" applyFont="1" applyFill="1" applyBorder="1" applyAlignment="1">
      <alignment horizontal="left" vertical="center" wrapText="1"/>
    </xf>
    <xf numFmtId="0" fontId="10" fillId="6" borderId="14" xfId="0" applyFont="1" applyFill="1" applyBorder="1" applyAlignment="1">
      <alignment horizontal="left" vertical="center" wrapText="1"/>
    </xf>
    <xf numFmtId="0" fontId="10" fillId="6" borderId="5" xfId="0" applyFont="1" applyFill="1" applyBorder="1" applyAlignment="1">
      <alignment horizontal="right" vertical="center" wrapText="1"/>
    </xf>
    <xf numFmtId="0" fontId="10" fillId="6" borderId="6" xfId="0" applyFont="1" applyFill="1" applyBorder="1" applyAlignment="1">
      <alignment horizontal="left" vertical="center" wrapText="1"/>
    </xf>
    <xf numFmtId="0" fontId="10" fillId="6" borderId="7" xfId="0" applyFont="1" applyFill="1" applyBorder="1" applyAlignment="1">
      <alignment horizontal="left" vertical="center" wrapText="1"/>
    </xf>
    <xf numFmtId="0" fontId="10" fillId="6" borderId="9" xfId="0" applyFont="1" applyFill="1" applyBorder="1" applyAlignment="1">
      <alignment horizontal="left" vertical="center" wrapText="1"/>
    </xf>
    <xf numFmtId="0" fontId="10" fillId="6" borderId="15" xfId="0" applyFont="1" applyFill="1" applyBorder="1" applyAlignment="1">
      <alignment horizontal="left" vertical="center" wrapText="1"/>
    </xf>
    <xf numFmtId="0" fontId="10" fillId="6" borderId="9" xfId="0" applyFont="1" applyFill="1" applyBorder="1" applyAlignment="1">
      <alignment horizontal="right" vertical="center" wrapText="1"/>
    </xf>
    <xf numFmtId="0" fontId="10" fillId="6" borderId="0" xfId="0" applyFont="1" applyFill="1" applyBorder="1" applyAlignment="1">
      <alignment horizontal="left" vertical="center" wrapText="1"/>
    </xf>
    <xf numFmtId="0" fontId="10" fillId="6" borderId="10" xfId="0" applyFont="1" applyFill="1" applyBorder="1" applyAlignment="1">
      <alignment horizontal="left" vertical="center" wrapText="1"/>
    </xf>
    <xf numFmtId="0" fontId="5" fillId="6" borderId="9" xfId="0" applyFont="1" applyFill="1" applyBorder="1" applyAlignment="1">
      <alignment vertical="top" wrapText="1"/>
    </xf>
    <xf numFmtId="165" fontId="10" fillId="6" borderId="17" xfId="4" applyNumberFormat="1" applyFont="1" applyFill="1" applyBorder="1" applyAlignment="1">
      <alignment horizontal="center" vertical="center"/>
    </xf>
    <xf numFmtId="0" fontId="10" fillId="6" borderId="17" xfId="4" applyFont="1" applyFill="1" applyBorder="1" applyAlignment="1">
      <alignment horizontal="center" vertical="center" wrapText="1"/>
    </xf>
    <xf numFmtId="43" fontId="10" fillId="6" borderId="17" xfId="1" applyFont="1" applyFill="1" applyBorder="1" applyAlignment="1">
      <alignment horizontal="center" vertical="center"/>
    </xf>
    <xf numFmtId="166" fontId="10" fillId="6" borderId="17" xfId="1" applyNumberFormat="1" applyFont="1" applyFill="1" applyBorder="1" applyAlignment="1">
      <alignment horizontal="center" vertical="center"/>
    </xf>
    <xf numFmtId="0" fontId="10" fillId="6" borderId="17" xfId="4" applyFont="1" applyFill="1" applyBorder="1" applyAlignment="1">
      <alignment horizontal="center" vertical="center"/>
    </xf>
    <xf numFmtId="0" fontId="14" fillId="6" borderId="30" xfId="0" applyFont="1" applyFill="1" applyBorder="1" applyAlignment="1">
      <alignment vertical="center" wrapText="1"/>
    </xf>
    <xf numFmtId="49" fontId="13" fillId="6" borderId="30" xfId="0" applyNumberFormat="1" applyFont="1" applyFill="1" applyBorder="1" applyAlignment="1">
      <alignment vertical="center" wrapText="1"/>
    </xf>
    <xf numFmtId="0" fontId="12" fillId="6" borderId="37" xfId="0" applyFont="1" applyFill="1" applyBorder="1" applyAlignment="1">
      <alignment vertical="center" wrapText="1"/>
    </xf>
    <xf numFmtId="43" fontId="12" fillId="6" borderId="37" xfId="1" applyFont="1" applyFill="1" applyBorder="1" applyAlignment="1">
      <alignment horizontal="right" vertical="center"/>
    </xf>
    <xf numFmtId="166" fontId="12" fillId="6" borderId="37" xfId="1" applyNumberFormat="1" applyFont="1" applyFill="1" applyBorder="1" applyAlignment="1">
      <alignment horizontal="right" vertical="center"/>
    </xf>
    <xf numFmtId="0" fontId="12" fillId="6" borderId="37" xfId="0" applyFont="1" applyFill="1" applyBorder="1" applyAlignment="1">
      <alignment vertical="center"/>
    </xf>
    <xf numFmtId="49" fontId="14" fillId="6" borderId="30" xfId="0" applyNumberFormat="1" applyFont="1" applyFill="1" applyBorder="1" applyAlignment="1">
      <alignment vertical="center" wrapText="1"/>
    </xf>
    <xf numFmtId="43" fontId="12" fillId="6" borderId="30" xfId="1" applyFont="1" applyFill="1" applyBorder="1" applyAlignment="1">
      <alignment horizontal="right" vertical="center" wrapText="1"/>
    </xf>
    <xf numFmtId="9" fontId="12" fillId="6" borderId="30" xfId="2" applyFont="1" applyFill="1" applyBorder="1" applyAlignment="1">
      <alignment horizontal="right" vertical="center"/>
    </xf>
    <xf numFmtId="165" fontId="13" fillId="6" borderId="0" xfId="0" applyNumberFormat="1" applyFont="1" applyFill="1" applyAlignment="1">
      <alignment horizontal="center" vertical="center"/>
    </xf>
    <xf numFmtId="0" fontId="12" fillId="6" borderId="0" xfId="0" applyFont="1" applyFill="1" applyAlignment="1">
      <alignment vertical="center" wrapText="1"/>
    </xf>
    <xf numFmtId="43" fontId="12" fillId="6" borderId="0" xfId="1" applyFont="1" applyFill="1" applyAlignment="1">
      <alignment horizontal="right" vertical="center"/>
    </xf>
    <xf numFmtId="166" fontId="12" fillId="6" borderId="0" xfId="1" applyNumberFormat="1" applyFont="1" applyFill="1" applyAlignment="1">
      <alignment horizontal="right" vertical="center"/>
    </xf>
    <xf numFmtId="165" fontId="21" fillId="6" borderId="39" xfId="5" applyNumberFormat="1" applyFont="1" applyFill="1" applyBorder="1" applyAlignment="1">
      <alignment horizontal="center"/>
    </xf>
    <xf numFmtId="165" fontId="21" fillId="6" borderId="14" xfId="5" applyNumberFormat="1" applyFont="1" applyFill="1" applyBorder="1" applyAlignment="1">
      <alignment horizontal="left" wrapText="1"/>
    </xf>
    <xf numFmtId="0" fontId="22" fillId="6" borderId="14" xfId="5" applyFont="1" applyFill="1" applyBorder="1" applyAlignment="1">
      <alignment horizontal="left"/>
    </xf>
    <xf numFmtId="168" fontId="21" fillId="6" borderId="17" xfId="6" applyFont="1" applyFill="1" applyBorder="1" applyAlignment="1">
      <alignment horizontal="right"/>
    </xf>
    <xf numFmtId="10" fontId="21" fillId="6" borderId="17" xfId="6" applyNumberFormat="1" applyFont="1" applyFill="1" applyBorder="1" applyAlignment="1">
      <alignment horizontal="right"/>
    </xf>
    <xf numFmtId="165" fontId="21" fillId="6" borderId="41" xfId="5" applyNumberFormat="1" applyFont="1" applyFill="1" applyBorder="1" applyAlignment="1">
      <alignment horizontal="center"/>
    </xf>
    <xf numFmtId="165" fontId="21" fillId="6" borderId="16" xfId="5" applyNumberFormat="1" applyFont="1" applyFill="1" applyBorder="1" applyAlignment="1">
      <alignment horizontal="left" wrapText="1"/>
    </xf>
    <xf numFmtId="0" fontId="22" fillId="6" borderId="16" xfId="5" applyFont="1" applyFill="1" applyBorder="1" applyAlignment="1">
      <alignment horizontal="left"/>
    </xf>
    <xf numFmtId="10" fontId="23" fillId="6" borderId="17" xfId="6" applyNumberFormat="1" applyFont="1" applyFill="1" applyBorder="1" applyAlignment="1">
      <alignment horizontal="right"/>
    </xf>
    <xf numFmtId="10" fontId="21" fillId="6" borderId="17" xfId="6" applyNumberFormat="1" applyFont="1" applyFill="1" applyBorder="1" applyAlignment="1">
      <alignment horizontal="right" wrapText="1"/>
    </xf>
    <xf numFmtId="49" fontId="40" fillId="0" borderId="18" xfId="0" applyNumberFormat="1" applyFont="1" applyFill="1" applyBorder="1" applyAlignment="1">
      <alignment horizontal="center"/>
    </xf>
    <xf numFmtId="49" fontId="40" fillId="0" borderId="19" xfId="0" applyNumberFormat="1" applyFont="1" applyFill="1" applyBorder="1" applyAlignment="1">
      <alignment horizontal="center" wrapText="1"/>
    </xf>
    <xf numFmtId="0" fontId="40" fillId="0" borderId="19" xfId="0" applyFont="1" applyFill="1" applyBorder="1" applyAlignment="1">
      <alignment horizontal="left" wrapText="1"/>
    </xf>
    <xf numFmtId="0" fontId="40" fillId="0" borderId="19" xfId="0" applyFont="1" applyFill="1" applyBorder="1" applyAlignment="1">
      <alignment horizontal="center"/>
    </xf>
    <xf numFmtId="4" fontId="40" fillId="0" borderId="19" xfId="0" applyNumberFormat="1" applyFont="1" applyFill="1" applyBorder="1" applyAlignment="1">
      <alignment horizontal="right" wrapText="1"/>
    </xf>
    <xf numFmtId="4" fontId="40" fillId="0" borderId="24" xfId="0" applyNumberFormat="1" applyFont="1" applyFill="1" applyBorder="1" applyAlignment="1">
      <alignment horizontal="right" wrapText="1"/>
    </xf>
    <xf numFmtId="164" fontId="8" fillId="0" borderId="0" xfId="0" applyNumberFormat="1" applyFont="1" applyFill="1" applyAlignment="1">
      <alignment vertical="center"/>
    </xf>
    <xf numFmtId="0" fontId="6" fillId="0" borderId="0" xfId="0" applyFont="1" applyFill="1" applyAlignment="1">
      <alignment vertical="center"/>
    </xf>
    <xf numFmtId="49" fontId="40" fillId="6" borderId="18" xfId="0" applyNumberFormat="1" applyFont="1" applyFill="1" applyBorder="1" applyAlignment="1">
      <alignment horizontal="center"/>
    </xf>
    <xf numFmtId="49" fontId="40" fillId="6" borderId="19" xfId="0" applyNumberFormat="1" applyFont="1" applyFill="1" applyBorder="1" applyAlignment="1">
      <alignment horizontal="center" wrapText="1"/>
    </xf>
    <xf numFmtId="0" fontId="40" fillId="6" borderId="19" xfId="0" applyFont="1" applyFill="1" applyBorder="1" applyAlignment="1">
      <alignment horizontal="left" wrapText="1"/>
    </xf>
    <xf numFmtId="0" fontId="40" fillId="6" borderId="19" xfId="0" applyFont="1" applyFill="1" applyBorder="1" applyAlignment="1">
      <alignment horizontal="center"/>
    </xf>
    <xf numFmtId="4" fontId="40" fillId="6" borderId="19" xfId="0" applyNumberFormat="1" applyFont="1" applyFill="1" applyBorder="1" applyAlignment="1">
      <alignment horizontal="right" wrapText="1"/>
    </xf>
    <xf numFmtId="4" fontId="40" fillId="6" borderId="23" xfId="0" applyNumberFormat="1" applyFont="1" applyFill="1" applyBorder="1" applyAlignment="1">
      <alignment horizontal="right" wrapText="1"/>
    </xf>
    <xf numFmtId="4" fontId="40" fillId="6" borderId="24" xfId="0" applyNumberFormat="1" applyFont="1" applyFill="1" applyBorder="1" applyAlignment="1">
      <alignment horizontal="right" wrapText="1"/>
    </xf>
    <xf numFmtId="0" fontId="8" fillId="6" borderId="0" xfId="0" applyFont="1" applyFill="1" applyAlignment="1">
      <alignment vertical="center"/>
    </xf>
    <xf numFmtId="164" fontId="8" fillId="6" borderId="0" xfId="0" applyNumberFormat="1" applyFont="1" applyFill="1" applyAlignment="1">
      <alignment vertical="center"/>
    </xf>
    <xf numFmtId="49" fontId="5" fillId="4" borderId="18" xfId="0" applyNumberFormat="1" applyFont="1" applyFill="1" applyBorder="1" applyAlignment="1">
      <alignment horizontal="center"/>
    </xf>
    <xf numFmtId="49" fontId="40" fillId="4" borderId="19" xfId="0" applyNumberFormat="1" applyFont="1" applyFill="1" applyBorder="1" applyAlignment="1">
      <alignment horizontal="center" wrapText="1"/>
    </xf>
    <xf numFmtId="49" fontId="5" fillId="4" borderId="19" xfId="0" applyNumberFormat="1" applyFont="1" applyFill="1" applyBorder="1" applyAlignment="1">
      <alignment horizontal="left" wrapText="1"/>
    </xf>
    <xf numFmtId="0" fontId="40" fillId="4" borderId="19" xfId="0" applyFont="1" applyFill="1" applyBorder="1" applyAlignment="1">
      <alignment horizontal="center"/>
    </xf>
    <xf numFmtId="4" fontId="40" fillId="4" borderId="19" xfId="0" applyNumberFormat="1" applyFont="1" applyFill="1" applyBorder="1" applyAlignment="1">
      <alignment horizontal="right" wrapText="1"/>
    </xf>
    <xf numFmtId="4" fontId="40" fillId="4" borderId="20" xfId="0" applyNumberFormat="1" applyFont="1" applyFill="1" applyBorder="1" applyAlignment="1">
      <alignment horizontal="right" wrapText="1"/>
    </xf>
    <xf numFmtId="4" fontId="5" fillId="4" borderId="21" xfId="0" applyNumberFormat="1" applyFont="1" applyFill="1" applyBorder="1" applyAlignment="1">
      <alignment horizontal="right" wrapText="1"/>
    </xf>
    <xf numFmtId="4" fontId="5" fillId="4" borderId="22" xfId="0" applyNumberFormat="1" applyFont="1" applyFill="1" applyBorder="1" applyAlignment="1">
      <alignment horizontal="right" wrapText="1"/>
    </xf>
    <xf numFmtId="0" fontId="8" fillId="4" borderId="0" xfId="0" applyFont="1" applyFill="1" applyAlignment="1">
      <alignment vertical="center"/>
    </xf>
    <xf numFmtId="4" fontId="40" fillId="0" borderId="23" xfId="0" applyNumberFormat="1" applyFont="1" applyFill="1" applyBorder="1" applyAlignment="1">
      <alignment horizontal="right" wrapText="1"/>
    </xf>
    <xf numFmtId="49" fontId="40" fillId="0" borderId="19" xfId="0" applyNumberFormat="1" applyFont="1" applyFill="1" applyBorder="1" applyAlignment="1">
      <alignment horizontal="left" wrapText="1"/>
    </xf>
    <xf numFmtId="49" fontId="40" fillId="2" borderId="19" xfId="0" applyNumberFormat="1" applyFont="1" applyFill="1" applyBorder="1" applyAlignment="1">
      <alignment horizontal="center" wrapText="1"/>
    </xf>
    <xf numFmtId="0" fontId="41" fillId="0" borderId="0" xfId="0" applyFont="1" applyFill="1" applyAlignment="1">
      <alignment vertical="center"/>
    </xf>
    <xf numFmtId="0" fontId="8" fillId="4" borderId="0" xfId="0" applyFont="1" applyFill="1" applyBorder="1" applyAlignment="1">
      <alignment vertical="center"/>
    </xf>
    <xf numFmtId="49" fontId="5" fillId="4" borderId="19" xfId="0" applyNumberFormat="1" applyFont="1" applyFill="1" applyBorder="1" applyAlignment="1">
      <alignment horizontal="center" wrapText="1"/>
    </xf>
    <xf numFmtId="0" fontId="5" fillId="4" borderId="19" xfId="0" applyFont="1" applyFill="1" applyBorder="1" applyAlignment="1">
      <alignment horizontal="left" wrapText="1"/>
    </xf>
    <xf numFmtId="4" fontId="40" fillId="0" borderId="0" xfId="0" applyNumberFormat="1" applyFont="1" applyFill="1" applyBorder="1" applyAlignment="1">
      <alignment horizontal="right" wrapText="1"/>
    </xf>
    <xf numFmtId="0" fontId="8" fillId="4" borderId="19" xfId="0" applyFont="1" applyFill="1" applyBorder="1" applyAlignment="1">
      <alignment vertical="center"/>
    </xf>
    <xf numFmtId="49" fontId="40" fillId="0" borderId="25" xfId="0" applyNumberFormat="1" applyFont="1" applyFill="1" applyBorder="1" applyAlignment="1">
      <alignment horizontal="center" wrapText="1"/>
    </xf>
    <xf numFmtId="4" fontId="40" fillId="2" borderId="19" xfId="0" applyNumberFormat="1" applyFont="1" applyFill="1" applyBorder="1" applyAlignment="1">
      <alignment horizontal="right" wrapText="1"/>
    </xf>
    <xf numFmtId="4" fontId="40" fillId="2" borderId="24" xfId="0" applyNumberFormat="1" applyFont="1" applyFill="1" applyBorder="1" applyAlignment="1">
      <alignment horizontal="right" wrapText="1"/>
    </xf>
    <xf numFmtId="0" fontId="41" fillId="2" borderId="0" xfId="0" applyFont="1" applyFill="1" applyAlignment="1">
      <alignment vertical="center"/>
    </xf>
    <xf numFmtId="4" fontId="5" fillId="4" borderId="23" xfId="0" applyNumberFormat="1" applyFont="1" applyFill="1" applyBorder="1" applyAlignment="1">
      <alignment horizontal="right" wrapText="1"/>
    </xf>
    <xf numFmtId="0" fontId="41" fillId="6" borderId="0" xfId="0" applyFont="1" applyFill="1" applyAlignment="1">
      <alignment vertical="center"/>
    </xf>
    <xf numFmtId="0" fontId="40" fillId="0" borderId="18" xfId="0" applyFont="1" applyFill="1" applyBorder="1" applyAlignment="1">
      <alignment horizontal="center"/>
    </xf>
    <xf numFmtId="49" fontId="40" fillId="0" borderId="19" xfId="0" applyNumberFormat="1" applyFont="1" applyFill="1" applyBorder="1" applyAlignment="1">
      <alignment horizontal="center" vertical="center" wrapText="1"/>
    </xf>
    <xf numFmtId="0" fontId="40" fillId="0" borderId="19" xfId="0" applyFont="1" applyFill="1" applyBorder="1" applyAlignment="1">
      <alignment horizontal="left" vertical="center" wrapText="1"/>
    </xf>
    <xf numFmtId="4" fontId="5" fillId="0" borderId="24" xfId="0" applyNumberFormat="1" applyFont="1" applyFill="1" applyBorder="1" applyAlignment="1">
      <alignment horizontal="right" wrapText="1"/>
    </xf>
    <xf numFmtId="0" fontId="40" fillId="6" borderId="18" xfId="0" applyFont="1" applyFill="1" applyBorder="1" applyAlignment="1">
      <alignment horizontal="center"/>
    </xf>
    <xf numFmtId="49" fontId="40" fillId="6" borderId="19" xfId="0" applyNumberFormat="1" applyFont="1" applyFill="1" applyBorder="1" applyAlignment="1">
      <alignment horizontal="center" vertical="center" wrapText="1"/>
    </xf>
    <xf numFmtId="0" fontId="40" fillId="6" borderId="19" xfId="0" applyFont="1" applyFill="1" applyBorder="1" applyAlignment="1">
      <alignment horizontal="left" vertical="center" wrapText="1"/>
    </xf>
    <xf numFmtId="4" fontId="5" fillId="6" borderId="24" xfId="0" applyNumberFormat="1" applyFont="1" applyFill="1" applyBorder="1" applyAlignment="1">
      <alignment horizontal="right" wrapText="1"/>
    </xf>
    <xf numFmtId="164" fontId="8" fillId="2" borderId="0" xfId="0" applyNumberFormat="1" applyFont="1" applyFill="1" applyAlignment="1">
      <alignment vertical="center"/>
    </xf>
    <xf numFmtId="0" fontId="40" fillId="0" borderId="19" xfId="0" applyFont="1" applyFill="1" applyBorder="1" applyAlignment="1">
      <alignment horizontal="justify" vertical="top" wrapText="1"/>
    </xf>
    <xf numFmtId="1" fontId="42" fillId="6" borderId="32" xfId="0" applyNumberFormat="1" applyFont="1" applyFill="1" applyBorder="1" applyAlignment="1">
      <alignment horizontal="center" vertical="center"/>
    </xf>
    <xf numFmtId="0" fontId="42" fillId="6" borderId="30" xfId="4" applyFont="1" applyFill="1" applyBorder="1" applyAlignment="1">
      <alignment vertical="center" wrapText="1"/>
    </xf>
    <xf numFmtId="43" fontId="43" fillId="6" borderId="30" xfId="63" applyFont="1" applyFill="1" applyBorder="1" applyAlignment="1">
      <alignment horizontal="right" vertical="center"/>
    </xf>
    <xf numFmtId="166" fontId="43" fillId="6" borderId="30" xfId="63" applyNumberFormat="1" applyFont="1" applyFill="1" applyBorder="1" applyAlignment="1">
      <alignment horizontal="right" vertical="center"/>
    </xf>
    <xf numFmtId="43" fontId="43" fillId="6" borderId="30" xfId="63" applyNumberFormat="1" applyFont="1" applyFill="1" applyBorder="1" applyAlignment="1">
      <alignment horizontal="right" vertical="center"/>
    </xf>
    <xf numFmtId="43" fontId="42" fillId="6" borderId="30" xfId="63" applyFont="1" applyFill="1" applyBorder="1" applyAlignment="1">
      <alignment horizontal="right" vertical="center"/>
    </xf>
    <xf numFmtId="165" fontId="42" fillId="6" borderId="30" xfId="4" applyNumberFormat="1" applyFont="1" applyFill="1" applyBorder="1" applyAlignment="1">
      <alignment vertical="center"/>
    </xf>
    <xf numFmtId="165" fontId="42" fillId="6" borderId="30" xfId="0" applyNumberFormat="1" applyFont="1" applyFill="1" applyBorder="1" applyAlignment="1">
      <alignment horizontal="center" vertical="center" wrapText="1"/>
    </xf>
    <xf numFmtId="0" fontId="42" fillId="6" borderId="30" xfId="0" applyFont="1" applyFill="1" applyBorder="1" applyAlignment="1">
      <alignment vertical="center" wrapText="1"/>
    </xf>
    <xf numFmtId="165" fontId="43" fillId="6" borderId="30" xfId="0" applyNumberFormat="1" applyFont="1" applyFill="1" applyBorder="1" applyAlignment="1">
      <alignment vertical="center"/>
    </xf>
    <xf numFmtId="1" fontId="42" fillId="6" borderId="33" xfId="0" applyNumberFormat="1" applyFont="1" applyFill="1" applyBorder="1" applyAlignment="1">
      <alignment horizontal="center" vertical="center"/>
    </xf>
    <xf numFmtId="0" fontId="43" fillId="6" borderId="30" xfId="0" applyFont="1" applyFill="1" applyBorder="1" applyAlignment="1">
      <alignment vertical="center" wrapText="1"/>
    </xf>
    <xf numFmtId="165" fontId="42" fillId="6" borderId="33" xfId="0" applyNumberFormat="1" applyFont="1" applyFill="1" applyBorder="1" applyAlignment="1">
      <alignment horizontal="center" vertical="center"/>
    </xf>
    <xf numFmtId="0" fontId="42" fillId="6" borderId="34" xfId="4" applyFont="1" applyFill="1" applyBorder="1" applyAlignment="1">
      <alignment vertical="center" wrapText="1"/>
    </xf>
    <xf numFmtId="43" fontId="43" fillId="6" borderId="34" xfId="63" applyFont="1" applyFill="1" applyBorder="1" applyAlignment="1">
      <alignment horizontal="right" vertical="center"/>
    </xf>
    <xf numFmtId="166" fontId="43" fillId="6" borderId="34" xfId="63" applyNumberFormat="1" applyFont="1" applyFill="1" applyBorder="1" applyAlignment="1">
      <alignment horizontal="right" vertical="center"/>
    </xf>
    <xf numFmtId="43" fontId="43" fillId="6" borderId="34" xfId="63" applyNumberFormat="1" applyFont="1" applyFill="1" applyBorder="1" applyAlignment="1">
      <alignment horizontal="right" vertical="center"/>
    </xf>
    <xf numFmtId="43" fontId="42" fillId="6" borderId="34" xfId="63" applyFont="1" applyFill="1" applyBorder="1" applyAlignment="1">
      <alignment horizontal="right" vertical="center"/>
    </xf>
    <xf numFmtId="165" fontId="42" fillId="6" borderId="34" xfId="4" applyNumberFormat="1" applyFont="1" applyFill="1" applyBorder="1" applyAlignment="1">
      <alignment vertical="center"/>
    </xf>
    <xf numFmtId="0" fontId="12" fillId="6" borderId="38" xfId="0" applyFont="1" applyFill="1" applyBorder="1" applyAlignment="1">
      <alignment vertical="center"/>
    </xf>
    <xf numFmtId="165" fontId="44" fillId="6" borderId="30" xfId="0" applyNumberFormat="1" applyFont="1" applyFill="1" applyBorder="1" applyAlignment="1">
      <alignment horizontal="center" vertical="center" wrapText="1"/>
    </xf>
    <xf numFmtId="0" fontId="44" fillId="6" borderId="30" xfId="0" applyFont="1" applyFill="1" applyBorder="1" applyAlignment="1">
      <alignment vertical="center" wrapText="1"/>
    </xf>
    <xf numFmtId="43" fontId="45" fillId="6" borderId="30" xfId="1" applyFont="1" applyFill="1" applyBorder="1" applyAlignment="1">
      <alignment horizontal="right" vertical="center"/>
    </xf>
    <xf numFmtId="0" fontId="45" fillId="6" borderId="30" xfId="0" applyFont="1" applyFill="1" applyBorder="1" applyAlignment="1">
      <alignment vertical="center"/>
    </xf>
    <xf numFmtId="0" fontId="45" fillId="0" borderId="31" xfId="0" applyFont="1" applyFill="1" applyBorder="1" applyAlignment="1">
      <alignment vertical="center"/>
    </xf>
    <xf numFmtId="0" fontId="45" fillId="0" borderId="0" xfId="0" applyFont="1" applyFill="1" applyAlignment="1">
      <alignment vertical="center"/>
    </xf>
    <xf numFmtId="0" fontId="45" fillId="0" borderId="0" xfId="0" applyFont="1" applyAlignment="1">
      <alignment vertical="center"/>
    </xf>
    <xf numFmtId="165" fontId="44" fillId="6" borderId="32" xfId="0" applyNumberFormat="1" applyFont="1" applyFill="1" applyBorder="1" applyAlignment="1">
      <alignment horizontal="center" vertical="center" wrapText="1"/>
    </xf>
    <xf numFmtId="0" fontId="45" fillId="6" borderId="30" xfId="0" applyFont="1" applyFill="1" applyBorder="1" applyAlignment="1">
      <alignment vertical="center" wrapText="1"/>
    </xf>
    <xf numFmtId="166" fontId="45" fillId="6" borderId="30" xfId="1" applyNumberFormat="1" applyFont="1" applyFill="1" applyBorder="1" applyAlignment="1">
      <alignment horizontal="right" vertical="center"/>
    </xf>
    <xf numFmtId="2" fontId="45" fillId="6" borderId="0" xfId="1" applyNumberFormat="1" applyFont="1" applyFill="1" applyBorder="1" applyAlignment="1">
      <alignment horizontal="right" vertical="center"/>
    </xf>
    <xf numFmtId="165" fontId="44" fillId="6" borderId="33" xfId="0" applyNumberFormat="1" applyFont="1" applyFill="1" applyBorder="1" applyAlignment="1">
      <alignment horizontal="center" vertical="center"/>
    </xf>
    <xf numFmtId="0" fontId="46" fillId="6" borderId="34" xfId="4" applyFont="1" applyFill="1" applyBorder="1" applyAlignment="1">
      <alignment vertical="center" wrapText="1"/>
    </xf>
    <xf numFmtId="2" fontId="45" fillId="6" borderId="34" xfId="1" applyNumberFormat="1" applyFont="1" applyFill="1" applyBorder="1" applyAlignment="1">
      <alignment horizontal="right" vertical="center"/>
    </xf>
    <xf numFmtId="2" fontId="46" fillId="6" borderId="34" xfId="1" applyNumberFormat="1" applyFont="1" applyFill="1" applyBorder="1" applyAlignment="1">
      <alignment horizontal="right" vertical="center"/>
    </xf>
    <xf numFmtId="4" fontId="46" fillId="6" borderId="34" xfId="4" applyNumberFormat="1" applyFont="1" applyFill="1" applyBorder="1" applyAlignment="1">
      <alignment vertical="center"/>
    </xf>
    <xf numFmtId="0" fontId="45" fillId="0" borderId="35" xfId="0" applyFont="1" applyFill="1" applyBorder="1" applyAlignment="1">
      <alignment vertical="center"/>
    </xf>
    <xf numFmtId="0" fontId="21" fillId="7" borderId="6" xfId="5" applyFont="1" applyFill="1" applyBorder="1" applyAlignment="1">
      <alignment horizontal="center" vertical="center"/>
    </xf>
    <xf numFmtId="49" fontId="5" fillId="2" borderId="0" xfId="0" applyNumberFormat="1" applyFont="1" applyFill="1" applyBorder="1" applyAlignment="1">
      <alignment horizontal="left" vertical="center" wrapText="1"/>
    </xf>
    <xf numFmtId="49" fontId="5" fillId="2" borderId="10" xfId="0" applyNumberFormat="1" applyFont="1" applyFill="1" applyBorder="1" applyAlignment="1">
      <alignment horizontal="left" vertical="center" wrapText="1"/>
    </xf>
    <xf numFmtId="0" fontId="5" fillId="6" borderId="12" xfId="0" applyFont="1" applyFill="1" applyBorder="1" applyAlignment="1">
      <alignment horizontal="left" vertical="top"/>
    </xf>
    <xf numFmtId="0" fontId="4" fillId="0" borderId="10" xfId="0" applyFont="1" applyBorder="1"/>
    <xf numFmtId="0" fontId="5" fillId="6" borderId="9" xfId="0" applyFont="1" applyFill="1" applyBorder="1" applyAlignment="1">
      <alignment horizontal="left" vertical="top"/>
    </xf>
    <xf numFmtId="0" fontId="5" fillId="6" borderId="0" xfId="0" applyFont="1" applyFill="1" applyBorder="1" applyAlignment="1">
      <alignment horizontal="left" vertical="top"/>
    </xf>
    <xf numFmtId="10" fontId="6" fillId="2" borderId="0" xfId="0" applyNumberFormat="1" applyFont="1" applyFill="1" applyBorder="1" applyAlignment="1">
      <alignment vertical="center"/>
    </xf>
    <xf numFmtId="44" fontId="40" fillId="0" borderId="19" xfId="0" applyNumberFormat="1" applyFont="1" applyFill="1" applyBorder="1" applyAlignment="1">
      <alignment horizontal="right" wrapText="1"/>
    </xf>
    <xf numFmtId="44" fontId="40" fillId="0" borderId="23" xfId="0" applyNumberFormat="1" applyFont="1" applyFill="1" applyBorder="1" applyAlignment="1">
      <alignment horizontal="right" wrapText="1"/>
    </xf>
    <xf numFmtId="44" fontId="5" fillId="4" borderId="22" xfId="0" applyNumberFormat="1" applyFont="1" applyFill="1" applyBorder="1" applyAlignment="1">
      <alignment horizontal="right" wrapText="1"/>
    </xf>
    <xf numFmtId="44" fontId="40" fillId="6" borderId="19" xfId="0" applyNumberFormat="1" applyFont="1" applyFill="1" applyBorder="1" applyAlignment="1">
      <alignment horizontal="right" wrapText="1"/>
    </xf>
    <xf numFmtId="44" fontId="40" fillId="2" borderId="19" xfId="0" applyNumberFormat="1" applyFont="1" applyFill="1" applyBorder="1" applyAlignment="1">
      <alignment horizontal="right" wrapText="1"/>
    </xf>
    <xf numFmtId="0" fontId="6" fillId="2" borderId="0" xfId="0" applyNumberFormat="1" applyFont="1" applyFill="1" applyBorder="1" applyAlignment="1">
      <alignment vertical="center"/>
    </xf>
    <xf numFmtId="44" fontId="7" fillId="3" borderId="17" xfId="0" applyNumberFormat="1" applyFont="1" applyFill="1" applyBorder="1" applyAlignment="1">
      <alignment vertical="center"/>
    </xf>
    <xf numFmtId="0" fontId="2" fillId="0" borderId="0" xfId="0" applyFont="1"/>
    <xf numFmtId="9" fontId="2" fillId="0" borderId="0" xfId="0" applyNumberFormat="1" applyFont="1"/>
    <xf numFmtId="0" fontId="48" fillId="6" borderId="14" xfId="0" applyFont="1" applyFill="1" applyBorder="1" applyAlignment="1">
      <alignment horizontal="center" vertical="center" wrapText="1"/>
    </xf>
    <xf numFmtId="0" fontId="48" fillId="6" borderId="6" xfId="0" applyFont="1" applyFill="1" applyBorder="1" applyAlignment="1">
      <alignment horizontal="center" vertical="center" wrapText="1"/>
    </xf>
    <xf numFmtId="0" fontId="49" fillId="6" borderId="6" xfId="0" applyFont="1" applyFill="1" applyBorder="1" applyAlignment="1">
      <alignment horizontal="center" vertical="center" wrapText="1"/>
    </xf>
    <xf numFmtId="2" fontId="49" fillId="6" borderId="6" xfId="0" applyNumberFormat="1" applyFont="1" applyFill="1" applyBorder="1" applyAlignment="1">
      <alignment horizontal="center" vertical="center" wrapText="1"/>
    </xf>
    <xf numFmtId="175" fontId="49" fillId="6" borderId="6" xfId="0" applyNumberFormat="1" applyFont="1" applyFill="1" applyBorder="1" applyAlignment="1">
      <alignment vertical="center" wrapText="1"/>
    </xf>
    <xf numFmtId="0" fontId="48" fillId="6" borderId="7" xfId="0" applyFont="1" applyFill="1" applyBorder="1" applyAlignment="1">
      <alignment vertical="center" wrapText="1"/>
    </xf>
    <xf numFmtId="168" fontId="2" fillId="0" borderId="0" xfId="0" applyNumberFormat="1" applyFont="1"/>
    <xf numFmtId="0" fontId="43" fillId="6" borderId="0" xfId="0" applyFont="1" applyFill="1"/>
    <xf numFmtId="2" fontId="43" fillId="6" borderId="0" xfId="0" applyNumberFormat="1" applyFont="1" applyFill="1" applyAlignment="1">
      <alignment horizontal="center"/>
    </xf>
    <xf numFmtId="2" fontId="43" fillId="6" borderId="0" xfId="0" applyNumberFormat="1" applyFont="1" applyFill="1" applyAlignment="1">
      <alignment horizontal="justify" vertical="justify" wrapText="1"/>
    </xf>
    <xf numFmtId="43" fontId="43" fillId="6" borderId="0" xfId="70" applyFont="1" applyFill="1" applyBorder="1" applyAlignment="1">
      <alignment horizontal="right"/>
    </xf>
    <xf numFmtId="0" fontId="43" fillId="6" borderId="0" xfId="0" applyFont="1" applyFill="1" applyAlignment="1">
      <alignment horizontal="left" vertical="top"/>
    </xf>
    <xf numFmtId="0" fontId="43" fillId="6" borderId="10" xfId="0" applyFont="1" applyFill="1" applyBorder="1" applyAlignment="1">
      <alignment horizontal="left" vertical="top"/>
    </xf>
    <xf numFmtId="0" fontId="2" fillId="6" borderId="17" xfId="0" applyFont="1" applyFill="1" applyBorder="1" applyAlignment="1">
      <alignment horizontal="center"/>
    </xf>
    <xf numFmtId="2" fontId="2" fillId="6" borderId="17" xfId="0" applyNumberFormat="1" applyFont="1" applyFill="1" applyBorder="1" applyAlignment="1">
      <alignment horizontal="center"/>
    </xf>
    <xf numFmtId="175" fontId="2" fillId="6" borderId="17" xfId="0" applyNumberFormat="1" applyFont="1" applyFill="1" applyBorder="1"/>
    <xf numFmtId="0" fontId="2" fillId="6" borderId="17" xfId="0" applyFont="1" applyFill="1" applyBorder="1"/>
    <xf numFmtId="49" fontId="0" fillId="6" borderId="5" xfId="0" applyNumberFormat="1" applyFill="1" applyBorder="1" applyAlignment="1">
      <alignment horizontal="center" vertical="top" wrapText="1"/>
    </xf>
    <xf numFmtId="2" fontId="0" fillId="6" borderId="5" xfId="0" applyNumberFormat="1" applyFill="1" applyBorder="1" applyAlignment="1">
      <alignment horizontal="center" vertical="top" wrapText="1"/>
    </xf>
    <xf numFmtId="4" fontId="0" fillId="6" borderId="5" xfId="0" applyNumberFormat="1" applyFill="1" applyBorder="1" applyAlignment="1">
      <alignment horizontal="right" vertical="top" wrapText="1"/>
    </xf>
    <xf numFmtId="175" fontId="0" fillId="6" borderId="14" xfId="0" applyNumberFormat="1" applyFill="1" applyBorder="1" applyAlignment="1">
      <alignment horizontal="right" vertical="top" wrapText="1"/>
    </xf>
    <xf numFmtId="0" fontId="2" fillId="6" borderId="0" xfId="0" applyFont="1" applyFill="1" applyAlignment="1">
      <alignment horizontal="center"/>
    </xf>
    <xf numFmtId="0" fontId="2" fillId="6" borderId="0" xfId="0" applyFont="1" applyFill="1"/>
    <xf numFmtId="2" fontId="2" fillId="6" borderId="0" xfId="0" applyNumberFormat="1" applyFont="1" applyFill="1" applyAlignment="1">
      <alignment horizontal="center"/>
    </xf>
    <xf numFmtId="175" fontId="2" fillId="6" borderId="0" xfId="0" applyNumberFormat="1" applyFont="1" applyFill="1"/>
    <xf numFmtId="0" fontId="2" fillId="6" borderId="29" xfId="0" applyFont="1" applyFill="1" applyBorder="1"/>
    <xf numFmtId="0" fontId="2" fillId="2" borderId="0" xfId="0" applyFont="1" applyFill="1"/>
    <xf numFmtId="0" fontId="2" fillId="6" borderId="28" xfId="0" applyFont="1" applyFill="1" applyBorder="1" applyAlignment="1">
      <alignment horizontal="center"/>
    </xf>
    <xf numFmtId="175" fontId="2" fillId="6" borderId="28" xfId="0" applyNumberFormat="1" applyFont="1" applyFill="1" applyBorder="1"/>
    <xf numFmtId="0" fontId="0" fillId="6" borderId="0" xfId="0" applyFill="1"/>
    <xf numFmtId="1" fontId="2" fillId="6" borderId="17" xfId="0" applyNumberFormat="1" applyFont="1" applyFill="1" applyBorder="1" applyAlignment="1">
      <alignment horizontal="center" vertical="center" wrapText="1"/>
    </xf>
    <xf numFmtId="1" fontId="2" fillId="6" borderId="5" xfId="0" applyNumberFormat="1" applyFont="1" applyFill="1" applyBorder="1" applyAlignment="1">
      <alignment horizontal="center" vertical="top" wrapText="1"/>
    </xf>
    <xf numFmtId="2" fontId="2" fillId="6" borderId="17" xfId="0" applyNumberFormat="1" applyFont="1" applyFill="1" applyBorder="1" applyAlignment="1">
      <alignment horizontal="center" vertical="top" wrapText="1"/>
    </xf>
    <xf numFmtId="4" fontId="2" fillId="6" borderId="17" xfId="0" applyNumberFormat="1" applyFont="1" applyFill="1" applyBorder="1" applyAlignment="1">
      <alignment vertical="top" wrapText="1"/>
    </xf>
    <xf numFmtId="49" fontId="2" fillId="6" borderId="5" xfId="0" applyNumberFormat="1" applyFont="1" applyFill="1" applyBorder="1" applyAlignment="1">
      <alignment horizontal="center" vertical="top" wrapText="1"/>
    </xf>
    <xf numFmtId="2" fontId="0" fillId="6" borderId="17" xfId="0" applyNumberFormat="1" applyFill="1" applyBorder="1" applyAlignment="1">
      <alignment horizontal="center" vertical="top" wrapText="1"/>
    </xf>
    <xf numFmtId="175" fontId="2" fillId="6" borderId="14" xfId="0" applyNumberFormat="1" applyFont="1" applyFill="1" applyBorder="1" applyAlignment="1">
      <alignment vertical="top" wrapText="1"/>
    </xf>
    <xf numFmtId="1" fontId="50" fillId="6" borderId="17" xfId="0" applyNumberFormat="1" applyFont="1" applyFill="1" applyBorder="1" applyAlignment="1">
      <alignment horizontal="center" vertical="top" wrapText="1"/>
    </xf>
    <xf numFmtId="175" fontId="50" fillId="6" borderId="17" xfId="0" applyNumberFormat="1" applyFont="1" applyFill="1" applyBorder="1" applyAlignment="1">
      <alignment horizontal="center" vertical="top" wrapText="1"/>
    </xf>
    <xf numFmtId="2" fontId="50" fillId="6" borderId="17" xfId="0" applyNumberFormat="1" applyFont="1" applyFill="1" applyBorder="1" applyAlignment="1">
      <alignment horizontal="center" vertical="top" wrapText="1"/>
    </xf>
    <xf numFmtId="4" fontId="50" fillId="6" borderId="17" xfId="0" applyNumberFormat="1" applyFont="1" applyFill="1" applyBorder="1" applyAlignment="1">
      <alignment vertical="top" wrapText="1"/>
    </xf>
    <xf numFmtId="175" fontId="50" fillId="6" borderId="14" xfId="0" applyNumberFormat="1" applyFont="1" applyFill="1" applyBorder="1" applyAlignment="1">
      <alignment vertical="top" wrapText="1"/>
    </xf>
    <xf numFmtId="0" fontId="50" fillId="0" borderId="0" xfId="0" applyFont="1"/>
    <xf numFmtId="176" fontId="40" fillId="2" borderId="0" xfId="0" applyNumberFormat="1" applyFont="1" applyFill="1" applyAlignment="1">
      <alignment vertical="center"/>
    </xf>
    <xf numFmtId="4" fontId="0" fillId="6" borderId="17" xfId="0" applyNumberFormat="1" applyFill="1" applyBorder="1" applyAlignment="1">
      <alignment vertical="top" wrapText="1"/>
    </xf>
    <xf numFmtId="0" fontId="50" fillId="2" borderId="0" xfId="0" applyFont="1" applyFill="1"/>
    <xf numFmtId="175" fontId="2" fillId="6" borderId="17" xfId="0" applyNumberFormat="1" applyFont="1" applyFill="1" applyBorder="1" applyAlignment="1">
      <alignment vertical="top" wrapText="1"/>
    </xf>
    <xf numFmtId="171" fontId="51" fillId="6" borderId="17" xfId="48" applyFont="1" applyFill="1" applyBorder="1" applyAlignment="1"/>
    <xf numFmtId="0" fontId="48" fillId="6" borderId="6" xfId="0" applyFont="1" applyFill="1" applyBorder="1" applyAlignment="1">
      <alignment vertical="center" wrapText="1"/>
    </xf>
    <xf numFmtId="0" fontId="2" fillId="6" borderId="6" xfId="0" applyFont="1" applyFill="1" applyBorder="1"/>
    <xf numFmtId="0" fontId="49" fillId="6" borderId="6" xfId="0" applyFont="1" applyFill="1" applyBorder="1" applyAlignment="1">
      <alignment vertical="center" wrapText="1"/>
    </xf>
    <xf numFmtId="0" fontId="48" fillId="6" borderId="0" xfId="0" applyFont="1" applyFill="1" applyAlignment="1">
      <alignment vertical="center" wrapText="1"/>
    </xf>
    <xf numFmtId="0" fontId="49" fillId="6" borderId="0" xfId="0" applyFont="1" applyFill="1" applyAlignment="1">
      <alignment vertical="center" wrapText="1"/>
    </xf>
    <xf numFmtId="17" fontId="48" fillId="6" borderId="17" xfId="0" applyNumberFormat="1" applyFont="1" applyFill="1" applyBorder="1" applyAlignment="1">
      <alignment horizontal="center" vertical="center" wrapText="1"/>
    </xf>
    <xf numFmtId="14" fontId="2" fillId="0" borderId="0" xfId="0" applyNumberFormat="1" applyFont="1"/>
    <xf numFmtId="0" fontId="48" fillId="6" borderId="12" xfId="0" applyFont="1" applyFill="1" applyBorder="1" applyAlignment="1">
      <alignment vertical="center" wrapText="1"/>
    </xf>
    <xf numFmtId="0" fontId="2" fillId="6" borderId="12" xfId="0" applyFont="1" applyFill="1" applyBorder="1"/>
    <xf numFmtId="0" fontId="49" fillId="6" borderId="12" xfId="0" applyFont="1" applyFill="1" applyBorder="1" applyAlignment="1">
      <alignment vertical="center" wrapText="1"/>
    </xf>
    <xf numFmtId="166" fontId="2" fillId="6" borderId="17" xfId="0" applyNumberFormat="1" applyFont="1" applyFill="1" applyBorder="1" applyAlignment="1">
      <alignment horizontal="center"/>
    </xf>
    <xf numFmtId="49" fontId="0" fillId="6" borderId="27" xfId="0" applyNumberFormat="1" applyFill="1" applyBorder="1" applyAlignment="1">
      <alignment horizontal="left" vertical="top" wrapText="1"/>
    </xf>
    <xf numFmtId="166" fontId="0" fillId="6" borderId="5" xfId="0" applyNumberFormat="1" applyFill="1" applyBorder="1" applyAlignment="1">
      <alignment horizontal="center" vertical="top" wrapText="1"/>
    </xf>
    <xf numFmtId="166" fontId="2" fillId="6" borderId="0" xfId="0" applyNumberFormat="1" applyFont="1" applyFill="1" applyAlignment="1">
      <alignment horizontal="center"/>
    </xf>
    <xf numFmtId="175" fontId="2" fillId="6" borderId="27" xfId="0" applyNumberFormat="1" applyFont="1" applyFill="1" applyBorder="1" applyAlignment="1">
      <alignment horizontal="left" vertical="top" wrapText="1"/>
    </xf>
    <xf numFmtId="166" fontId="0" fillId="6" borderId="17" xfId="0" applyNumberFormat="1" applyFill="1" applyBorder="1" applyAlignment="1">
      <alignment horizontal="center" vertical="top" wrapText="1"/>
    </xf>
    <xf numFmtId="166" fontId="0" fillId="0" borderId="0" xfId="0" applyNumberFormat="1"/>
    <xf numFmtId="166" fontId="50" fillId="6" borderId="17" xfId="0" applyNumberFormat="1" applyFont="1" applyFill="1" applyBorder="1" applyAlignment="1">
      <alignment horizontal="center" vertical="top" wrapText="1"/>
    </xf>
    <xf numFmtId="175" fontId="50" fillId="6" borderId="27" xfId="0" applyNumberFormat="1" applyFont="1" applyFill="1" applyBorder="1" applyAlignment="1">
      <alignment horizontal="left" vertical="top" wrapText="1"/>
    </xf>
    <xf numFmtId="175" fontId="0" fillId="6" borderId="14" xfId="0" quotePrefix="1" applyNumberFormat="1" applyFill="1" applyBorder="1" applyAlignment="1">
      <alignment horizontal="right" vertical="top" wrapText="1"/>
    </xf>
    <xf numFmtId="177" fontId="43" fillId="6" borderId="5" xfId="0" applyNumberFormat="1" applyFont="1" applyFill="1" applyBorder="1" applyAlignment="1">
      <alignment horizontal="right" vertical="top" wrapText="1"/>
    </xf>
    <xf numFmtId="177" fontId="0" fillId="6" borderId="5" xfId="0" applyNumberFormat="1" applyFill="1" applyBorder="1" applyAlignment="1">
      <alignment horizontal="right" vertical="top" wrapText="1"/>
    </xf>
    <xf numFmtId="177" fontId="50" fillId="6" borderId="17" xfId="0" applyNumberFormat="1" applyFont="1" applyFill="1" applyBorder="1" applyAlignment="1">
      <alignment horizontal="center" vertical="top" wrapText="1"/>
    </xf>
    <xf numFmtId="44" fontId="0" fillId="6" borderId="5" xfId="0" applyNumberFormat="1" applyFill="1" applyBorder="1" applyAlignment="1">
      <alignment horizontal="right" vertical="top" wrapText="1"/>
    </xf>
    <xf numFmtId="44" fontId="2" fillId="6" borderId="17" xfId="0" applyNumberFormat="1" applyFont="1" applyFill="1" applyBorder="1"/>
    <xf numFmtId="44" fontId="0" fillId="6" borderId="14" xfId="0" applyNumberFormat="1" applyFill="1" applyBorder="1" applyAlignment="1">
      <alignment horizontal="right" vertical="top" wrapText="1"/>
    </xf>
    <xf numFmtId="44" fontId="2" fillId="6" borderId="17" xfId="0" applyNumberFormat="1" applyFont="1" applyFill="1" applyBorder="1" applyAlignment="1">
      <alignment vertical="top" wrapText="1"/>
    </xf>
    <xf numFmtId="44" fontId="50" fillId="6" borderId="17" xfId="0" applyNumberFormat="1" applyFont="1" applyFill="1" applyBorder="1" applyAlignment="1">
      <alignment vertical="top" wrapText="1"/>
    </xf>
    <xf numFmtId="44" fontId="0" fillId="6" borderId="14" xfId="0" quotePrefix="1" applyNumberFormat="1" applyFill="1" applyBorder="1" applyAlignment="1">
      <alignment horizontal="right" vertical="top" wrapText="1"/>
    </xf>
    <xf numFmtId="44" fontId="2" fillId="6" borderId="14" xfId="0" applyNumberFormat="1" applyFont="1" applyFill="1" applyBorder="1"/>
    <xf numFmtId="44" fontId="2" fillId="6" borderId="15" xfId="0" applyNumberFormat="1" applyFont="1" applyFill="1" applyBorder="1"/>
    <xf numFmtId="44" fontId="51" fillId="6" borderId="17" xfId="48" applyNumberFormat="1" applyFont="1" applyFill="1" applyBorder="1" applyAlignment="1"/>
    <xf numFmtId="49" fontId="5" fillId="0" borderId="9" xfId="0" applyNumberFormat="1" applyFont="1" applyFill="1" applyBorder="1" applyAlignment="1">
      <alignment horizontal="left" vertical="center" wrapText="1"/>
    </xf>
    <xf numFmtId="0" fontId="40" fillId="0" borderId="19" xfId="0" applyNumberFormat="1" applyFont="1" applyFill="1" applyBorder="1" applyAlignment="1">
      <alignment horizontal="center" wrapText="1"/>
    </xf>
    <xf numFmtId="0" fontId="40" fillId="0" borderId="26" xfId="0" applyNumberFormat="1" applyFont="1" applyFill="1" applyBorder="1" applyAlignment="1">
      <alignment horizontal="center" wrapText="1"/>
    </xf>
    <xf numFmtId="0" fontId="9" fillId="0" borderId="0" xfId="0" applyFont="1" applyFill="1" applyAlignment="1">
      <alignment vertical="center"/>
    </xf>
    <xf numFmtId="1" fontId="48" fillId="0" borderId="0" xfId="0" applyNumberFormat="1" applyFont="1" applyFill="1" applyAlignment="1">
      <alignment horizontal="center" vertical="center" wrapText="1"/>
    </xf>
    <xf numFmtId="1" fontId="2" fillId="0" borderId="0" xfId="0" applyNumberFormat="1" applyFont="1" applyFill="1" applyAlignment="1">
      <alignment vertical="top"/>
    </xf>
    <xf numFmtId="1" fontId="2" fillId="0" borderId="0" xfId="0" applyNumberFormat="1" applyFont="1" applyFill="1"/>
    <xf numFmtId="2" fontId="43" fillId="0" borderId="9" xfId="0" applyNumberFormat="1" applyFont="1" applyFill="1" applyBorder="1" applyAlignment="1">
      <alignment horizontal="left"/>
    </xf>
    <xf numFmtId="1" fontId="2" fillId="0" borderId="17" xfId="0" applyNumberFormat="1" applyFont="1" applyFill="1" applyBorder="1" applyAlignment="1">
      <alignment horizontal="center"/>
    </xf>
    <xf numFmtId="1" fontId="0" fillId="0" borderId="5" xfId="0" applyNumberFormat="1" applyFill="1" applyBorder="1" applyAlignment="1">
      <alignment horizontal="center" vertical="top" wrapText="1"/>
    </xf>
    <xf numFmtId="1" fontId="2" fillId="0" borderId="0" xfId="0" applyNumberFormat="1" applyFont="1" applyFill="1" applyAlignment="1">
      <alignment horizontal="center"/>
    </xf>
    <xf numFmtId="1" fontId="2" fillId="0" borderId="17" xfId="0" applyNumberFormat="1" applyFont="1" applyFill="1" applyBorder="1" applyAlignment="1">
      <alignment horizontal="center" vertical="center" wrapText="1"/>
    </xf>
    <xf numFmtId="1" fontId="50" fillId="0" borderId="17" xfId="0" applyNumberFormat="1" applyFont="1" applyFill="1" applyBorder="1" applyAlignment="1">
      <alignment horizontal="center" vertical="center" wrapText="1"/>
    </xf>
    <xf numFmtId="1" fontId="50" fillId="0" borderId="17" xfId="0" applyNumberFormat="1" applyFont="1" applyFill="1" applyBorder="1" applyAlignment="1">
      <alignment horizontal="center" vertical="top" wrapText="1"/>
    </xf>
    <xf numFmtId="1" fontId="50" fillId="0" borderId="27" xfId="0" applyNumberFormat="1" applyFont="1" applyFill="1" applyBorder="1" applyAlignment="1">
      <alignment horizontal="center" vertical="center" wrapText="1"/>
    </xf>
    <xf numFmtId="0" fontId="0" fillId="0" borderId="5" xfId="0" applyNumberFormat="1" applyFill="1" applyBorder="1" applyAlignment="1">
      <alignment horizontal="center" vertical="top" wrapText="1"/>
    </xf>
    <xf numFmtId="0" fontId="0" fillId="0" borderId="0" xfId="0" applyFill="1" applyAlignment="1">
      <alignment horizontal="center" vertical="center"/>
    </xf>
    <xf numFmtId="49" fontId="0" fillId="0" borderId="5" xfId="0" applyNumberFormat="1" applyFill="1" applyBorder="1" applyAlignment="1">
      <alignment horizontal="center" vertical="top" wrapText="1"/>
    </xf>
    <xf numFmtId="0" fontId="0" fillId="0" borderId="0" xfId="0" applyFill="1"/>
    <xf numFmtId="0" fontId="43" fillId="0" borderId="0" xfId="0" applyFont="1" applyFill="1" applyAlignment="1">
      <alignment horizontal="center" wrapText="1"/>
    </xf>
    <xf numFmtId="44" fontId="21" fillId="7" borderId="17" xfId="6" applyNumberFormat="1" applyFont="1" applyFill="1" applyBorder="1" applyAlignment="1">
      <alignment horizontal="right"/>
    </xf>
    <xf numFmtId="44" fontId="21" fillId="6" borderId="17" xfId="6" applyNumberFormat="1" applyFont="1" applyFill="1" applyBorder="1" applyAlignment="1">
      <alignment horizontal="right"/>
    </xf>
    <xf numFmtId="44" fontId="21" fillId="7" borderId="17" xfId="7" applyNumberFormat="1" applyFont="1" applyFill="1" applyBorder="1" applyAlignment="1">
      <alignment horizontal="right"/>
    </xf>
    <xf numFmtId="44" fontId="21" fillId="7" borderId="45" xfId="6" applyNumberFormat="1" applyFont="1" applyFill="1" applyBorder="1" applyAlignment="1">
      <alignment horizontal="right"/>
    </xf>
    <xf numFmtId="0" fontId="5" fillId="2" borderId="0" xfId="0" applyFont="1" applyFill="1" applyBorder="1" applyAlignment="1">
      <alignment vertical="top"/>
    </xf>
    <xf numFmtId="0" fontId="20" fillId="0" borderId="28" xfId="0" applyFont="1" applyFill="1" applyBorder="1" applyAlignment="1">
      <alignment vertical="top"/>
    </xf>
    <xf numFmtId="0" fontId="20" fillId="2" borderId="28" xfId="0" applyFont="1" applyFill="1" applyBorder="1" applyAlignment="1">
      <alignment vertical="top"/>
    </xf>
    <xf numFmtId="0" fontId="5" fillId="2" borderId="28" xfId="0" applyFont="1" applyFill="1" applyBorder="1" applyAlignment="1">
      <alignment vertical="top"/>
    </xf>
    <xf numFmtId="0" fontId="20" fillId="6" borderId="9" xfId="0" applyFont="1" applyFill="1" applyBorder="1" applyAlignment="1">
      <alignment horizontal="left" vertical="top"/>
    </xf>
    <xf numFmtId="0" fontId="16" fillId="2" borderId="28" xfId="5" applyFont="1" applyFill="1" applyBorder="1" applyAlignment="1">
      <alignment horizontal="right"/>
    </xf>
    <xf numFmtId="0" fontId="0" fillId="0" borderId="3" xfId="0" applyBorder="1"/>
    <xf numFmtId="0" fontId="0" fillId="0" borderId="0" xfId="0" applyBorder="1"/>
    <xf numFmtId="0" fontId="0" fillId="0" borderId="59" xfId="0" applyBorder="1"/>
    <xf numFmtId="2" fontId="18" fillId="2" borderId="56" xfId="71" applyFont="1" applyFill="1" applyBorder="1" applyAlignment="1">
      <alignment wrapText="1"/>
    </xf>
    <xf numFmtId="2" fontId="18" fillId="2" borderId="0" xfId="71" applyFont="1" applyFill="1" applyBorder="1" applyAlignment="1">
      <alignment wrapText="1"/>
    </xf>
    <xf numFmtId="2" fontId="18" fillId="2" borderId="57" xfId="71" applyFont="1" applyFill="1" applyBorder="1" applyAlignment="1">
      <alignment wrapText="1"/>
    </xf>
    <xf numFmtId="0" fontId="53" fillId="2" borderId="56" xfId="72" applyFont="1" applyFill="1" applyBorder="1" applyAlignment="1"/>
    <xf numFmtId="0" fontId="53" fillId="2" borderId="0" xfId="72" applyFont="1" applyFill="1" applyBorder="1" applyAlignment="1"/>
    <xf numFmtId="0" fontId="53" fillId="2" borderId="57" xfId="72" applyFont="1" applyFill="1" applyBorder="1" applyAlignment="1"/>
    <xf numFmtId="0" fontId="11" fillId="2" borderId="56" xfId="72" applyFont="1" applyFill="1" applyBorder="1"/>
    <xf numFmtId="0" fontId="11" fillId="2" borderId="0" xfId="72" applyFont="1" applyFill="1" applyBorder="1"/>
    <xf numFmtId="0" fontId="11" fillId="2" borderId="57" xfId="72" applyFont="1" applyFill="1" applyBorder="1"/>
    <xf numFmtId="0" fontId="56" fillId="2" borderId="17" xfId="72" applyFont="1" applyFill="1" applyBorder="1" applyAlignment="1">
      <alignment horizontal="center" vertical="center" wrapText="1"/>
    </xf>
    <xf numFmtId="0" fontId="57" fillId="2" borderId="17" xfId="72" applyFont="1" applyFill="1" applyBorder="1"/>
    <xf numFmtId="0" fontId="11" fillId="2" borderId="17" xfId="72" applyFont="1" applyFill="1" applyBorder="1"/>
    <xf numFmtId="0" fontId="58" fillId="2" borderId="17" xfId="72" applyFont="1" applyFill="1" applyBorder="1" applyAlignment="1">
      <alignment horizontal="center" vertical="center" wrapText="1"/>
    </xf>
    <xf numFmtId="0" fontId="59" fillId="2" borderId="17" xfId="72" applyFont="1" applyFill="1" applyBorder="1"/>
    <xf numFmtId="10" fontId="59" fillId="2" borderId="17" xfId="72" applyNumberFormat="1" applyFont="1" applyFill="1" applyBorder="1"/>
    <xf numFmtId="10" fontId="59" fillId="0" borderId="17" xfId="72" applyNumberFormat="1" applyFont="1" applyFill="1" applyBorder="1" applyAlignment="1">
      <alignment horizontal="center"/>
    </xf>
    <xf numFmtId="10" fontId="11" fillId="2" borderId="0" xfId="72" applyNumberFormat="1" applyFont="1" applyFill="1" applyBorder="1"/>
    <xf numFmtId="10" fontId="57" fillId="0" borderId="17" xfId="72" applyNumberFormat="1" applyFont="1" applyFill="1" applyBorder="1" applyAlignment="1">
      <alignment horizontal="center"/>
    </xf>
    <xf numFmtId="10" fontId="59" fillId="2" borderId="17" xfId="72" applyNumberFormat="1" applyFont="1" applyFill="1" applyBorder="1" applyAlignment="1">
      <alignment horizontal="center"/>
    </xf>
    <xf numFmtId="10" fontId="57" fillId="2" borderId="17" xfId="72" applyNumberFormat="1" applyFont="1" applyFill="1" applyBorder="1" applyAlignment="1">
      <alignment horizontal="center"/>
    </xf>
    <xf numFmtId="0" fontId="57" fillId="2" borderId="0" xfId="72" applyFont="1" applyFill="1" applyBorder="1" applyAlignment="1">
      <alignment horizontal="right"/>
    </xf>
    <xf numFmtId="10" fontId="57" fillId="2" borderId="0" xfId="72" applyNumberFormat="1" applyFont="1" applyFill="1" applyBorder="1" applyAlignment="1">
      <alignment horizontal="center"/>
    </xf>
    <xf numFmtId="10" fontId="57" fillId="0" borderId="0" xfId="72" applyNumberFormat="1" applyFont="1" applyFill="1" applyBorder="1" applyAlignment="1">
      <alignment horizontal="center"/>
    </xf>
    <xf numFmtId="49" fontId="60" fillId="2" borderId="56" xfId="71" applyNumberFormat="1" applyFont="1" applyFill="1" applyBorder="1" applyAlignment="1">
      <alignment horizontal="left" vertical="top"/>
    </xf>
    <xf numFmtId="49" fontId="60" fillId="2" borderId="0" xfId="71" applyNumberFormat="1" applyFont="1" applyFill="1" applyBorder="1" applyAlignment="1">
      <alignment horizontal="left" vertical="top" wrapText="1"/>
    </xf>
    <xf numFmtId="2" fontId="61" fillId="2" borderId="0" xfId="71" applyFont="1" applyFill="1" applyBorder="1" applyAlignment="1">
      <alignment horizontal="justify" vertical="top" wrapText="1"/>
    </xf>
    <xf numFmtId="4" fontId="61" fillId="2" borderId="0" xfId="71" applyNumberFormat="1" applyFont="1" applyFill="1" applyBorder="1" applyAlignment="1">
      <alignment vertical="top" wrapText="1"/>
    </xf>
    <xf numFmtId="2" fontId="61" fillId="2" borderId="57" xfId="71" applyFont="1" applyFill="1" applyBorder="1" applyAlignment="1">
      <alignment vertical="top" wrapText="1"/>
    </xf>
    <xf numFmtId="49" fontId="60" fillId="2" borderId="56" xfId="71" applyNumberFormat="1" applyFont="1" applyFill="1" applyBorder="1" applyAlignment="1">
      <alignment horizontal="left" vertical="top" wrapText="1"/>
    </xf>
    <xf numFmtId="49" fontId="60" fillId="2" borderId="56" xfId="71" applyNumberFormat="1" applyFont="1" applyFill="1" applyBorder="1" applyAlignment="1">
      <alignment horizontal="right" vertical="top" wrapText="1"/>
    </xf>
    <xf numFmtId="49" fontId="60" fillId="2" borderId="0" xfId="71" applyNumberFormat="1" applyFont="1" applyFill="1" applyBorder="1" applyAlignment="1">
      <alignment horizontal="left" vertical="top"/>
    </xf>
    <xf numFmtId="49" fontId="60" fillId="2" borderId="0" xfId="71" applyNumberFormat="1" applyFont="1" applyFill="1" applyBorder="1" applyAlignment="1">
      <alignment horizontal="left"/>
    </xf>
    <xf numFmtId="2" fontId="61" fillId="2" borderId="0" xfId="71" applyFont="1" applyFill="1" applyBorder="1" applyAlignment="1">
      <alignment vertical="top" wrapText="1"/>
    </xf>
    <xf numFmtId="2" fontId="63" fillId="2" borderId="0" xfId="71" applyFont="1" applyFill="1" applyBorder="1">
      <alignment vertical="center"/>
    </xf>
    <xf numFmtId="49" fontId="60" fillId="2" borderId="56" xfId="71" applyNumberFormat="1" applyFont="1" applyFill="1" applyBorder="1" applyAlignment="1">
      <alignment horizontal="right" wrapText="1"/>
    </xf>
    <xf numFmtId="4" fontId="61" fillId="2" borderId="0" xfId="71" applyNumberFormat="1" applyFont="1" applyFill="1" applyBorder="1" applyAlignment="1">
      <alignment wrapText="1"/>
    </xf>
    <xf numFmtId="2" fontId="61" fillId="2" borderId="57" xfId="71" applyFont="1" applyFill="1" applyBorder="1" applyAlignment="1">
      <alignment wrapText="1"/>
    </xf>
    <xf numFmtId="4" fontId="61" fillId="2" borderId="0" xfId="74" applyNumberFormat="1" applyFont="1" applyFill="1" applyBorder="1" applyAlignment="1">
      <alignment vertical="top" wrapText="1"/>
    </xf>
    <xf numFmtId="0" fontId="61" fillId="2" borderId="57" xfId="74" applyFont="1" applyFill="1" applyBorder="1" applyAlignment="1">
      <alignment vertical="top" wrapText="1"/>
    </xf>
    <xf numFmtId="0" fontId="64" fillId="2" borderId="57" xfId="74" applyFont="1" applyFill="1" applyBorder="1" applyAlignment="1">
      <alignment vertical="top" wrapText="1"/>
    </xf>
    <xf numFmtId="0" fontId="64" fillId="2" borderId="0" xfId="74" applyFont="1" applyFill="1" applyBorder="1" applyAlignment="1">
      <alignment horizontal="left" vertical="top" wrapText="1"/>
    </xf>
    <xf numFmtId="0" fontId="64" fillId="2" borderId="57" xfId="74" applyFont="1" applyFill="1" applyBorder="1" applyAlignment="1">
      <alignment horizontal="left" vertical="top" wrapText="1"/>
    </xf>
    <xf numFmtId="49" fontId="60" fillId="2" borderId="58" xfId="71" applyNumberFormat="1" applyFont="1" applyFill="1" applyBorder="1" applyAlignment="1">
      <alignment horizontal="left" vertical="top" wrapText="1"/>
    </xf>
    <xf numFmtId="0" fontId="64" fillId="2" borderId="59" xfId="74" applyFont="1" applyFill="1" applyBorder="1" applyAlignment="1">
      <alignment horizontal="left" vertical="top" wrapText="1"/>
    </xf>
    <xf numFmtId="0" fontId="64" fillId="2" borderId="60" xfId="74" applyFont="1" applyFill="1" applyBorder="1" applyAlignment="1">
      <alignment horizontal="left" vertical="top" wrapText="1"/>
    </xf>
    <xf numFmtId="49" fontId="60" fillId="2" borderId="56" xfId="71" applyNumberFormat="1" applyFont="1" applyFill="1" applyBorder="1" applyAlignment="1">
      <alignment vertical="top" wrapText="1"/>
    </xf>
    <xf numFmtId="0" fontId="60" fillId="2" borderId="57" xfId="74" applyFont="1" applyFill="1" applyBorder="1" applyAlignment="1">
      <alignment vertical="top" wrapText="1"/>
    </xf>
    <xf numFmtId="0" fontId="15" fillId="2" borderId="58" xfId="51" applyFill="1" applyBorder="1"/>
    <xf numFmtId="0" fontId="48" fillId="0" borderId="62" xfId="0" applyFont="1" applyBorder="1" applyAlignment="1">
      <alignment horizontal="center" vertical="center" wrapText="1"/>
    </xf>
    <xf numFmtId="0" fontId="67" fillId="0" borderId="62" xfId="0" applyFont="1" applyBorder="1" applyAlignment="1">
      <alignment horizontal="center" vertical="top"/>
    </xf>
    <xf numFmtId="0" fontId="68" fillId="0" borderId="62" xfId="0" applyFont="1" applyBorder="1" applyAlignment="1">
      <alignment horizontal="left" vertical="top"/>
    </xf>
    <xf numFmtId="2" fontId="68" fillId="0" borderId="62" xfId="0" applyNumberFormat="1" applyFont="1" applyBorder="1" applyAlignment="1">
      <alignment horizontal="center" vertical="top"/>
    </xf>
    <xf numFmtId="0" fontId="68" fillId="0" borderId="62" xfId="0" applyFont="1" applyBorder="1" applyAlignment="1">
      <alignment horizontal="center" vertical="top"/>
    </xf>
    <xf numFmtId="10" fontId="67" fillId="0" borderId="62" xfId="0" applyNumberFormat="1" applyFont="1" applyBorder="1" applyAlignment="1">
      <alignment horizontal="center" vertical="top"/>
    </xf>
    <xf numFmtId="0" fontId="68" fillId="0" borderId="62" xfId="0" applyFont="1" applyBorder="1" applyAlignment="1">
      <alignment horizontal="center" vertical="center"/>
    </xf>
    <xf numFmtId="2" fontId="68" fillId="0" borderId="62" xfId="0" applyNumberFormat="1" applyFont="1" applyBorder="1" applyAlignment="1">
      <alignment horizontal="center" vertical="center"/>
    </xf>
    <xf numFmtId="10" fontId="67" fillId="0" borderId="62" xfId="0" applyNumberFormat="1" applyFont="1" applyBorder="1" applyAlignment="1">
      <alignment horizontal="center" vertical="center"/>
    </xf>
    <xf numFmtId="0" fontId="67" fillId="0" borderId="62" xfId="0" applyFont="1" applyBorder="1" applyAlignment="1">
      <alignment horizontal="center" vertical="center"/>
    </xf>
    <xf numFmtId="10" fontId="67" fillId="0" borderId="63" xfId="0" applyNumberFormat="1" applyFont="1" applyBorder="1" applyAlignment="1">
      <alignment horizontal="center" vertical="top"/>
    </xf>
    <xf numFmtId="0" fontId="67" fillId="0" borderId="62" xfId="0" applyFont="1" applyBorder="1" applyAlignment="1">
      <alignment horizontal="center" vertical="center" wrapText="1"/>
    </xf>
    <xf numFmtId="0" fontId="68" fillId="0" borderId="62" xfId="0" applyFont="1" applyBorder="1" applyAlignment="1">
      <alignment horizontal="left" vertical="top" wrapText="1"/>
    </xf>
    <xf numFmtId="0" fontId="68" fillId="0" borderId="62" xfId="0" applyFont="1" applyBorder="1" applyAlignment="1">
      <alignment horizontal="center" vertical="center" wrapText="1"/>
    </xf>
    <xf numFmtId="10" fontId="67" fillId="0" borderId="17" xfId="75" applyNumberFormat="1" applyFont="1" applyBorder="1" applyAlignment="1">
      <alignment horizontal="center"/>
    </xf>
    <xf numFmtId="2" fontId="0" fillId="0" borderId="0" xfId="0" applyNumberFormat="1"/>
    <xf numFmtId="10" fontId="67" fillId="0" borderId="62" xfId="2" applyNumberFormat="1" applyFont="1" applyBorder="1" applyAlignment="1">
      <alignment horizontal="center" vertical="top"/>
    </xf>
    <xf numFmtId="0" fontId="7" fillId="3" borderId="27" xfId="0" applyFont="1" applyFill="1" applyBorder="1" applyAlignment="1">
      <alignment horizontal="center" vertical="center"/>
    </xf>
    <xf numFmtId="0" fontId="7" fillId="3" borderId="28" xfId="0" applyFont="1" applyFill="1" applyBorder="1" applyAlignment="1">
      <alignment horizontal="center" vertical="center"/>
    </xf>
    <xf numFmtId="4" fontId="5" fillId="3" borderId="14" xfId="0" applyNumberFormat="1" applyFont="1" applyFill="1" applyBorder="1" applyAlignment="1">
      <alignment horizontal="center" vertical="center"/>
    </xf>
    <xf numFmtId="4" fontId="5" fillId="3" borderId="16" xfId="0" applyNumberFormat="1" applyFont="1" applyFill="1" applyBorder="1" applyAlignment="1">
      <alignment horizontal="center" vertical="center"/>
    </xf>
    <xf numFmtId="4" fontId="5" fillId="3" borderId="15" xfId="1" applyNumberFormat="1" applyFont="1" applyFill="1" applyBorder="1" applyAlignment="1">
      <alignment horizontal="center" vertical="center" wrapText="1"/>
    </xf>
    <xf numFmtId="4" fontId="5" fillId="3" borderId="16" xfId="1" applyNumberFormat="1" applyFont="1" applyFill="1" applyBorder="1" applyAlignment="1">
      <alignment horizontal="center" vertical="center" wrapText="1"/>
    </xf>
    <xf numFmtId="4" fontId="5" fillId="3" borderId="15" xfId="1" applyNumberFormat="1" applyFont="1" applyFill="1" applyBorder="1" applyAlignment="1">
      <alignment horizontal="center" vertical="center"/>
    </xf>
    <xf numFmtId="4" fontId="5" fillId="3" borderId="16" xfId="1" applyNumberFormat="1" applyFont="1" applyFill="1" applyBorder="1" applyAlignment="1">
      <alignment horizontal="center" vertical="center"/>
    </xf>
    <xf numFmtId="4" fontId="7" fillId="3" borderId="27" xfId="3" applyNumberFormat="1" applyFont="1" applyFill="1" applyBorder="1" applyAlignment="1">
      <alignment horizontal="center" vertical="center" wrapText="1"/>
    </xf>
    <xf numFmtId="4" fontId="7" fillId="3" borderId="28" xfId="3" applyNumberFormat="1" applyFont="1" applyFill="1" applyBorder="1" applyAlignment="1">
      <alignment horizontal="center" vertical="center" wrapText="1"/>
    </xf>
    <xf numFmtId="4" fontId="7" fillId="3" borderId="29" xfId="3"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4" fillId="0" borderId="8" xfId="0" applyFont="1" applyBorder="1"/>
    <xf numFmtId="49" fontId="52" fillId="2" borderId="2" xfId="0" applyNumberFormat="1" applyFont="1" applyFill="1" applyBorder="1" applyAlignment="1">
      <alignment horizontal="center" vertical="center" wrapText="1"/>
    </xf>
    <xf numFmtId="49" fontId="52" fillId="2" borderId="3" xfId="0" applyNumberFormat="1" applyFont="1" applyFill="1" applyBorder="1" applyAlignment="1">
      <alignment horizontal="center" vertical="center" wrapText="1"/>
    </xf>
    <xf numFmtId="49" fontId="52" fillId="2" borderId="4" xfId="0" applyNumberFormat="1" applyFont="1" applyFill="1" applyBorder="1" applyAlignment="1">
      <alignment horizontal="center" vertical="center" wrapText="1"/>
    </xf>
    <xf numFmtId="49" fontId="52" fillId="2" borderId="9" xfId="0" applyNumberFormat="1" applyFont="1" applyFill="1" applyBorder="1" applyAlignment="1">
      <alignment horizontal="center" vertical="center" wrapText="1"/>
    </xf>
    <xf numFmtId="49" fontId="52" fillId="2" borderId="0" xfId="0" applyNumberFormat="1" applyFont="1" applyFill="1" applyBorder="1" applyAlignment="1">
      <alignment horizontal="center" vertical="center" wrapText="1"/>
    </xf>
    <xf numFmtId="49" fontId="52" fillId="2" borderId="10" xfId="0" applyNumberFormat="1" applyFont="1" applyFill="1" applyBorder="1" applyAlignment="1">
      <alignment horizontal="center" vertical="center" wrapText="1"/>
    </xf>
    <xf numFmtId="0" fontId="5" fillId="2" borderId="9" xfId="0" applyFont="1" applyFill="1" applyBorder="1" applyAlignment="1">
      <alignment horizontal="left" vertical="top" wrapText="1"/>
    </xf>
    <xf numFmtId="0" fontId="5" fillId="2" borderId="0" xfId="0" applyFont="1" applyFill="1" applyBorder="1" applyAlignment="1">
      <alignment horizontal="left" vertical="top" wrapText="1"/>
    </xf>
    <xf numFmtId="49" fontId="1" fillId="2" borderId="9" xfId="0" applyNumberFormat="1" applyFont="1" applyFill="1" applyBorder="1" applyAlignment="1">
      <alignment horizontal="left" vertical="center" wrapText="1"/>
    </xf>
    <xf numFmtId="49" fontId="1" fillId="2" borderId="0" xfId="0" applyNumberFormat="1" applyFont="1" applyFill="1" applyBorder="1" applyAlignment="1">
      <alignment horizontal="left" vertical="center" wrapText="1"/>
    </xf>
    <xf numFmtId="49" fontId="1" fillId="2" borderId="10" xfId="0" applyNumberFormat="1" applyFont="1" applyFill="1" applyBorder="1" applyAlignment="1">
      <alignment horizontal="left" vertical="center" wrapText="1"/>
    </xf>
    <xf numFmtId="49" fontId="5" fillId="2" borderId="9" xfId="0" applyNumberFormat="1" applyFont="1" applyFill="1" applyBorder="1" applyAlignment="1">
      <alignment horizontal="left" vertical="center" wrapText="1"/>
    </xf>
    <xf numFmtId="49" fontId="5" fillId="2" borderId="0" xfId="0" applyNumberFormat="1" applyFont="1" applyFill="1" applyBorder="1" applyAlignment="1">
      <alignment horizontal="left" vertical="center" wrapText="1"/>
    </xf>
    <xf numFmtId="49" fontId="5" fillId="2" borderId="10" xfId="0" applyNumberFormat="1" applyFont="1" applyFill="1" applyBorder="1" applyAlignment="1">
      <alignment horizontal="left" vertical="center" wrapText="1"/>
    </xf>
    <xf numFmtId="0" fontId="5" fillId="6" borderId="11" xfId="0" applyFont="1" applyFill="1" applyBorder="1" applyAlignment="1">
      <alignment horizontal="left" vertical="top"/>
    </xf>
    <xf numFmtId="0" fontId="5" fillId="6" borderId="12" xfId="0" applyFont="1" applyFill="1" applyBorder="1" applyAlignment="1">
      <alignment horizontal="left" vertical="top"/>
    </xf>
    <xf numFmtId="0" fontId="5" fillId="2" borderId="5" xfId="0" applyFont="1" applyFill="1" applyBorder="1" applyAlignment="1">
      <alignment horizontal="left" vertical="top" wrapText="1"/>
    </xf>
    <xf numFmtId="0" fontId="5" fillId="2" borderId="6" xfId="0" applyFont="1" applyFill="1" applyBorder="1" applyAlignment="1">
      <alignment horizontal="left" vertical="top" wrapText="1"/>
    </xf>
    <xf numFmtId="0" fontId="5" fillId="2" borderId="7" xfId="0" applyFont="1" applyFill="1" applyBorder="1" applyAlignment="1">
      <alignment horizontal="left" vertical="top" wrapText="1"/>
    </xf>
    <xf numFmtId="168" fontId="21" fillId="6" borderId="5" xfId="6" applyFont="1" applyFill="1" applyBorder="1" applyAlignment="1">
      <alignment horizontal="center" vertical="center"/>
    </xf>
    <xf numFmtId="168" fontId="21" fillId="6" borderId="6" xfId="6" applyFont="1" applyFill="1" applyBorder="1" applyAlignment="1">
      <alignment horizontal="center" vertical="center"/>
    </xf>
    <xf numFmtId="168" fontId="21" fillId="6" borderId="7" xfId="6" applyFont="1" applyFill="1" applyBorder="1" applyAlignment="1">
      <alignment horizontal="center" vertical="center"/>
    </xf>
    <xf numFmtId="168" fontId="21" fillId="6" borderId="11" xfId="6" applyFont="1" applyFill="1" applyBorder="1" applyAlignment="1">
      <alignment horizontal="center" vertical="center"/>
    </xf>
    <xf numFmtId="168" fontId="21" fillId="6" borderId="12" xfId="6" applyFont="1" applyFill="1" applyBorder="1" applyAlignment="1">
      <alignment horizontal="center" vertical="center"/>
    </xf>
    <xf numFmtId="168" fontId="21" fillId="6" borderId="13" xfId="6" applyFont="1" applyFill="1" applyBorder="1" applyAlignment="1">
      <alignment horizontal="center" vertical="center"/>
    </xf>
    <xf numFmtId="165" fontId="16" fillId="2" borderId="9" xfId="5" applyNumberFormat="1" applyFont="1" applyFill="1" applyBorder="1" applyAlignment="1">
      <alignment horizontal="left" wrapText="1"/>
    </xf>
    <xf numFmtId="165" fontId="16" fillId="2" borderId="10" xfId="5" applyNumberFormat="1" applyFont="1" applyFill="1" applyBorder="1" applyAlignment="1">
      <alignment horizontal="left" wrapText="1"/>
    </xf>
    <xf numFmtId="165" fontId="21" fillId="7" borderId="39" xfId="5" applyNumberFormat="1" applyFont="1" applyFill="1" applyBorder="1" applyAlignment="1">
      <alignment horizontal="center" vertical="center"/>
    </xf>
    <xf numFmtId="165" fontId="21" fillId="7" borderId="40" xfId="5" applyNumberFormat="1" applyFont="1" applyFill="1" applyBorder="1" applyAlignment="1">
      <alignment horizontal="center" vertical="center"/>
    </xf>
    <xf numFmtId="0" fontId="21" fillId="7" borderId="9" xfId="5" applyFont="1" applyFill="1" applyBorder="1" applyAlignment="1">
      <alignment horizontal="center" vertical="center"/>
    </xf>
    <xf numFmtId="0" fontId="21" fillId="7" borderId="10" xfId="5" applyFont="1" applyFill="1" applyBorder="1" applyAlignment="1">
      <alignment horizontal="center" vertical="center"/>
    </xf>
    <xf numFmtId="0" fontId="21" fillId="7" borderId="11" xfId="5" applyFont="1" applyFill="1" applyBorder="1" applyAlignment="1">
      <alignment horizontal="center" vertical="center"/>
    </xf>
    <xf numFmtId="0" fontId="21" fillId="7" borderId="13" xfId="5" applyFont="1" applyFill="1" applyBorder="1" applyAlignment="1">
      <alignment horizontal="center" vertical="center"/>
    </xf>
    <xf numFmtId="168" fontId="21" fillId="7" borderId="9" xfId="6" applyFont="1" applyFill="1" applyBorder="1" applyAlignment="1">
      <alignment horizontal="right" vertical="center"/>
    </xf>
    <xf numFmtId="168" fontId="21" fillId="7" borderId="16" xfId="6" applyFont="1" applyFill="1" applyBorder="1" applyAlignment="1">
      <alignment horizontal="right" vertical="center"/>
    </xf>
    <xf numFmtId="0" fontId="21" fillId="7" borderId="5" xfId="5" applyFont="1" applyFill="1" applyBorder="1" applyAlignment="1">
      <alignment horizontal="center" vertical="center"/>
    </xf>
    <xf numFmtId="0" fontId="21" fillId="7" borderId="6" xfId="5" applyFont="1" applyFill="1" applyBorder="1" applyAlignment="1">
      <alignment horizontal="center" vertical="center"/>
    </xf>
    <xf numFmtId="0" fontId="48" fillId="6" borderId="27" xfId="0" applyFont="1" applyFill="1" applyBorder="1" applyAlignment="1">
      <alignment horizontal="center"/>
    </xf>
    <xf numFmtId="0" fontId="48" fillId="6" borderId="28" xfId="0" applyFont="1" applyFill="1" applyBorder="1" applyAlignment="1">
      <alignment horizontal="center"/>
    </xf>
    <xf numFmtId="0" fontId="48" fillId="6" borderId="29" xfId="0" applyFont="1" applyFill="1" applyBorder="1" applyAlignment="1">
      <alignment horizontal="center"/>
    </xf>
    <xf numFmtId="0" fontId="48" fillId="6" borderId="5" xfId="0" applyFont="1" applyFill="1" applyBorder="1" applyAlignment="1">
      <alignment horizontal="center" vertical="center" wrapText="1"/>
    </xf>
    <xf numFmtId="0" fontId="48" fillId="6" borderId="6" xfId="0" applyFont="1" applyFill="1" applyBorder="1" applyAlignment="1">
      <alignment horizontal="center" vertical="center" wrapText="1"/>
    </xf>
    <xf numFmtId="0" fontId="48" fillId="6" borderId="7" xfId="0" applyFont="1" applyFill="1" applyBorder="1" applyAlignment="1">
      <alignment horizontal="center" vertical="center" wrapText="1"/>
    </xf>
    <xf numFmtId="0" fontId="48" fillId="6" borderId="9" xfId="0" applyFont="1" applyFill="1" applyBorder="1" applyAlignment="1">
      <alignment horizontal="center" vertical="center" wrapText="1"/>
    </xf>
    <xf numFmtId="0" fontId="48" fillId="6" borderId="0" xfId="0" applyFont="1" applyFill="1" applyAlignment="1">
      <alignment horizontal="center" vertical="center" wrapText="1"/>
    </xf>
    <xf numFmtId="0" fontId="48" fillId="6" borderId="10" xfId="0" applyFont="1" applyFill="1" applyBorder="1" applyAlignment="1">
      <alignment horizontal="center" vertical="center" wrapText="1"/>
    </xf>
    <xf numFmtId="0" fontId="48" fillId="6" borderId="11" xfId="0" applyFont="1" applyFill="1" applyBorder="1" applyAlignment="1">
      <alignment horizontal="center" vertical="center" wrapText="1"/>
    </xf>
    <xf numFmtId="0" fontId="48" fillId="6" borderId="12" xfId="0" applyFont="1" applyFill="1" applyBorder="1" applyAlignment="1">
      <alignment horizontal="center" vertical="center" wrapText="1"/>
    </xf>
    <xf numFmtId="0" fontId="48" fillId="6" borderId="13" xfId="0" applyFont="1" applyFill="1" applyBorder="1" applyAlignment="1">
      <alignment horizontal="center" vertical="center" wrapText="1"/>
    </xf>
    <xf numFmtId="0" fontId="49" fillId="6" borderId="17" xfId="0" applyFont="1" applyFill="1" applyBorder="1" applyAlignment="1">
      <alignment horizontal="center" vertical="center" wrapText="1"/>
    </xf>
    <xf numFmtId="0" fontId="48" fillId="6" borderId="17" xfId="0" applyFont="1" applyFill="1" applyBorder="1" applyAlignment="1">
      <alignment horizontal="center" vertical="center" wrapText="1"/>
    </xf>
    <xf numFmtId="0" fontId="2" fillId="6" borderId="0" xfId="0" applyFont="1" applyFill="1" applyAlignment="1">
      <alignment horizontal="left" vertical="top" wrapText="1"/>
    </xf>
    <xf numFmtId="0" fontId="2" fillId="6" borderId="10" xfId="0" applyFont="1" applyFill="1" applyBorder="1" applyAlignment="1">
      <alignment horizontal="left" vertical="top" wrapText="1"/>
    </xf>
    <xf numFmtId="0" fontId="2" fillId="6" borderId="0" xfId="0" applyFont="1" applyFill="1" applyAlignment="1">
      <alignment horizontal="left" vertical="top"/>
    </xf>
    <xf numFmtId="0" fontId="2" fillId="6" borderId="10" xfId="0" applyFont="1" applyFill="1" applyBorder="1" applyAlignment="1">
      <alignment horizontal="left" vertical="top"/>
    </xf>
    <xf numFmtId="175" fontId="2" fillId="6" borderId="27" xfId="0" applyNumberFormat="1" applyFont="1" applyFill="1" applyBorder="1" applyAlignment="1">
      <alignment horizontal="left" vertical="top" wrapText="1"/>
    </xf>
    <xf numFmtId="175" fontId="2" fillId="6" borderId="28" xfId="0" applyNumberFormat="1" applyFont="1" applyFill="1" applyBorder="1" applyAlignment="1">
      <alignment horizontal="left" vertical="top" wrapText="1"/>
    </xf>
    <xf numFmtId="175" fontId="2" fillId="6" borderId="29" xfId="0" applyNumberFormat="1" applyFont="1" applyFill="1" applyBorder="1" applyAlignment="1">
      <alignment horizontal="left" vertical="top" wrapText="1"/>
    </xf>
    <xf numFmtId="0" fontId="2" fillId="6" borderId="17" xfId="0" applyFont="1" applyFill="1" applyBorder="1" applyAlignment="1">
      <alignment horizontal="center"/>
    </xf>
    <xf numFmtId="49" fontId="0" fillId="6" borderId="27" xfId="0" applyNumberFormat="1" applyFill="1" applyBorder="1" applyAlignment="1">
      <alignment horizontal="left" vertical="top" wrapText="1"/>
    </xf>
    <xf numFmtId="49" fontId="0" fillId="6" borderId="28" xfId="0" applyNumberFormat="1" applyFill="1" applyBorder="1" applyAlignment="1">
      <alignment horizontal="left" vertical="top" wrapText="1"/>
    </xf>
    <xf numFmtId="49" fontId="0" fillId="6" borderId="29" xfId="0" applyNumberFormat="1" applyFill="1" applyBorder="1" applyAlignment="1">
      <alignment horizontal="left" vertical="top" wrapText="1"/>
    </xf>
    <xf numFmtId="0" fontId="2" fillId="6" borderId="27" xfId="0" applyFont="1" applyFill="1" applyBorder="1" applyAlignment="1">
      <alignment horizontal="right"/>
    </xf>
    <xf numFmtId="0" fontId="2" fillId="6" borderId="28" xfId="0" applyFont="1" applyFill="1" applyBorder="1" applyAlignment="1">
      <alignment horizontal="right"/>
    </xf>
    <xf numFmtId="1" fontId="2" fillId="6" borderId="28" xfId="0" applyNumberFormat="1" applyFont="1" applyFill="1" applyBorder="1" applyAlignment="1">
      <alignment horizontal="center"/>
    </xf>
    <xf numFmtId="175" fontId="50" fillId="6" borderId="27" xfId="0" applyNumberFormat="1" applyFont="1" applyFill="1" applyBorder="1" applyAlignment="1">
      <alignment horizontal="left" vertical="top" wrapText="1"/>
    </xf>
    <xf numFmtId="175" fontId="50" fillId="6" borderId="28" xfId="0" applyNumberFormat="1" applyFont="1" applyFill="1" applyBorder="1" applyAlignment="1">
      <alignment horizontal="left" vertical="top" wrapText="1"/>
    </xf>
    <xf numFmtId="175" fontId="50" fillId="6" borderId="29" xfId="0" applyNumberFormat="1" applyFont="1" applyFill="1" applyBorder="1" applyAlignment="1">
      <alignment horizontal="left" vertical="top" wrapText="1"/>
    </xf>
    <xf numFmtId="0" fontId="2" fillId="6" borderId="29" xfId="0" applyFont="1" applyFill="1" applyBorder="1" applyAlignment="1">
      <alignment horizontal="right"/>
    </xf>
    <xf numFmtId="0" fontId="48" fillId="6" borderId="27" xfId="0" applyFont="1" applyFill="1" applyBorder="1" applyAlignment="1">
      <alignment horizontal="right"/>
    </xf>
    <xf numFmtId="0" fontId="48" fillId="6" borderId="28" xfId="0" applyFont="1" applyFill="1" applyBorder="1" applyAlignment="1">
      <alignment horizontal="right"/>
    </xf>
    <xf numFmtId="0" fontId="2" fillId="6" borderId="5" xfId="0" applyFont="1" applyFill="1" applyBorder="1" applyAlignment="1">
      <alignment horizontal="right"/>
    </xf>
    <xf numFmtId="0" fontId="2" fillId="6" borderId="6" xfId="0" applyFont="1" applyFill="1" applyBorder="1" applyAlignment="1">
      <alignment horizontal="right"/>
    </xf>
    <xf numFmtId="0" fontId="2" fillId="6" borderId="7" xfId="0" applyFont="1" applyFill="1" applyBorder="1" applyAlignment="1">
      <alignment horizontal="right"/>
    </xf>
    <xf numFmtId="0" fontId="2" fillId="6" borderId="9" xfId="0" applyFont="1" applyFill="1" applyBorder="1" applyAlignment="1">
      <alignment horizontal="right"/>
    </xf>
    <xf numFmtId="0" fontId="2" fillId="6" borderId="0" xfId="0" applyFont="1" applyFill="1" applyAlignment="1">
      <alignment horizontal="right"/>
    </xf>
    <xf numFmtId="0" fontId="2" fillId="6" borderId="10" xfId="0" applyFont="1" applyFill="1" applyBorder="1" applyAlignment="1">
      <alignment horizontal="right"/>
    </xf>
    <xf numFmtId="0" fontId="49" fillId="6" borderId="5" xfId="0" applyFont="1" applyFill="1" applyBorder="1" applyAlignment="1">
      <alignment horizontal="center" vertical="center" wrapText="1"/>
    </xf>
    <xf numFmtId="0" fontId="49" fillId="6" borderId="6" xfId="0" applyFont="1" applyFill="1" applyBorder="1" applyAlignment="1">
      <alignment horizontal="center" vertical="center" wrapText="1"/>
    </xf>
    <xf numFmtId="0" fontId="49" fillId="6" borderId="9" xfId="0" applyFont="1" applyFill="1" applyBorder="1" applyAlignment="1">
      <alignment horizontal="center" vertical="center" wrapText="1"/>
    </xf>
    <xf numFmtId="0" fontId="49" fillId="6" borderId="0" xfId="0" applyFont="1" applyFill="1" applyAlignment="1">
      <alignment horizontal="center" vertical="center" wrapText="1"/>
    </xf>
    <xf numFmtId="0" fontId="49" fillId="6" borderId="11" xfId="0" applyFont="1" applyFill="1" applyBorder="1" applyAlignment="1">
      <alignment horizontal="center" vertical="center" wrapText="1"/>
    </xf>
    <xf numFmtId="0" fontId="49" fillId="6" borderId="12" xfId="0" applyFont="1" applyFill="1" applyBorder="1" applyAlignment="1">
      <alignment horizontal="center" vertical="center" wrapText="1"/>
    </xf>
    <xf numFmtId="0" fontId="48" fillId="6" borderId="14" xfId="0" applyFont="1" applyFill="1" applyBorder="1" applyAlignment="1">
      <alignment horizontal="center" vertical="center" wrapText="1"/>
    </xf>
    <xf numFmtId="0" fontId="48" fillId="6" borderId="16" xfId="0" applyFont="1" applyFill="1" applyBorder="1" applyAlignment="1">
      <alignment horizontal="center" vertical="center" wrapText="1"/>
    </xf>
    <xf numFmtId="0" fontId="60" fillId="2" borderId="0" xfId="74" applyFont="1" applyFill="1" applyBorder="1" applyAlignment="1">
      <alignment horizontal="left" vertical="top" wrapText="1"/>
    </xf>
    <xf numFmtId="0" fontId="60" fillId="2" borderId="57" xfId="74" applyFont="1" applyFill="1" applyBorder="1" applyAlignment="1">
      <alignment horizontal="left" vertical="top" wrapText="1"/>
    </xf>
    <xf numFmtId="0" fontId="60" fillId="2" borderId="59" xfId="74" applyFont="1" applyFill="1" applyBorder="1" applyAlignment="1">
      <alignment horizontal="left" vertical="top" wrapText="1"/>
    </xf>
    <xf numFmtId="0" fontId="60" fillId="2" borderId="60" xfId="74" applyFont="1" applyFill="1" applyBorder="1" applyAlignment="1">
      <alignment horizontal="left" vertical="top" wrapText="1"/>
    </xf>
    <xf numFmtId="0" fontId="64" fillId="2" borderId="0" xfId="74" applyFont="1" applyFill="1" applyBorder="1" applyAlignment="1">
      <alignment horizontal="left" vertical="top" wrapText="1"/>
    </xf>
    <xf numFmtId="0" fontId="60" fillId="2" borderId="0" xfId="74" applyFont="1" applyFill="1" applyBorder="1" applyAlignment="1">
      <alignment horizontal="center" vertical="top" wrapText="1"/>
    </xf>
    <xf numFmtId="49" fontId="60" fillId="2" borderId="0" xfId="71" applyNumberFormat="1" applyFont="1" applyFill="1" applyBorder="1" applyAlignment="1">
      <alignment horizontal="center" wrapText="1"/>
    </xf>
    <xf numFmtId="0" fontId="60" fillId="2" borderId="0" xfId="74" applyFont="1" applyFill="1" applyBorder="1" applyAlignment="1">
      <alignment horizontal="center" vertical="center" wrapText="1"/>
    </xf>
    <xf numFmtId="0" fontId="59" fillId="2" borderId="27" xfId="72" applyFont="1" applyFill="1" applyBorder="1" applyAlignment="1">
      <alignment horizontal="left"/>
    </xf>
    <xf numFmtId="0" fontId="59" fillId="2" borderId="29" xfId="72" applyFont="1" applyFill="1" applyBorder="1" applyAlignment="1">
      <alignment horizontal="left"/>
    </xf>
    <xf numFmtId="0" fontId="57" fillId="2" borderId="27" xfId="72" applyFont="1" applyFill="1" applyBorder="1" applyAlignment="1">
      <alignment horizontal="right"/>
    </xf>
    <xf numFmtId="0" fontId="57" fillId="2" borderId="29" xfId="72" applyFont="1" applyFill="1" applyBorder="1" applyAlignment="1">
      <alignment horizontal="right"/>
    </xf>
    <xf numFmtId="0" fontId="57" fillId="2" borderId="27" xfId="72" applyFont="1" applyFill="1" applyBorder="1" applyAlignment="1">
      <alignment horizontal="center"/>
    </xf>
    <xf numFmtId="0" fontId="57" fillId="2" borderId="29" xfId="72" applyFont="1" applyFill="1" applyBorder="1" applyAlignment="1">
      <alignment horizontal="center"/>
    </xf>
    <xf numFmtId="49" fontId="60" fillId="2" borderId="0" xfId="71" applyNumberFormat="1" applyFont="1" applyFill="1" applyBorder="1" applyAlignment="1">
      <alignment horizontal="center" vertical="top" wrapText="1"/>
    </xf>
    <xf numFmtId="2" fontId="20" fillId="2" borderId="54" xfId="71" applyFont="1" applyFill="1" applyBorder="1" applyAlignment="1">
      <alignment horizontal="center" vertical="center" wrapText="1"/>
    </xf>
    <xf numFmtId="2" fontId="20" fillId="2" borderId="3" xfId="71" applyFont="1" applyFill="1" applyBorder="1" applyAlignment="1">
      <alignment horizontal="center" vertical="center" wrapText="1"/>
    </xf>
    <xf numFmtId="2" fontId="20" fillId="2" borderId="55" xfId="71" applyFont="1" applyFill="1" applyBorder="1" applyAlignment="1">
      <alignment horizontal="center" vertical="center" wrapText="1"/>
    </xf>
    <xf numFmtId="2" fontId="18" fillId="2" borderId="56" xfId="71" applyFont="1" applyFill="1" applyBorder="1" applyAlignment="1">
      <alignment horizontal="center" wrapText="1"/>
    </xf>
    <xf numFmtId="2" fontId="18" fillId="2" borderId="0" xfId="71" applyFont="1" applyFill="1" applyBorder="1" applyAlignment="1">
      <alignment horizontal="center" wrapText="1"/>
    </xf>
    <xf numFmtId="2" fontId="18" fillId="2" borderId="57" xfId="71" applyFont="1" applyFill="1" applyBorder="1" applyAlignment="1">
      <alignment horizontal="center" wrapText="1"/>
    </xf>
    <xf numFmtId="2" fontId="20" fillId="2" borderId="58" xfId="71" applyFont="1" applyFill="1" applyBorder="1" applyAlignment="1">
      <alignment horizontal="center" wrapText="1"/>
    </xf>
    <xf numFmtId="2" fontId="20" fillId="2" borderId="59" xfId="71" applyFont="1" applyFill="1" applyBorder="1" applyAlignment="1">
      <alignment horizontal="center" wrapText="1"/>
    </xf>
    <xf numFmtId="2" fontId="20" fillId="2" borderId="60" xfId="71" applyFont="1" applyFill="1" applyBorder="1" applyAlignment="1">
      <alignment horizontal="center" wrapText="1"/>
    </xf>
    <xf numFmtId="0" fontId="55" fillId="2" borderId="56" xfId="73" applyFont="1" applyFill="1" applyBorder="1" applyAlignment="1">
      <alignment horizontal="center"/>
    </xf>
    <xf numFmtId="0" fontId="55" fillId="2" borderId="0" xfId="73" applyFont="1" applyFill="1" applyBorder="1" applyAlignment="1">
      <alignment horizontal="center"/>
    </xf>
    <xf numFmtId="0" fontId="55" fillId="2" borderId="57" xfId="73" applyFont="1" applyFill="1" applyBorder="1" applyAlignment="1">
      <alignment horizontal="center"/>
    </xf>
    <xf numFmtId="0" fontId="67" fillId="0" borderId="62" xfId="0" applyFont="1" applyBorder="1" applyAlignment="1">
      <alignment horizontal="center" vertical="center" wrapText="1"/>
    </xf>
    <xf numFmtId="0" fontId="67" fillId="0" borderId="62" xfId="0" applyFont="1" applyBorder="1" applyAlignment="1">
      <alignment horizontal="center" vertical="top"/>
    </xf>
    <xf numFmtId="0" fontId="69" fillId="0" borderId="17" xfId="0" applyFont="1" applyBorder="1" applyAlignment="1">
      <alignment horizontal="center" vertical="center" wrapText="1"/>
    </xf>
    <xf numFmtId="2" fontId="65" fillId="2" borderId="54" xfId="71" applyFont="1" applyFill="1" applyBorder="1" applyAlignment="1">
      <alignment horizontal="center" vertical="center" wrapText="1"/>
    </xf>
    <xf numFmtId="2" fontId="65" fillId="2" borderId="3" xfId="71" applyFont="1" applyFill="1" applyBorder="1" applyAlignment="1">
      <alignment horizontal="center" vertical="center" wrapText="1"/>
    </xf>
    <xf numFmtId="2" fontId="65" fillId="2" borderId="55" xfId="71" applyFont="1" applyFill="1" applyBorder="1" applyAlignment="1">
      <alignment horizontal="center" vertical="center" wrapText="1"/>
    </xf>
    <xf numFmtId="2" fontId="15" fillId="2" borderId="58" xfId="71" applyFont="1" applyFill="1" applyBorder="1" applyAlignment="1">
      <alignment horizontal="center" wrapText="1"/>
    </xf>
    <xf numFmtId="2" fontId="15" fillId="2" borderId="59" xfId="71" applyFont="1" applyFill="1" applyBorder="1" applyAlignment="1">
      <alignment horizontal="center" wrapText="1"/>
    </xf>
    <xf numFmtId="2" fontId="15" fillId="2" borderId="60" xfId="71" applyFont="1" applyFill="1" applyBorder="1" applyAlignment="1">
      <alignment horizontal="center" wrapText="1"/>
    </xf>
    <xf numFmtId="1" fontId="66" fillId="0" borderId="61" xfId="0" applyNumberFormat="1" applyFont="1" applyFill="1" applyBorder="1" applyAlignment="1">
      <alignment horizontal="center" vertical="center" wrapText="1"/>
    </xf>
    <xf numFmtId="1" fontId="66" fillId="0" borderId="12" xfId="0" applyNumberFormat="1" applyFont="1" applyFill="1" applyBorder="1" applyAlignment="1">
      <alignment horizontal="center" vertical="center" wrapText="1"/>
    </xf>
    <xf numFmtId="0" fontId="70" fillId="0" borderId="0" xfId="0" applyFont="1" applyFill="1" applyAlignment="1">
      <alignment wrapText="1"/>
    </xf>
    <xf numFmtId="0" fontId="0" fillId="0" borderId="0" xfId="0" applyFill="1" applyAlignment="1">
      <alignment wrapText="1"/>
    </xf>
    <xf numFmtId="0" fontId="0" fillId="30" borderId="0" xfId="0" applyFill="1" applyAlignment="1">
      <alignment wrapText="1"/>
    </xf>
    <xf numFmtId="0" fontId="70" fillId="0" borderId="62" xfId="0" applyFont="1" applyFill="1" applyBorder="1" applyAlignment="1">
      <alignment wrapText="1"/>
    </xf>
    <xf numFmtId="0" fontId="70" fillId="0" borderId="62" xfId="0" applyFont="1" applyFill="1" applyBorder="1" applyAlignment="1">
      <alignment horizontal="center" wrapText="1"/>
    </xf>
    <xf numFmtId="0" fontId="70" fillId="0" borderId="62" xfId="0" applyFont="1" applyFill="1" applyBorder="1" applyAlignment="1">
      <alignment horizontal="right" wrapText="1"/>
    </xf>
    <xf numFmtId="0" fontId="0" fillId="0" borderId="62" xfId="0" applyFill="1" applyBorder="1" applyAlignment="1">
      <alignment horizontal="left" vertical="top" wrapText="1"/>
    </xf>
    <xf numFmtId="0" fontId="0" fillId="0" borderId="62" xfId="0" applyFill="1" applyBorder="1" applyAlignment="1">
      <alignment horizontal="center" vertical="top" wrapText="1"/>
    </xf>
    <xf numFmtId="0" fontId="0" fillId="0" borderId="62" xfId="0" applyFill="1" applyBorder="1" applyAlignment="1">
      <alignment horizontal="right" vertical="top" wrapText="1"/>
    </xf>
    <xf numFmtId="0" fontId="70" fillId="0" borderId="64" xfId="0" applyFont="1" applyFill="1" applyBorder="1" applyAlignment="1">
      <alignment horizontal="right" wrapText="1"/>
    </xf>
    <xf numFmtId="0" fontId="70" fillId="0" borderId="65" xfId="0" applyFont="1" applyFill="1" applyBorder="1" applyAlignment="1">
      <alignment horizontal="right" wrapText="1"/>
    </xf>
    <xf numFmtId="0" fontId="70" fillId="0" borderId="63" xfId="0" applyFont="1" applyFill="1" applyBorder="1" applyAlignment="1">
      <alignment horizontal="right" wrapText="1"/>
    </xf>
    <xf numFmtId="0" fontId="0" fillId="0" borderId="66" xfId="0" applyFill="1" applyBorder="1" applyAlignment="1">
      <alignment wrapText="1"/>
    </xf>
    <xf numFmtId="0" fontId="70" fillId="0" borderId="64" xfId="0" applyFont="1" applyFill="1" applyBorder="1" applyAlignment="1">
      <alignment wrapText="1"/>
    </xf>
    <xf numFmtId="0" fontId="70" fillId="0" borderId="65" xfId="0" applyFont="1" applyFill="1" applyBorder="1" applyAlignment="1">
      <alignment wrapText="1"/>
    </xf>
    <xf numFmtId="0" fontId="70" fillId="0" borderId="63" xfId="0" applyFont="1" applyFill="1" applyBorder="1" applyAlignment="1">
      <alignment wrapText="1"/>
    </xf>
    <xf numFmtId="0" fontId="0" fillId="0" borderId="64" xfId="0" applyFill="1" applyBorder="1" applyAlignment="1">
      <alignment wrapText="1"/>
    </xf>
    <xf numFmtId="0" fontId="0" fillId="0" borderId="65" xfId="0" applyFill="1" applyBorder="1" applyAlignment="1">
      <alignment wrapText="1"/>
    </xf>
    <xf numFmtId="0" fontId="0" fillId="0" borderId="63" xfId="0" applyFill="1" applyBorder="1" applyAlignment="1">
      <alignment wrapText="1"/>
    </xf>
    <xf numFmtId="0" fontId="0" fillId="0" borderId="67" xfId="0" applyFill="1" applyBorder="1" applyAlignment="1">
      <alignment horizontal="right" vertical="top" wrapText="1"/>
    </xf>
    <xf numFmtId="0" fontId="0" fillId="0" borderId="62" xfId="0" applyFill="1" applyBorder="1" applyAlignment="1">
      <alignment horizontal="right" wrapText="1"/>
    </xf>
    <xf numFmtId="0" fontId="0" fillId="0" borderId="68" xfId="0" applyFill="1" applyBorder="1" applyAlignment="1">
      <alignment horizontal="right" vertical="top" wrapText="1"/>
    </xf>
    <xf numFmtId="0" fontId="0" fillId="0" borderId="69" xfId="0" applyFill="1" applyBorder="1" applyAlignment="1">
      <alignment horizontal="right" vertical="top" wrapText="1"/>
    </xf>
    <xf numFmtId="0" fontId="0" fillId="30" borderId="0" xfId="0" applyFill="1" applyAlignment="1">
      <alignment wrapText="1"/>
    </xf>
    <xf numFmtId="0" fontId="70" fillId="0" borderId="66" xfId="0" applyFont="1" applyFill="1" applyBorder="1" applyAlignment="1">
      <alignment wrapText="1"/>
    </xf>
    <xf numFmtId="4" fontId="0" fillId="0" borderId="62" xfId="0" applyNumberFormat="1" applyFill="1" applyBorder="1" applyAlignment="1">
      <alignment horizontal="right" vertical="top" wrapText="1"/>
    </xf>
    <xf numFmtId="4" fontId="70" fillId="0" borderId="62" xfId="0" applyNumberFormat="1" applyFont="1" applyFill="1" applyBorder="1" applyAlignment="1">
      <alignment horizontal="right" wrapText="1"/>
    </xf>
    <xf numFmtId="4" fontId="0" fillId="0" borderId="62" xfId="0" applyNumberFormat="1" applyFill="1" applyBorder="1" applyAlignment="1">
      <alignment horizontal="right" wrapText="1"/>
    </xf>
  </cellXfs>
  <cellStyles count="76">
    <cellStyle name="20% - Accent1" xfId="10"/>
    <cellStyle name="20% - Accent2" xfId="11"/>
    <cellStyle name="20% - Accent3" xfId="12"/>
    <cellStyle name="20% - Accent4" xfId="13"/>
    <cellStyle name="20% - Accent5" xfId="14"/>
    <cellStyle name="20% - Accent6" xfId="15"/>
    <cellStyle name="40% - Accent1" xfId="16"/>
    <cellStyle name="40% - Accent2" xfId="17"/>
    <cellStyle name="40% - Accent3" xfId="18"/>
    <cellStyle name="40% - Accent4" xfId="19"/>
    <cellStyle name="40% - Accent5" xfId="20"/>
    <cellStyle name="40% - Accent6" xfId="21"/>
    <cellStyle name="60% - Accent1" xfId="22"/>
    <cellStyle name="60% - Accent2" xfId="23"/>
    <cellStyle name="60% - Accent3" xfId="24"/>
    <cellStyle name="60% - Accent4" xfId="25"/>
    <cellStyle name="60% - Accent5" xfId="26"/>
    <cellStyle name="60% - Accent6" xfId="27"/>
    <cellStyle name="Accent1" xfId="28"/>
    <cellStyle name="Accent2" xfId="29"/>
    <cellStyle name="Accent3" xfId="30"/>
    <cellStyle name="Accent4" xfId="31"/>
    <cellStyle name="Accent5" xfId="32"/>
    <cellStyle name="Accent6" xfId="33"/>
    <cellStyle name="asd" xfId="34"/>
    <cellStyle name="Bad" xfId="35"/>
    <cellStyle name="Calculation" xfId="36"/>
    <cellStyle name="Check Cell" xfId="37"/>
    <cellStyle name="Comma 2" xfId="38"/>
    <cellStyle name="Euro" xfId="39"/>
    <cellStyle name="Explanatory Text" xfId="40"/>
    <cellStyle name="Good" xfId="41"/>
    <cellStyle name="Heading 1" xfId="42"/>
    <cellStyle name="Heading 2" xfId="43"/>
    <cellStyle name="Heading 3" xfId="44"/>
    <cellStyle name="Heading 4" xfId="45"/>
    <cellStyle name="Hiperlink" xfId="73" builtinId="8"/>
    <cellStyle name="Input" xfId="46"/>
    <cellStyle name="Linked Cell" xfId="47"/>
    <cellStyle name="Moeda 2" xfId="48"/>
    <cellStyle name="Moeda 3" xfId="9"/>
    <cellStyle name="Neutral" xfId="49"/>
    <cellStyle name="Normal" xfId="0" builtinId="0"/>
    <cellStyle name="Normal 2" xfId="50"/>
    <cellStyle name="Normal 2 2" xfId="51"/>
    <cellStyle name="Normal 2_Cópia de ORÇAMENTO NOVA BRASÍLIA rev-31-10-11" xfId="52"/>
    <cellStyle name="Normal 3" xfId="53"/>
    <cellStyle name="Normal 4" xfId="54"/>
    <cellStyle name="Normal 5" xfId="55"/>
    <cellStyle name="Normal 6" xfId="8"/>
    <cellStyle name="Normal 61 2" xfId="74"/>
    <cellStyle name="Normal_Composição BDI" xfId="71"/>
    <cellStyle name="Normal_Composição do BDI - final" xfId="72"/>
    <cellStyle name="Normal_Cópia de ORÇAMENTO NOVA BRASÍLIA rev-31-10-11" xfId="5"/>
    <cellStyle name="Normal_Replanilhamento T-1 - 18-02-08" xfId="4"/>
    <cellStyle name="Note" xfId="56"/>
    <cellStyle name="Output" xfId="57"/>
    <cellStyle name="Percent 2" xfId="58"/>
    <cellStyle name="Porcentagem" xfId="2" builtinId="5"/>
    <cellStyle name="Porcentagem 2" xfId="59"/>
    <cellStyle name="Porcentagem 2 2" xfId="60"/>
    <cellStyle name="Porcentagem 3" xfId="75"/>
    <cellStyle name="Separador de milhares 2" xfId="61"/>
    <cellStyle name="Separador de milhares 2_Planilha Orçamentária - Parque das gaivotas - R01" xfId="7"/>
    <cellStyle name="Separador de milhares 3" xfId="62"/>
    <cellStyle name="Separador de milhares 4" xfId="3"/>
    <cellStyle name="Separador de milhares 4 2" xfId="63"/>
    <cellStyle name="Separador de milhares 5" xfId="64"/>
    <cellStyle name="Separador de milhares_Cópia de ORÇAMENTO NOVA BRASÍLIA rev-31-10-11" xfId="6"/>
    <cellStyle name="Title" xfId="65"/>
    <cellStyle name="Título 1 1" xfId="66"/>
    <cellStyle name="Título 1 1 1" xfId="67"/>
    <cellStyle name="Vírgula" xfId="1" builtinId="3"/>
    <cellStyle name="Vírgula 2" xfId="68"/>
    <cellStyle name="Vírgula 3" xfId="70"/>
    <cellStyle name="Warning Text" xfId="6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4.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externalLink" Target="externalLinks/externalLink7.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externalLink" Target="externalLinks/externalLink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0.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externalLink" Target="externalLinks/externalLink9.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8.xml"/><Relationship Id="rId27"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wmf"/></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4.png"/></Relationships>
</file>

<file path=xl/drawings/_rels/drawing14.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0</xdr:col>
      <xdr:colOff>28575</xdr:colOff>
      <xdr:row>0</xdr:row>
      <xdr:rowOff>0</xdr:rowOff>
    </xdr:from>
    <xdr:to>
      <xdr:col>0</xdr:col>
      <xdr:colOff>485775</xdr:colOff>
      <xdr:row>0</xdr:row>
      <xdr:rowOff>0</xdr:rowOff>
    </xdr:to>
    <xdr:pic>
      <xdr:nvPicPr>
        <xdr:cNvPr id="2" name="Imagem 1">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9325" t="9357" r="11703" b="7780"/>
        <a:stretch>
          <a:fillRect/>
        </a:stretch>
      </xdr:blipFill>
      <xdr:spPr bwMode="auto">
        <a:xfrm>
          <a:off x="28575" y="0"/>
          <a:ext cx="4572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85724</xdr:colOff>
      <xdr:row>0</xdr:row>
      <xdr:rowOff>0</xdr:rowOff>
    </xdr:from>
    <xdr:to>
      <xdr:col>0</xdr:col>
      <xdr:colOff>1005023</xdr:colOff>
      <xdr:row>4</xdr:row>
      <xdr:rowOff>157758</xdr:rowOff>
    </xdr:to>
    <xdr:pic>
      <xdr:nvPicPr>
        <xdr:cNvPr id="6" name="Picture 12032" descr="LOGO-BRASÃO JOÃO NEIVA">
          <a:extLst>
            <a:ext uri="{FF2B5EF4-FFF2-40B4-BE49-F238E27FC236}">
              <a16:creationId xmlns=""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724" y="0"/>
          <a:ext cx="919299" cy="1005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2390775</xdr:colOff>
      <xdr:row>6</xdr:row>
      <xdr:rowOff>0</xdr:rowOff>
    </xdr:from>
    <xdr:to>
      <xdr:col>2</xdr:col>
      <xdr:colOff>974725</xdr:colOff>
      <xdr:row>6</xdr:row>
      <xdr:rowOff>0</xdr:rowOff>
    </xdr:to>
    <xdr:pic>
      <xdr:nvPicPr>
        <xdr:cNvPr id="2" name="Picture 3" descr="http://www.ecivilnet.com/images/calc_formula_vol_sapata.gif">
          <a:extLst>
            <a:ext uri="{FF2B5EF4-FFF2-40B4-BE49-F238E27FC236}">
              <a16:creationId xmlns=""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447800"/>
          <a:ext cx="42862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2390775</xdr:colOff>
      <xdr:row>6</xdr:row>
      <xdr:rowOff>0</xdr:rowOff>
    </xdr:from>
    <xdr:to>
      <xdr:col>2</xdr:col>
      <xdr:colOff>974725</xdr:colOff>
      <xdr:row>6</xdr:row>
      <xdr:rowOff>0</xdr:rowOff>
    </xdr:to>
    <xdr:pic>
      <xdr:nvPicPr>
        <xdr:cNvPr id="3" name="Picture 3" descr="http://www.ecivilnet.com/images/calc_formula_vol_sapata.gif">
          <a:extLst>
            <a:ext uri="{FF2B5EF4-FFF2-40B4-BE49-F238E27FC236}">
              <a16:creationId xmlns=""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447800"/>
          <a:ext cx="42862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2390775</xdr:colOff>
      <xdr:row>6</xdr:row>
      <xdr:rowOff>0</xdr:rowOff>
    </xdr:from>
    <xdr:to>
      <xdr:col>2</xdr:col>
      <xdr:colOff>974725</xdr:colOff>
      <xdr:row>6</xdr:row>
      <xdr:rowOff>0</xdr:rowOff>
    </xdr:to>
    <xdr:pic>
      <xdr:nvPicPr>
        <xdr:cNvPr id="4" name="Picture 3" descr="http://www.ecivilnet.com/images/calc_formula_vol_sapata.gif">
          <a:extLst>
            <a:ext uri="{FF2B5EF4-FFF2-40B4-BE49-F238E27FC236}">
              <a16:creationId xmlns=""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447800"/>
          <a:ext cx="42862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2390775</xdr:colOff>
      <xdr:row>6</xdr:row>
      <xdr:rowOff>0</xdr:rowOff>
    </xdr:from>
    <xdr:to>
      <xdr:col>2</xdr:col>
      <xdr:colOff>974725</xdr:colOff>
      <xdr:row>6</xdr:row>
      <xdr:rowOff>0</xdr:rowOff>
    </xdr:to>
    <xdr:pic>
      <xdr:nvPicPr>
        <xdr:cNvPr id="5" name="Picture 3" descr="http://www.ecivilnet.com/images/calc_formula_vol_sapata.gif">
          <a:extLst>
            <a:ext uri="{FF2B5EF4-FFF2-40B4-BE49-F238E27FC236}">
              <a16:creationId xmlns=""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447800"/>
          <a:ext cx="42862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2390775</xdr:colOff>
      <xdr:row>6</xdr:row>
      <xdr:rowOff>0</xdr:rowOff>
    </xdr:from>
    <xdr:to>
      <xdr:col>2</xdr:col>
      <xdr:colOff>974725</xdr:colOff>
      <xdr:row>6</xdr:row>
      <xdr:rowOff>0</xdr:rowOff>
    </xdr:to>
    <xdr:pic>
      <xdr:nvPicPr>
        <xdr:cNvPr id="6" name="Picture 3" descr="http://www.ecivilnet.com/images/calc_formula_vol_sapata.gif">
          <a:extLst>
            <a:ext uri="{FF2B5EF4-FFF2-40B4-BE49-F238E27FC236}">
              <a16:creationId xmlns=""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447800"/>
          <a:ext cx="42862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2390775</xdr:colOff>
      <xdr:row>6</xdr:row>
      <xdr:rowOff>0</xdr:rowOff>
    </xdr:from>
    <xdr:to>
      <xdr:col>2</xdr:col>
      <xdr:colOff>974725</xdr:colOff>
      <xdr:row>6</xdr:row>
      <xdr:rowOff>0</xdr:rowOff>
    </xdr:to>
    <xdr:pic>
      <xdr:nvPicPr>
        <xdr:cNvPr id="7" name="Picture 3" descr="http://www.ecivilnet.com/images/calc_formula_vol_sapata.gif">
          <a:extLst>
            <a:ext uri="{FF2B5EF4-FFF2-40B4-BE49-F238E27FC236}">
              <a16:creationId xmlns=""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447800"/>
          <a:ext cx="42862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2390775</xdr:colOff>
      <xdr:row>6</xdr:row>
      <xdr:rowOff>0</xdr:rowOff>
    </xdr:from>
    <xdr:to>
      <xdr:col>2</xdr:col>
      <xdr:colOff>974725</xdr:colOff>
      <xdr:row>6</xdr:row>
      <xdr:rowOff>0</xdr:rowOff>
    </xdr:to>
    <xdr:pic>
      <xdr:nvPicPr>
        <xdr:cNvPr id="8" name="Picture 3" descr="http://www.ecivilnet.com/images/calc_formula_vol_sapata.gif">
          <a:extLst>
            <a:ext uri="{FF2B5EF4-FFF2-40B4-BE49-F238E27FC236}">
              <a16:creationId xmlns=""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447800"/>
          <a:ext cx="42862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2390775</xdr:colOff>
      <xdr:row>6</xdr:row>
      <xdr:rowOff>0</xdr:rowOff>
    </xdr:from>
    <xdr:to>
      <xdr:col>2</xdr:col>
      <xdr:colOff>974725</xdr:colOff>
      <xdr:row>6</xdr:row>
      <xdr:rowOff>0</xdr:rowOff>
    </xdr:to>
    <xdr:pic>
      <xdr:nvPicPr>
        <xdr:cNvPr id="9" name="Picture 3" descr="http://www.ecivilnet.com/images/calc_formula_vol_sapata.gif">
          <a:extLst>
            <a:ext uri="{FF2B5EF4-FFF2-40B4-BE49-F238E27FC236}">
              <a16:creationId xmlns=""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447800"/>
          <a:ext cx="42862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180975</xdr:colOff>
      <xdr:row>0</xdr:row>
      <xdr:rowOff>142875</xdr:rowOff>
    </xdr:from>
    <xdr:to>
      <xdr:col>0</xdr:col>
      <xdr:colOff>866775</xdr:colOff>
      <xdr:row>2</xdr:row>
      <xdr:rowOff>57733</xdr:rowOff>
    </xdr:to>
    <xdr:pic>
      <xdr:nvPicPr>
        <xdr:cNvPr id="10" name="Picture 12032" descr="LOGO-BRASÃO JOÃO NEIVA">
          <a:extLst>
            <a:ext uri="{FF2B5EF4-FFF2-40B4-BE49-F238E27FC236}">
              <a16:creationId xmlns=""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0975" y="142875"/>
          <a:ext cx="685800" cy="657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2390775</xdr:colOff>
      <xdr:row>8</xdr:row>
      <xdr:rowOff>0</xdr:rowOff>
    </xdr:from>
    <xdr:to>
      <xdr:col>2</xdr:col>
      <xdr:colOff>1362075</xdr:colOff>
      <xdr:row>8</xdr:row>
      <xdr:rowOff>0</xdr:rowOff>
    </xdr:to>
    <xdr:pic>
      <xdr:nvPicPr>
        <xdr:cNvPr id="2" name="Picture 3" descr="http://www.ecivilnet.com/images/calc_formula_vol_sapata.gif">
          <a:extLst>
            <a:ext uri="{FF2B5EF4-FFF2-40B4-BE49-F238E27FC236}">
              <a16:creationId xmlns=""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6625" y="2619375"/>
          <a:ext cx="42957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2390775</xdr:colOff>
      <xdr:row>8</xdr:row>
      <xdr:rowOff>0</xdr:rowOff>
    </xdr:from>
    <xdr:to>
      <xdr:col>2</xdr:col>
      <xdr:colOff>1362075</xdr:colOff>
      <xdr:row>8</xdr:row>
      <xdr:rowOff>0</xdr:rowOff>
    </xdr:to>
    <xdr:pic>
      <xdr:nvPicPr>
        <xdr:cNvPr id="3" name="Picture 3" descr="http://www.ecivilnet.com/images/calc_formula_vol_sapata.gif">
          <a:extLst>
            <a:ext uri="{FF2B5EF4-FFF2-40B4-BE49-F238E27FC236}">
              <a16:creationId xmlns=""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6625" y="2619375"/>
          <a:ext cx="42957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2390775</xdr:colOff>
      <xdr:row>8</xdr:row>
      <xdr:rowOff>0</xdr:rowOff>
    </xdr:from>
    <xdr:to>
      <xdr:col>2</xdr:col>
      <xdr:colOff>1362075</xdr:colOff>
      <xdr:row>8</xdr:row>
      <xdr:rowOff>0</xdr:rowOff>
    </xdr:to>
    <xdr:pic>
      <xdr:nvPicPr>
        <xdr:cNvPr id="4" name="Picture 3" descr="http://www.ecivilnet.com/images/calc_formula_vol_sapata.gif">
          <a:extLst>
            <a:ext uri="{FF2B5EF4-FFF2-40B4-BE49-F238E27FC236}">
              <a16:creationId xmlns=""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6625" y="2619375"/>
          <a:ext cx="42957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2390775</xdr:colOff>
      <xdr:row>8</xdr:row>
      <xdr:rowOff>0</xdr:rowOff>
    </xdr:from>
    <xdr:to>
      <xdr:col>2</xdr:col>
      <xdr:colOff>1362075</xdr:colOff>
      <xdr:row>8</xdr:row>
      <xdr:rowOff>0</xdr:rowOff>
    </xdr:to>
    <xdr:pic>
      <xdr:nvPicPr>
        <xdr:cNvPr id="5" name="Picture 3" descr="http://www.ecivilnet.com/images/calc_formula_vol_sapata.gif">
          <a:extLst>
            <a:ext uri="{FF2B5EF4-FFF2-40B4-BE49-F238E27FC236}">
              <a16:creationId xmlns="" xmlns:a16="http://schemas.microsoft.com/office/drawing/2014/main" id="{00000000-0008-0000-02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6625" y="2619375"/>
          <a:ext cx="42957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2390775</xdr:colOff>
      <xdr:row>8</xdr:row>
      <xdr:rowOff>0</xdr:rowOff>
    </xdr:from>
    <xdr:to>
      <xdr:col>2</xdr:col>
      <xdr:colOff>1362075</xdr:colOff>
      <xdr:row>8</xdr:row>
      <xdr:rowOff>0</xdr:rowOff>
    </xdr:to>
    <xdr:pic>
      <xdr:nvPicPr>
        <xdr:cNvPr id="6" name="Picture 3" descr="http://www.ecivilnet.com/images/calc_formula_vol_sapata.gif">
          <a:extLst>
            <a:ext uri="{FF2B5EF4-FFF2-40B4-BE49-F238E27FC236}">
              <a16:creationId xmlns="" xmlns:a16="http://schemas.microsoft.com/office/drawing/2014/main" id="{00000000-0008-0000-02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6625" y="2619375"/>
          <a:ext cx="42957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2390775</xdr:colOff>
      <xdr:row>8</xdr:row>
      <xdr:rowOff>0</xdr:rowOff>
    </xdr:from>
    <xdr:to>
      <xdr:col>2</xdr:col>
      <xdr:colOff>1362075</xdr:colOff>
      <xdr:row>8</xdr:row>
      <xdr:rowOff>0</xdr:rowOff>
    </xdr:to>
    <xdr:pic>
      <xdr:nvPicPr>
        <xdr:cNvPr id="7" name="Picture 3" descr="http://www.ecivilnet.com/images/calc_formula_vol_sapata.gif">
          <a:extLst>
            <a:ext uri="{FF2B5EF4-FFF2-40B4-BE49-F238E27FC236}">
              <a16:creationId xmlns="" xmlns:a16="http://schemas.microsoft.com/office/drawing/2014/main" id="{00000000-0008-0000-02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6625" y="2619375"/>
          <a:ext cx="42957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2390775</xdr:colOff>
      <xdr:row>8</xdr:row>
      <xdr:rowOff>0</xdr:rowOff>
    </xdr:from>
    <xdr:to>
      <xdr:col>2</xdr:col>
      <xdr:colOff>1362075</xdr:colOff>
      <xdr:row>8</xdr:row>
      <xdr:rowOff>0</xdr:rowOff>
    </xdr:to>
    <xdr:pic>
      <xdr:nvPicPr>
        <xdr:cNvPr id="8" name="Picture 3" descr="http://www.ecivilnet.com/images/calc_formula_vol_sapata.gif">
          <a:extLst>
            <a:ext uri="{FF2B5EF4-FFF2-40B4-BE49-F238E27FC236}">
              <a16:creationId xmlns="" xmlns:a16="http://schemas.microsoft.com/office/drawing/2014/main" id="{00000000-0008-0000-02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6625" y="2619375"/>
          <a:ext cx="42957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2390775</xdr:colOff>
      <xdr:row>8</xdr:row>
      <xdr:rowOff>0</xdr:rowOff>
    </xdr:from>
    <xdr:to>
      <xdr:col>2</xdr:col>
      <xdr:colOff>1362075</xdr:colOff>
      <xdr:row>8</xdr:row>
      <xdr:rowOff>0</xdr:rowOff>
    </xdr:to>
    <xdr:pic>
      <xdr:nvPicPr>
        <xdr:cNvPr id="9" name="Picture 3" descr="http://www.ecivilnet.com/images/calc_formula_vol_sapata.gif">
          <a:extLst>
            <a:ext uri="{FF2B5EF4-FFF2-40B4-BE49-F238E27FC236}">
              <a16:creationId xmlns="" xmlns:a16="http://schemas.microsoft.com/office/drawing/2014/main" id="{00000000-0008-0000-02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6625" y="2619375"/>
          <a:ext cx="42957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1238250</xdr:colOff>
      <xdr:row>0</xdr:row>
      <xdr:rowOff>76614</xdr:rowOff>
    </xdr:from>
    <xdr:to>
      <xdr:col>8</xdr:col>
      <xdr:colOff>1295400</xdr:colOff>
      <xdr:row>4</xdr:row>
      <xdr:rowOff>171450</xdr:rowOff>
    </xdr:to>
    <xdr:pic>
      <xdr:nvPicPr>
        <xdr:cNvPr id="13" name="Picture 12032" descr="LOGO-BRASÃO JOÃO NEIVA">
          <a:extLst>
            <a:ext uri="{FF2B5EF4-FFF2-40B4-BE49-F238E27FC236}">
              <a16:creationId xmlns="" xmlns:a16="http://schemas.microsoft.com/office/drawing/2014/main" id="{D4DCFAEA-4CD9-4B82-9F15-ACA812C176C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944600" y="76614"/>
          <a:ext cx="1771650" cy="17331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114300</xdr:colOff>
      <xdr:row>0</xdr:row>
      <xdr:rowOff>66676</xdr:rowOff>
    </xdr:from>
    <xdr:to>
      <xdr:col>2</xdr:col>
      <xdr:colOff>142875</xdr:colOff>
      <xdr:row>3</xdr:row>
      <xdr:rowOff>156748</xdr:rowOff>
    </xdr:to>
    <xdr:pic>
      <xdr:nvPicPr>
        <xdr:cNvPr id="2" name="Picture 12032" descr="LOGO-BRASÃO JOÃO NEIVA">
          <a:extLst>
            <a:ext uri="{FF2B5EF4-FFF2-40B4-BE49-F238E27FC236}">
              <a16:creationId xmlns="" xmlns:a16="http://schemas.microsoft.com/office/drawing/2014/main" id="{EC95B4D6-D6E6-4784-AD05-D81BE4447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 y="66676"/>
          <a:ext cx="676275" cy="661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104775</xdr:colOff>
      <xdr:row>0</xdr:row>
      <xdr:rowOff>66675</xdr:rowOff>
    </xdr:from>
    <xdr:to>
      <xdr:col>2</xdr:col>
      <xdr:colOff>133350</xdr:colOff>
      <xdr:row>3</xdr:row>
      <xdr:rowOff>156747</xdr:rowOff>
    </xdr:to>
    <xdr:pic>
      <xdr:nvPicPr>
        <xdr:cNvPr id="2" name="Picture 12032" descr="LOGO-BRASÃO JOÃO NEIVA">
          <a:extLst>
            <a:ext uri="{FF2B5EF4-FFF2-40B4-BE49-F238E27FC236}">
              <a16:creationId xmlns="" xmlns:a16="http://schemas.microsoft.com/office/drawing/2014/main" id="{A5C339A9-8750-42F5-843A-CF46E1B138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0" y="66675"/>
          <a:ext cx="676275" cy="661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190500</xdr:colOff>
      <xdr:row>0</xdr:row>
      <xdr:rowOff>85725</xdr:rowOff>
    </xdr:from>
    <xdr:to>
      <xdr:col>2</xdr:col>
      <xdr:colOff>219075</xdr:colOff>
      <xdr:row>3</xdr:row>
      <xdr:rowOff>175797</xdr:rowOff>
    </xdr:to>
    <xdr:pic>
      <xdr:nvPicPr>
        <xdr:cNvPr id="2" name="Picture 12032" descr="LOGO-BRASÃO JOÃO NEIVA">
          <a:extLst>
            <a:ext uri="{FF2B5EF4-FFF2-40B4-BE49-F238E27FC236}">
              <a16:creationId xmlns="" xmlns:a16="http://schemas.microsoft.com/office/drawing/2014/main" id="{FFE476C8-1913-47DF-8232-F3C9D42CC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7725" y="85725"/>
          <a:ext cx="676275" cy="661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561550</xdr:colOff>
      <xdr:row>0</xdr:row>
      <xdr:rowOff>57150</xdr:rowOff>
    </xdr:from>
    <xdr:to>
      <xdr:col>5</xdr:col>
      <xdr:colOff>238125</xdr:colOff>
      <xdr:row>3</xdr:row>
      <xdr:rowOff>190500</xdr:rowOff>
    </xdr:to>
    <xdr:pic>
      <xdr:nvPicPr>
        <xdr:cNvPr id="2" name="Picture 12032" descr="LOGO-BRASÃO JOÃO NEIVA">
          <a:extLst>
            <a:ext uri="{FF2B5EF4-FFF2-40B4-BE49-F238E27FC236}">
              <a16:creationId xmlns="" xmlns:a16="http://schemas.microsoft.com/office/drawing/2014/main" id="{174C6BA1-42E5-46E1-A369-467B2691C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14550" y="57150"/>
          <a:ext cx="895775"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123825</xdr:colOff>
      <xdr:row>0</xdr:row>
      <xdr:rowOff>47625</xdr:rowOff>
    </xdr:from>
    <xdr:to>
      <xdr:col>5</xdr:col>
      <xdr:colOff>410000</xdr:colOff>
      <xdr:row>3</xdr:row>
      <xdr:rowOff>180975</xdr:rowOff>
    </xdr:to>
    <xdr:pic>
      <xdr:nvPicPr>
        <xdr:cNvPr id="2" name="Picture 12032" descr="LOGO-BRASÃO JOÃO NEIVA">
          <a:extLst>
            <a:ext uri="{FF2B5EF4-FFF2-40B4-BE49-F238E27FC236}">
              <a16:creationId xmlns="" xmlns:a16="http://schemas.microsoft.com/office/drawing/2014/main" id="{FD9E3CC3-07B2-4801-A934-B91363A380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2125" y="47625"/>
          <a:ext cx="895775"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76200</xdr:colOff>
      <xdr:row>0</xdr:row>
      <xdr:rowOff>47625</xdr:rowOff>
    </xdr:from>
    <xdr:to>
      <xdr:col>5</xdr:col>
      <xdr:colOff>362375</xdr:colOff>
      <xdr:row>3</xdr:row>
      <xdr:rowOff>180975</xdr:rowOff>
    </xdr:to>
    <xdr:pic>
      <xdr:nvPicPr>
        <xdr:cNvPr id="2" name="Picture 12032" descr="LOGO-BRASÃO JOÃO NEIVA">
          <a:extLst>
            <a:ext uri="{FF2B5EF4-FFF2-40B4-BE49-F238E27FC236}">
              <a16:creationId xmlns="" xmlns:a16="http://schemas.microsoft.com/office/drawing/2014/main" id="{285DCF05-4A0A-4AC2-A066-DAA063204F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62675" y="47625"/>
          <a:ext cx="895775"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152400</xdr:colOff>
      <xdr:row>0</xdr:row>
      <xdr:rowOff>47625</xdr:rowOff>
    </xdr:from>
    <xdr:to>
      <xdr:col>5</xdr:col>
      <xdr:colOff>438575</xdr:colOff>
      <xdr:row>3</xdr:row>
      <xdr:rowOff>180975</xdr:rowOff>
    </xdr:to>
    <xdr:pic>
      <xdr:nvPicPr>
        <xdr:cNvPr id="2" name="Picture 12032" descr="LOGO-BRASÃO JOÃO NEIVA">
          <a:extLst>
            <a:ext uri="{FF2B5EF4-FFF2-40B4-BE49-F238E27FC236}">
              <a16:creationId xmlns="" xmlns:a16="http://schemas.microsoft.com/office/drawing/2014/main" id="{E724A8D5-39DD-4FDE-84CE-D7E9A4C8B3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3550" y="47625"/>
          <a:ext cx="895775"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200025</xdr:colOff>
      <xdr:row>0</xdr:row>
      <xdr:rowOff>76200</xdr:rowOff>
    </xdr:from>
    <xdr:to>
      <xdr:col>5</xdr:col>
      <xdr:colOff>486200</xdr:colOff>
      <xdr:row>3</xdr:row>
      <xdr:rowOff>209550</xdr:rowOff>
    </xdr:to>
    <xdr:pic>
      <xdr:nvPicPr>
        <xdr:cNvPr id="2" name="Picture 12032" descr="LOGO-BRASÃO JOÃO NEIVA">
          <a:extLst>
            <a:ext uri="{FF2B5EF4-FFF2-40B4-BE49-F238E27FC236}">
              <a16:creationId xmlns="" xmlns:a16="http://schemas.microsoft.com/office/drawing/2014/main" id="{BEF3651C-7D14-4CE0-88A8-1BAE3544E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91175" y="76200"/>
          <a:ext cx="895775"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244928</xdr:colOff>
      <xdr:row>0</xdr:row>
      <xdr:rowOff>81643</xdr:rowOff>
    </xdr:from>
    <xdr:to>
      <xdr:col>10</xdr:col>
      <xdr:colOff>7620</xdr:colOff>
      <xdr:row>5</xdr:row>
      <xdr:rowOff>134626</xdr:rowOff>
    </xdr:to>
    <xdr:pic>
      <xdr:nvPicPr>
        <xdr:cNvPr id="2" name="Picture 12032" descr="LOGO-BRASÃO JOÃO NEIVA">
          <a:extLst>
            <a:ext uri="{FF2B5EF4-FFF2-40B4-BE49-F238E27FC236}">
              <a16:creationId xmlns="" xmlns:a16="http://schemas.microsoft.com/office/drawing/2014/main" id="{019F5C07-877F-478D-919C-1F9E5F5957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46078" y="81643"/>
          <a:ext cx="953317" cy="1005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171450</xdr:colOff>
      <xdr:row>0</xdr:row>
      <xdr:rowOff>38100</xdr:rowOff>
    </xdr:from>
    <xdr:to>
      <xdr:col>0</xdr:col>
      <xdr:colOff>838200</xdr:colOff>
      <xdr:row>2</xdr:row>
      <xdr:rowOff>180975</xdr:rowOff>
    </xdr:to>
    <xdr:pic>
      <xdr:nvPicPr>
        <xdr:cNvPr id="2" name="Imagem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 y="38100"/>
          <a:ext cx="666750"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171450</xdr:colOff>
      <xdr:row>0</xdr:row>
      <xdr:rowOff>38100</xdr:rowOff>
    </xdr:from>
    <xdr:to>
      <xdr:col>1</xdr:col>
      <xdr:colOff>333375</xdr:colOff>
      <xdr:row>1</xdr:row>
      <xdr:rowOff>180975</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1450" y="38100"/>
          <a:ext cx="419100"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Vitoria\c\Res&#237;duos%20S&#243;lidos\Cons&#243;rcio%20Pref.%20Marechal%20Floriano%20e%20Domingos%20Martins\CHORUME%20e%20BIOG&#193;S\CMFDM1%20292%2001%20-%20Unid.de%20Processamento%20de%20Res&#237;duos%20-%20Reservat&#243;rio%20Met&#225;lico.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Vitoria\C\AAGUA\ORCAMENT\2000\INTERIOR\AFONSO%20CLAUDIO\ACSP8%20010%2000%20-%20CAPTA&#199;&#195;O%20SERRA%20PELADA.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Vitoria\c\Documents%20and%20Settings\&#193;tila\Meus%20documentos\HPS\Ponte%20Nova\CMFDM1%20313%2001%20-%20Unid.de%20Proc&#186;%20de%20Res&#237;duos%20-%20Cub&#237;culo%20do%20BIOG&#193;S%20e%20Queimador.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Vitoria\C\AAGUA\Orcament\2002\INTERIOR\CONCEI&#199;&#195;O%20DA%20BARRA\CBSD1%20066%2002%20-%20TRAVESSIA%203%20%20-%20(%20SOBRE%20O%20RIO%2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Vitoria\C\AAGUA\Orcament\2001\Interior\Nova%20Ven&#233;cia\NVSD8%20002%2001%20-%20rev1%20-%20ADUTORA%20DE%20&#193;GUA%20TRATADA%20DN%20250%20F&#186;F&#186;%20-%20GRAVIDADE.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Vitoria\c\AAGUA\Orcament\2001\Interior\Nova%20Ven&#233;cia\NVSD8%20002%2001%20-%20ADUTORA%20DE%20&#193;GUA%20TRATADA%20DN%20250%20F&#186;F&#186;%20-%20GRAVIDADE.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Vitoria\c\Drenagem\Or&#231;ament\2001\Interior\Nova%20Ven&#233;cia\Estim.%20-%20Eng&#186;%20Mari&#226;ngela\NVSD1%20076%2001%20-%20SISTEMA%20DE%20DRENAGEM%20-%20NOVA%20VEN&#201;CIA.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Arthur\c\Documents%20and%20Settings\Marlem\Configura&#231;&#245;es%20locais\Temporary%20Internet%20Files\Content.IE5\MNSRGR4Z\RL.ORC.TODOS.R0.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W:\RL.ORC.AGU.005.R2.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onnectdb\Documentos\ORCAMENTO\orcamento%202007\p%20m%20serra\CD%20CP030-07\Edital\Anexo%20I\Planilha%20de%20Pre&#231;os\RL.ORC.AGU.005.R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s>
    <sheetDataSet>
      <sheetData sheetId="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s>
    <sheetDataSet>
      <sheetData sheetId="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 val="SERVIÇO"/>
      <sheetName val="ESPELHO  "/>
    </sheetNames>
    <sheetDataSet>
      <sheetData sheetId="0"/>
      <sheetData sheetId="1"/>
      <sheetData sheetId="2"/>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 val="SERVIÇO "/>
      <sheetName val="MATERIAL"/>
      <sheetName val="COMPOSIÇÃO"/>
    </sheetNames>
    <sheetDataSet>
      <sheetData sheetId="0"/>
      <sheetData sheetId="1" refreshError="1"/>
      <sheetData sheetId="2" refreshError="1"/>
      <sheetData sheetId="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 val="SERVIÇO"/>
      <sheetName val="MATERIAL"/>
      <sheetName val="COMPOSIÇÃO"/>
    </sheetNames>
    <sheetDataSet>
      <sheetData sheetId="0"/>
      <sheetData sheetId="1"/>
      <sheetData sheetId="2"/>
      <sheetData sheetId="3"/>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 val="SERVIÇO"/>
      <sheetName val="MATERIAL"/>
      <sheetName val="COMPOSIÇÃO"/>
    </sheetNames>
    <sheetDataSet>
      <sheetData sheetId="0"/>
      <sheetData sheetId="1"/>
      <sheetData sheetId="2"/>
      <sheetData sheetId="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 val="MATERIAIS"/>
      <sheetName val="TABELA"/>
      <sheetName val="SERVIÇOS"/>
      <sheetName val="ESPELHO  "/>
      <sheetName val="Módulo1"/>
    </sheetNames>
    <sheetDataSet>
      <sheetData sheetId="0"/>
      <sheetData sheetId="1"/>
      <sheetData sheetId="2"/>
      <sheetData sheetId="3"/>
      <sheetData sheetId="4"/>
      <sheetData sheetId="5"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rviços Água"/>
      <sheetName val="QCI - 10-01-06"/>
      <sheetName val="Serviços Esgoto"/>
      <sheetName val="Remanejamento de Famílas"/>
      <sheetName val="Sistema Viário e Drenagem"/>
      <sheetName val="UHB"/>
      <sheetName val="Reflorestamento"/>
      <sheetName val="CEI"/>
    </sheetNames>
    <sheetDataSet>
      <sheetData sheetId="0"/>
      <sheetData sheetId="1"/>
      <sheetData sheetId="2"/>
      <sheetData sheetId="3"/>
      <sheetData sheetId="4"/>
      <sheetData sheetId="5"/>
      <sheetData sheetId="6"/>
      <sheetData sheetId="7"/>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de de Distribuição de Água"/>
      <sheetName val="Rede Distrib Águ (indice 06-06)"/>
      <sheetName val="Módulo1"/>
    </sheetNames>
    <sheetDataSet>
      <sheetData sheetId="0"/>
      <sheetData sheetId="1" refreshError="1"/>
      <sheetData sheetId="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de de Distribuição de Água"/>
    </sheetNames>
    <sheetDataSet>
      <sheetData sheetId="0"/>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100"/>
  <sheetViews>
    <sheetView view="pageBreakPreview" zoomScaleNormal="100" zoomScaleSheetLayoutView="100" workbookViewId="0">
      <selection activeCell="K21" sqref="K21"/>
    </sheetView>
  </sheetViews>
  <sheetFormatPr defaultRowHeight="12.75"/>
  <cols>
    <col min="1" max="1" width="15.7109375" style="17" customWidth="1"/>
    <col min="2" max="2" width="11" style="18" bestFit="1" customWidth="1"/>
    <col min="3" max="3" width="10.5703125" style="18" customWidth="1"/>
    <col min="4" max="4" width="97.42578125" style="23" customWidth="1"/>
    <col min="5" max="5" width="11" style="20" customWidth="1"/>
    <col min="6" max="6" width="7" style="21" bestFit="1" customWidth="1"/>
    <col min="7" max="7" width="10.5703125" style="20" bestFit="1" customWidth="1"/>
    <col min="8" max="8" width="13" style="20" bestFit="1" customWidth="1"/>
    <col min="9" max="9" width="13.5703125" style="20" customWidth="1"/>
    <col min="10" max="10" width="14.7109375" style="24" customWidth="1"/>
    <col min="11" max="11" width="11.42578125" style="16" customWidth="1"/>
    <col min="12" max="16384" width="9.140625" style="16"/>
  </cols>
  <sheetData>
    <row r="1" spans="1:70" s="1" customFormat="1" ht="22.5" customHeight="1">
      <c r="A1" s="457"/>
      <c r="B1" s="459" t="s">
        <v>0</v>
      </c>
      <c r="C1" s="460"/>
      <c r="D1" s="461"/>
      <c r="E1" s="475" t="s">
        <v>122</v>
      </c>
      <c r="F1" s="476"/>
      <c r="G1" s="476"/>
      <c r="H1" s="476"/>
      <c r="I1" s="477"/>
      <c r="J1" s="2"/>
    </row>
    <row r="2" spans="1:70" s="1" customFormat="1" ht="15.75">
      <c r="A2" s="458"/>
      <c r="B2" s="462" t="s">
        <v>1</v>
      </c>
      <c r="C2" s="463"/>
      <c r="D2" s="464"/>
      <c r="E2" s="465" t="s">
        <v>2</v>
      </c>
      <c r="F2" s="466"/>
      <c r="G2" s="466"/>
      <c r="H2" s="3" t="s">
        <v>3</v>
      </c>
      <c r="I2" s="4">
        <v>0.31290000000000001</v>
      </c>
      <c r="J2" s="2"/>
    </row>
    <row r="3" spans="1:70" s="1" customFormat="1" ht="14.25">
      <c r="A3" s="458"/>
      <c r="B3" s="467"/>
      <c r="C3" s="468"/>
      <c r="D3" s="469"/>
      <c r="E3" s="465" t="s">
        <v>272</v>
      </c>
      <c r="F3" s="466"/>
      <c r="G3" s="466"/>
      <c r="H3" s="106" t="s">
        <v>315</v>
      </c>
      <c r="I3" s="107">
        <v>1.5727</v>
      </c>
      <c r="J3" s="1" t="s">
        <v>273</v>
      </c>
    </row>
    <row r="4" spans="1:70" s="7" customFormat="1" ht="14.25">
      <c r="A4" s="458"/>
      <c r="B4" s="470"/>
      <c r="C4" s="471"/>
      <c r="D4" s="472"/>
      <c r="E4" s="473" t="s">
        <v>4</v>
      </c>
      <c r="F4" s="474"/>
      <c r="G4" s="474"/>
      <c r="H4" s="5" t="s">
        <v>5</v>
      </c>
      <c r="I4" s="6"/>
      <c r="J4" s="264">
        <f>I2+1</f>
        <v>1.3129</v>
      </c>
      <c r="K4" s="258"/>
    </row>
    <row r="5" spans="1:70" s="7" customFormat="1" ht="15">
      <c r="A5" s="255"/>
      <c r="B5" s="348"/>
      <c r="C5" s="252"/>
      <c r="D5" s="253"/>
      <c r="E5" s="256" t="s">
        <v>311</v>
      </c>
      <c r="F5" s="257"/>
      <c r="G5" s="254"/>
      <c r="H5" s="5"/>
      <c r="I5" s="6"/>
      <c r="J5" s="8"/>
    </row>
    <row r="6" spans="1:70" s="10" customFormat="1" ht="14.25" customHeight="1">
      <c r="A6" s="448" t="s">
        <v>6</v>
      </c>
      <c r="B6" s="448" t="s">
        <v>7</v>
      </c>
      <c r="C6" s="448" t="s">
        <v>8</v>
      </c>
      <c r="D6" s="448" t="s">
        <v>9</v>
      </c>
      <c r="E6" s="450" t="s">
        <v>10</v>
      </c>
      <c r="F6" s="452" t="s">
        <v>11</v>
      </c>
      <c r="G6" s="454" t="s">
        <v>12</v>
      </c>
      <c r="H6" s="455"/>
      <c r="I6" s="456"/>
      <c r="J6" s="9"/>
    </row>
    <row r="7" spans="1:70" s="13" customFormat="1" ht="14.25">
      <c r="A7" s="449"/>
      <c r="B7" s="449"/>
      <c r="C7" s="449"/>
      <c r="D7" s="449"/>
      <c r="E7" s="451"/>
      <c r="F7" s="453"/>
      <c r="G7" s="11" t="s">
        <v>268</v>
      </c>
      <c r="H7" s="11" t="s">
        <v>267</v>
      </c>
      <c r="I7" s="11" t="s">
        <v>13</v>
      </c>
      <c r="J7" s="12"/>
    </row>
    <row r="8" spans="1:70" s="188" customFormat="1">
      <c r="A8" s="180" t="s">
        <v>14</v>
      </c>
      <c r="B8" s="181"/>
      <c r="C8" s="181"/>
      <c r="D8" s="182" t="s">
        <v>15</v>
      </c>
      <c r="E8" s="183"/>
      <c r="F8" s="184"/>
      <c r="G8" s="185"/>
      <c r="H8" s="186"/>
      <c r="I8" s="187"/>
      <c r="J8" s="169"/>
    </row>
    <row r="9" spans="1:70" s="188" customFormat="1">
      <c r="A9" s="180" t="s">
        <v>16</v>
      </c>
      <c r="B9" s="181"/>
      <c r="C9" s="181"/>
      <c r="D9" s="182" t="s">
        <v>17</v>
      </c>
      <c r="E9" s="183"/>
      <c r="F9" s="184"/>
      <c r="G9" s="185"/>
      <c r="H9" s="186"/>
      <c r="I9" s="261">
        <f>SUM(H10:H14)</f>
        <v>43629.909845601316</v>
      </c>
      <c r="J9" s="169"/>
    </row>
    <row r="10" spans="1:70" s="15" customFormat="1">
      <c r="A10" s="163" t="s">
        <v>18</v>
      </c>
      <c r="B10" s="164" t="s">
        <v>19</v>
      </c>
      <c r="C10" s="164" t="s">
        <v>274</v>
      </c>
      <c r="D10" s="165" t="s">
        <v>20</v>
      </c>
      <c r="E10" s="166" t="s">
        <v>21</v>
      </c>
      <c r="F10" s="167">
        <v>952.15750000000003</v>
      </c>
      <c r="G10" s="259">
        <f>5.71*J4</f>
        <v>7.4966589999999993</v>
      </c>
      <c r="H10" s="260">
        <f>G10*F10</f>
        <v>7138.0000917924999</v>
      </c>
      <c r="I10" s="168"/>
      <c r="J10" s="169"/>
      <c r="K10" s="14"/>
    </row>
    <row r="11" spans="1:70" s="170" customFormat="1" ht="14.25">
      <c r="A11" s="163" t="s">
        <v>22</v>
      </c>
      <c r="B11" s="349" t="s">
        <v>201</v>
      </c>
      <c r="C11" s="164" t="s">
        <v>23</v>
      </c>
      <c r="D11" s="165" t="s">
        <v>24</v>
      </c>
      <c r="E11" s="166" t="s">
        <v>21</v>
      </c>
      <c r="F11" s="167">
        <v>30.678299999999997</v>
      </c>
      <c r="G11" s="259">
        <f>'IMP-01'!G38</f>
        <v>4.3234532224000004</v>
      </c>
      <c r="H11" s="260">
        <f t="shared" ref="H11:H14" si="0">G11*F11</f>
        <v>132.63619499275393</v>
      </c>
      <c r="I11" s="168"/>
      <c r="J11" s="169"/>
      <c r="K11" s="14"/>
    </row>
    <row r="12" spans="1:70" s="14" customFormat="1">
      <c r="A12" s="163" t="s">
        <v>25</v>
      </c>
      <c r="B12" s="164" t="s">
        <v>26</v>
      </c>
      <c r="C12" s="164" t="s">
        <v>274</v>
      </c>
      <c r="D12" s="190" t="s">
        <v>27</v>
      </c>
      <c r="E12" s="166" t="s">
        <v>28</v>
      </c>
      <c r="F12" s="167">
        <v>2.5740000000000003</v>
      </c>
      <c r="G12" s="259">
        <f>209.92*J4</f>
        <v>275.60396799999995</v>
      </c>
      <c r="H12" s="260">
        <f t="shared" si="0"/>
        <v>709.40461363199995</v>
      </c>
      <c r="I12" s="168"/>
      <c r="J12" s="169"/>
      <c r="K12" s="14" t="s">
        <v>271</v>
      </c>
    </row>
    <row r="13" spans="1:70" s="192" customFormat="1" ht="14.25">
      <c r="A13" s="163" t="s">
        <v>29</v>
      </c>
      <c r="B13" s="164" t="s">
        <v>30</v>
      </c>
      <c r="C13" s="164" t="s">
        <v>274</v>
      </c>
      <c r="D13" s="165" t="s">
        <v>31</v>
      </c>
      <c r="E13" s="166" t="s">
        <v>21</v>
      </c>
      <c r="F13" s="167">
        <v>952.15750000000003</v>
      </c>
      <c r="G13" s="259">
        <f>21.93*J4</f>
        <v>28.791896999999999</v>
      </c>
      <c r="H13" s="260">
        <f t="shared" si="0"/>
        <v>27414.4206677775</v>
      </c>
      <c r="I13" s="168"/>
      <c r="J13" s="169"/>
      <c r="K13" s="14" t="s">
        <v>271</v>
      </c>
    </row>
    <row r="14" spans="1:70" s="192" customFormat="1" ht="22.5">
      <c r="A14" s="163" t="s">
        <v>206</v>
      </c>
      <c r="B14" s="164" t="s">
        <v>207</v>
      </c>
      <c r="C14" s="164" t="s">
        <v>274</v>
      </c>
      <c r="D14" s="165" t="s">
        <v>208</v>
      </c>
      <c r="E14" s="166" t="s">
        <v>28</v>
      </c>
      <c r="F14" s="167">
        <v>117.753249</v>
      </c>
      <c r="G14" s="259">
        <f>53.27*J4</f>
        <v>69.938182999999995</v>
      </c>
      <c r="H14" s="260">
        <f t="shared" si="0"/>
        <v>8235.4482774065655</v>
      </c>
      <c r="I14" s="168"/>
      <c r="J14" s="169"/>
      <c r="K14" s="14"/>
    </row>
    <row r="15" spans="1:70" s="15" customFormat="1">
      <c r="A15" s="163"/>
      <c r="B15" s="164"/>
      <c r="C15" s="164"/>
      <c r="D15" s="165"/>
      <c r="E15" s="166"/>
      <c r="F15" s="167"/>
      <c r="G15" s="167"/>
      <c r="H15" s="189"/>
      <c r="I15" s="168"/>
      <c r="J15" s="169"/>
      <c r="K15" s="14" t="s">
        <v>271</v>
      </c>
    </row>
    <row r="16" spans="1:70" s="188" customFormat="1">
      <c r="A16" s="180" t="s">
        <v>32</v>
      </c>
      <c r="B16" s="181"/>
      <c r="C16" s="181"/>
      <c r="D16" s="182" t="s">
        <v>33</v>
      </c>
      <c r="E16" s="183"/>
      <c r="F16" s="184"/>
      <c r="G16" s="184"/>
      <c r="H16" s="193"/>
      <c r="I16" s="261">
        <f>SUM(H17:H20)</f>
        <v>14763.114114</v>
      </c>
      <c r="J16" s="169"/>
      <c r="K16" s="14" t="s">
        <v>271</v>
      </c>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row>
    <row r="17" spans="1:69" s="15" customFormat="1" ht="22.5">
      <c r="A17" s="163" t="s">
        <v>34</v>
      </c>
      <c r="B17" s="164" t="s">
        <v>35</v>
      </c>
      <c r="C17" s="164" t="s">
        <v>274</v>
      </c>
      <c r="D17" s="165" t="s">
        <v>232</v>
      </c>
      <c r="E17" s="166" t="s">
        <v>21</v>
      </c>
      <c r="F17" s="167">
        <v>7.5</v>
      </c>
      <c r="G17" s="259">
        <f>580.88*J4</f>
        <v>762.63735199999996</v>
      </c>
      <c r="H17" s="260">
        <f>G17*F17</f>
        <v>5719.7801399999998</v>
      </c>
      <c r="I17" s="168"/>
      <c r="J17" s="169"/>
      <c r="K17" s="14" t="s">
        <v>271</v>
      </c>
    </row>
    <row r="18" spans="1:69" s="15" customFormat="1" ht="22.5">
      <c r="A18" s="163" t="s">
        <v>36</v>
      </c>
      <c r="B18" s="164" t="s">
        <v>37</v>
      </c>
      <c r="C18" s="164" t="s">
        <v>274</v>
      </c>
      <c r="D18" s="165" t="s">
        <v>38</v>
      </c>
      <c r="E18" s="166" t="s">
        <v>21</v>
      </c>
      <c r="F18" s="167">
        <v>10.9</v>
      </c>
      <c r="G18" s="259">
        <f>400.1*J4</f>
        <v>525.29129</v>
      </c>
      <c r="H18" s="260">
        <f t="shared" ref="H18:H20" si="1">G18*F18</f>
        <v>5725.6750609999999</v>
      </c>
      <c r="I18" s="168"/>
      <c r="J18" s="169"/>
      <c r="K18" s="14" t="s">
        <v>271</v>
      </c>
    </row>
    <row r="19" spans="1:69" s="15" customFormat="1">
      <c r="A19" s="163" t="s">
        <v>39</v>
      </c>
      <c r="B19" s="164" t="s">
        <v>40</v>
      </c>
      <c r="C19" s="164" t="s">
        <v>274</v>
      </c>
      <c r="D19" s="165" t="s">
        <v>170</v>
      </c>
      <c r="E19" s="166" t="s">
        <v>21</v>
      </c>
      <c r="F19" s="167">
        <v>8</v>
      </c>
      <c r="G19" s="259">
        <f>242.55*J4</f>
        <v>318.443895</v>
      </c>
      <c r="H19" s="260">
        <f t="shared" si="1"/>
        <v>2547.55116</v>
      </c>
      <c r="I19" s="168"/>
      <c r="J19" s="169"/>
      <c r="K19" s="14" t="s">
        <v>271</v>
      </c>
    </row>
    <row r="20" spans="1:69" s="15" customFormat="1" ht="22.5">
      <c r="A20" s="163" t="s">
        <v>41</v>
      </c>
      <c r="B20" s="164" t="s">
        <v>275</v>
      </c>
      <c r="C20" s="164" t="s">
        <v>274</v>
      </c>
      <c r="D20" s="165" t="s">
        <v>276</v>
      </c>
      <c r="E20" s="166" t="s">
        <v>42</v>
      </c>
      <c r="F20" s="167">
        <v>1</v>
      </c>
      <c r="G20" s="259">
        <f>586.57*J4</f>
        <v>770.107753</v>
      </c>
      <c r="H20" s="260">
        <f t="shared" si="1"/>
        <v>770.107753</v>
      </c>
      <c r="I20" s="168"/>
      <c r="J20" s="169"/>
      <c r="K20" s="14" t="s">
        <v>271</v>
      </c>
    </row>
    <row r="21" spans="1:69" s="15" customFormat="1">
      <c r="A21" s="163"/>
      <c r="B21" s="164"/>
      <c r="C21" s="164"/>
      <c r="D21" s="165"/>
      <c r="E21" s="166"/>
      <c r="F21" s="167"/>
      <c r="G21" s="167"/>
      <c r="H21" s="189"/>
      <c r="I21" s="168"/>
      <c r="J21" s="169"/>
      <c r="K21" s="14" t="s">
        <v>271</v>
      </c>
    </row>
    <row r="22" spans="1:69" s="188" customFormat="1">
      <c r="A22" s="180" t="s">
        <v>43</v>
      </c>
      <c r="B22" s="181"/>
      <c r="C22" s="194"/>
      <c r="D22" s="195" t="s">
        <v>44</v>
      </c>
      <c r="E22" s="183"/>
      <c r="F22" s="184"/>
      <c r="G22" s="184"/>
      <c r="H22" s="193"/>
      <c r="I22" s="261">
        <f>SUM(H23:H26)</f>
        <v>12936.099279119999</v>
      </c>
      <c r="J22" s="169"/>
      <c r="K22" s="14" t="s">
        <v>271</v>
      </c>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row>
    <row r="23" spans="1:69" s="203" customFormat="1" ht="22.5">
      <c r="A23" s="171" t="s">
        <v>45</v>
      </c>
      <c r="B23" s="164" t="s">
        <v>46</v>
      </c>
      <c r="C23" s="164" t="s">
        <v>274</v>
      </c>
      <c r="D23" s="173" t="s">
        <v>47</v>
      </c>
      <c r="E23" s="174" t="s">
        <v>21</v>
      </c>
      <c r="F23" s="175">
        <v>155.76</v>
      </c>
      <c r="G23" s="262">
        <f>48.05*J4</f>
        <v>63.084844999999994</v>
      </c>
      <c r="H23" s="260">
        <f>G23*F23</f>
        <v>9826.0954571999991</v>
      </c>
      <c r="I23" s="177"/>
      <c r="J23" s="179"/>
      <c r="K23" s="178" t="s">
        <v>271</v>
      </c>
    </row>
    <row r="24" spans="1:69" s="203" customFormat="1" ht="22.5">
      <c r="A24" s="171" t="s">
        <v>252</v>
      </c>
      <c r="B24" s="164" t="s">
        <v>259</v>
      </c>
      <c r="C24" s="164" t="s">
        <v>274</v>
      </c>
      <c r="D24" s="173" t="s">
        <v>260</v>
      </c>
      <c r="E24" s="174" t="s">
        <v>21</v>
      </c>
      <c r="F24" s="175">
        <v>21.56</v>
      </c>
      <c r="G24" s="262">
        <f>60.8*J4</f>
        <v>79.82432</v>
      </c>
      <c r="H24" s="260">
        <f t="shared" ref="H24:H26" si="2">G24*F24</f>
        <v>1721.0123391999998</v>
      </c>
      <c r="I24" s="177"/>
      <c r="J24" s="179"/>
      <c r="K24" s="178"/>
    </row>
    <row r="25" spans="1:69" s="203" customFormat="1" ht="14.25">
      <c r="A25" s="171" t="s">
        <v>253</v>
      </c>
      <c r="B25" s="164" t="s">
        <v>261</v>
      </c>
      <c r="C25" s="164" t="s">
        <v>274</v>
      </c>
      <c r="D25" s="173" t="s">
        <v>256</v>
      </c>
      <c r="E25" s="174" t="s">
        <v>257</v>
      </c>
      <c r="F25" s="175">
        <v>42.58</v>
      </c>
      <c r="G25" s="262">
        <f>10.87*J4</f>
        <v>14.271222999999999</v>
      </c>
      <c r="H25" s="260">
        <f t="shared" si="2"/>
        <v>607.66867533999994</v>
      </c>
      <c r="I25" s="177"/>
      <c r="J25" s="179"/>
      <c r="K25" s="178"/>
    </row>
    <row r="26" spans="1:69" s="203" customFormat="1" ht="14.25">
      <c r="A26" s="171" t="s">
        <v>254</v>
      </c>
      <c r="B26" s="164" t="s">
        <v>258</v>
      </c>
      <c r="C26" s="164" t="s">
        <v>274</v>
      </c>
      <c r="D26" s="173" t="s">
        <v>255</v>
      </c>
      <c r="E26" s="174" t="s">
        <v>28</v>
      </c>
      <c r="F26" s="175">
        <v>1.01</v>
      </c>
      <c r="G26" s="262">
        <f>589.22*J4</f>
        <v>773.58693800000003</v>
      </c>
      <c r="H26" s="260">
        <f t="shared" si="2"/>
        <v>781.32280738000009</v>
      </c>
      <c r="I26" s="177"/>
      <c r="J26" s="179"/>
      <c r="K26" s="178"/>
    </row>
    <row r="27" spans="1:69" s="192" customFormat="1" ht="14.25">
      <c r="A27" s="163"/>
      <c r="B27" s="164"/>
      <c r="C27" s="191"/>
      <c r="D27" s="165"/>
      <c r="E27" s="166"/>
      <c r="F27" s="167"/>
      <c r="G27" s="167"/>
      <c r="H27" s="196"/>
      <c r="I27" s="168"/>
      <c r="J27" s="169"/>
      <c r="K27" s="14"/>
    </row>
    <row r="28" spans="1:69" s="188" customFormat="1">
      <c r="A28" s="180" t="s">
        <v>48</v>
      </c>
      <c r="B28" s="181"/>
      <c r="C28" s="194"/>
      <c r="D28" s="195" t="s">
        <v>49</v>
      </c>
      <c r="E28" s="183"/>
      <c r="F28" s="184"/>
      <c r="G28" s="184"/>
      <c r="H28" s="197"/>
      <c r="I28" s="261">
        <f>SUM(H29:H32)</f>
        <v>369529.71836944006</v>
      </c>
      <c r="J28" s="169"/>
      <c r="K28" s="14" t="s">
        <v>271</v>
      </c>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5"/>
      <c r="BG28" s="15"/>
      <c r="BH28" s="15"/>
      <c r="BI28" s="15"/>
      <c r="BJ28" s="15"/>
      <c r="BK28" s="15"/>
      <c r="BL28" s="15"/>
      <c r="BM28" s="15"/>
      <c r="BN28" s="15"/>
      <c r="BO28" s="15"/>
      <c r="BP28" s="15"/>
      <c r="BQ28" s="15"/>
    </row>
    <row r="29" spans="1:69" s="192" customFormat="1" ht="22.5">
      <c r="A29" s="163" t="s">
        <v>50</v>
      </c>
      <c r="B29" s="198" t="s">
        <v>166</v>
      </c>
      <c r="C29" s="164" t="s">
        <v>274</v>
      </c>
      <c r="D29" s="190" t="s">
        <v>167</v>
      </c>
      <c r="E29" s="166" t="s">
        <v>21</v>
      </c>
      <c r="F29" s="167">
        <v>1430.5300000000002</v>
      </c>
      <c r="G29" s="259">
        <f>89.68*J4</f>
        <v>117.74087200000001</v>
      </c>
      <c r="H29" s="260">
        <f>G29*F29</f>
        <v>168431.84962216005</v>
      </c>
      <c r="I29" s="168"/>
      <c r="J29" s="169"/>
      <c r="K29" s="14" t="s">
        <v>271</v>
      </c>
    </row>
    <row r="30" spans="1:69" s="192" customFormat="1" ht="14.25">
      <c r="A30" s="163" t="s">
        <v>51</v>
      </c>
      <c r="B30" s="198" t="s">
        <v>269</v>
      </c>
      <c r="C30" s="164" t="s">
        <v>274</v>
      </c>
      <c r="D30" s="190" t="s">
        <v>270</v>
      </c>
      <c r="E30" s="166" t="s">
        <v>21</v>
      </c>
      <c r="F30" s="167">
        <v>1430.5300000000002</v>
      </c>
      <c r="G30" s="259">
        <f>83.42*J4</f>
        <v>109.52211799999999</v>
      </c>
      <c r="H30" s="260">
        <f t="shared" ref="H30:H32" si="3">G30*F30</f>
        <v>156674.67546254001</v>
      </c>
      <c r="I30" s="168"/>
      <c r="J30" s="169"/>
      <c r="K30" s="14" t="s">
        <v>271</v>
      </c>
    </row>
    <row r="31" spans="1:69" s="14" customFormat="1">
      <c r="A31" s="163" t="s">
        <v>52</v>
      </c>
      <c r="B31" s="198" t="s">
        <v>53</v>
      </c>
      <c r="C31" s="164" t="s">
        <v>274</v>
      </c>
      <c r="D31" s="165" t="s">
        <v>54</v>
      </c>
      <c r="E31" s="166" t="s">
        <v>55</v>
      </c>
      <c r="F31" s="167">
        <v>206.54000000000002</v>
      </c>
      <c r="G31" s="259">
        <f>159.34*J4</f>
        <v>209.197486</v>
      </c>
      <c r="H31" s="260">
        <f t="shared" si="3"/>
        <v>43207.648758440002</v>
      </c>
      <c r="I31" s="168"/>
      <c r="J31" s="169"/>
      <c r="K31" s="14" t="s">
        <v>271</v>
      </c>
    </row>
    <row r="32" spans="1:69" s="14" customFormat="1">
      <c r="A32" s="163" t="s">
        <v>203</v>
      </c>
      <c r="B32" s="198" t="s">
        <v>204</v>
      </c>
      <c r="C32" s="164" t="s">
        <v>274</v>
      </c>
      <c r="D32" s="165" t="s">
        <v>202</v>
      </c>
      <c r="E32" s="166" t="s">
        <v>55</v>
      </c>
      <c r="F32" s="167">
        <v>31.1</v>
      </c>
      <c r="G32" s="259">
        <f>29.77*J4</f>
        <v>39.085032999999996</v>
      </c>
      <c r="H32" s="260">
        <f t="shared" si="3"/>
        <v>1215.5445262999999</v>
      </c>
      <c r="I32" s="168"/>
      <c r="J32" s="169"/>
    </row>
    <row r="33" spans="1:69" s="192" customFormat="1" ht="14.25">
      <c r="A33" s="163"/>
      <c r="B33" s="164"/>
      <c r="C33" s="191"/>
      <c r="D33" s="165"/>
      <c r="E33" s="166"/>
      <c r="F33" s="167"/>
      <c r="G33" s="167"/>
      <c r="H33" s="196"/>
      <c r="I33" s="168"/>
      <c r="J33" s="169"/>
      <c r="K33" s="14"/>
    </row>
    <row r="34" spans="1:69" s="188" customFormat="1">
      <c r="A34" s="180" t="s">
        <v>56</v>
      </c>
      <c r="B34" s="181"/>
      <c r="C34" s="194"/>
      <c r="D34" s="195" t="s">
        <v>57</v>
      </c>
      <c r="E34" s="183"/>
      <c r="F34" s="184"/>
      <c r="G34" s="184"/>
      <c r="H34" s="197"/>
      <c r="I34" s="261">
        <f>SUM(H35:H36)</f>
        <v>12245.906304929998</v>
      </c>
      <c r="J34" s="169"/>
      <c r="K34" s="14" t="s">
        <v>271</v>
      </c>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c r="BM34" s="15"/>
      <c r="BN34" s="15"/>
      <c r="BO34" s="15"/>
      <c r="BP34" s="15"/>
      <c r="BQ34" s="15"/>
    </row>
    <row r="35" spans="1:69" s="15" customFormat="1" ht="22.5">
      <c r="A35" s="163" t="s">
        <v>58</v>
      </c>
      <c r="B35" s="350">
        <v>100105</v>
      </c>
      <c r="C35" s="164" t="s">
        <v>274</v>
      </c>
      <c r="D35" s="165" t="s">
        <v>59</v>
      </c>
      <c r="E35" s="166" t="s">
        <v>21</v>
      </c>
      <c r="F35" s="199">
        <v>20.83</v>
      </c>
      <c r="G35" s="263">
        <f>183.77*J4</f>
        <v>241.27163300000001</v>
      </c>
      <c r="H35" s="260">
        <f t="shared" ref="H35:H36" si="4">G35*F35</f>
        <v>5025.6881153899994</v>
      </c>
      <c r="I35" s="200"/>
      <c r="J35" s="169"/>
      <c r="K35" s="14" t="s">
        <v>271</v>
      </c>
    </row>
    <row r="36" spans="1:69" s="14" customFormat="1" ht="22.5">
      <c r="A36" s="163" t="s">
        <v>60</v>
      </c>
      <c r="B36" s="350">
        <v>100208</v>
      </c>
      <c r="C36" s="164" t="s">
        <v>274</v>
      </c>
      <c r="D36" s="165" t="s">
        <v>61</v>
      </c>
      <c r="E36" s="166" t="s">
        <v>21</v>
      </c>
      <c r="F36" s="167">
        <v>31.42</v>
      </c>
      <c r="G36" s="259">
        <f>175.03*J4</f>
        <v>229.796887</v>
      </c>
      <c r="H36" s="260">
        <f t="shared" si="4"/>
        <v>7220.2181895399999</v>
      </c>
      <c r="I36" s="168"/>
      <c r="J36" s="169"/>
      <c r="K36" s="14" t="s">
        <v>271</v>
      </c>
    </row>
    <row r="37" spans="1:69" s="192" customFormat="1" ht="14.25">
      <c r="A37" s="163"/>
      <c r="B37" s="164"/>
      <c r="C37" s="191"/>
      <c r="D37" s="165"/>
      <c r="E37" s="166"/>
      <c r="F37" s="167"/>
      <c r="G37" s="167"/>
      <c r="H37" s="196"/>
      <c r="I37" s="168"/>
      <c r="J37" s="169"/>
      <c r="K37" s="14"/>
    </row>
    <row r="38" spans="1:69" s="188" customFormat="1">
      <c r="A38" s="180" t="s">
        <v>62</v>
      </c>
      <c r="B38" s="181"/>
      <c r="C38" s="194"/>
      <c r="D38" s="195" t="s">
        <v>63</v>
      </c>
      <c r="E38" s="183"/>
      <c r="F38" s="184"/>
      <c r="G38" s="184"/>
      <c r="H38" s="197"/>
      <c r="I38" s="261">
        <f>SUM(H39:H41)</f>
        <v>24173.62630584</v>
      </c>
      <c r="J38" s="169"/>
      <c r="K38" s="14" t="s">
        <v>271</v>
      </c>
      <c r="L38" s="15"/>
      <c r="M38" s="15"/>
      <c r="N38" s="15"/>
      <c r="O38" s="15"/>
      <c r="P38" s="15"/>
      <c r="Q38" s="15"/>
      <c r="R38" s="15"/>
      <c r="S38" s="15"/>
      <c r="T38" s="15"/>
      <c r="U38" s="15"/>
      <c r="V38" s="15"/>
      <c r="W38" s="15"/>
      <c r="X38" s="15"/>
      <c r="Y38" s="15"/>
      <c r="Z38" s="15"/>
      <c r="AA38" s="15"/>
      <c r="AB38" s="15"/>
      <c r="AC38" s="15"/>
      <c r="AD38" s="15"/>
      <c r="AE38" s="15"/>
      <c r="AF38" s="15"/>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5"/>
      <c r="BH38" s="15"/>
      <c r="BI38" s="15"/>
      <c r="BJ38" s="15"/>
      <c r="BK38" s="15"/>
      <c r="BL38" s="15"/>
      <c r="BM38" s="15"/>
      <c r="BN38" s="15"/>
      <c r="BO38" s="15"/>
      <c r="BP38" s="15"/>
      <c r="BQ38" s="15"/>
    </row>
    <row r="39" spans="1:69" s="201" customFormat="1" ht="14.25">
      <c r="A39" s="163" t="s">
        <v>64</v>
      </c>
      <c r="B39" s="350">
        <v>120101</v>
      </c>
      <c r="C39" s="164" t="s">
        <v>274</v>
      </c>
      <c r="D39" s="165" t="s">
        <v>65</v>
      </c>
      <c r="E39" s="166" t="s">
        <v>21</v>
      </c>
      <c r="F39" s="167">
        <v>311.52</v>
      </c>
      <c r="G39" s="259">
        <f>5.23*J4</f>
        <v>6.8664670000000001</v>
      </c>
      <c r="H39" s="260">
        <f t="shared" ref="H39:H41" si="5">G39*F39</f>
        <v>2139.0417998399998</v>
      </c>
      <c r="I39" s="168"/>
      <c r="J39" s="169"/>
      <c r="K39" s="14" t="s">
        <v>271</v>
      </c>
    </row>
    <row r="40" spans="1:69" s="201" customFormat="1" ht="14.25">
      <c r="A40" s="163" t="s">
        <v>66</v>
      </c>
      <c r="B40" s="350">
        <v>120303</v>
      </c>
      <c r="C40" s="164" t="s">
        <v>274</v>
      </c>
      <c r="D40" s="165" t="s">
        <v>67</v>
      </c>
      <c r="E40" s="166" t="s">
        <v>21</v>
      </c>
      <c r="F40" s="167">
        <v>311.52</v>
      </c>
      <c r="G40" s="259">
        <f>44.1*J4</f>
        <v>57.898890000000002</v>
      </c>
      <c r="H40" s="260">
        <f t="shared" si="5"/>
        <v>18036.662212799998</v>
      </c>
      <c r="I40" s="168"/>
      <c r="J40" s="169"/>
      <c r="K40" s="14" t="s">
        <v>271</v>
      </c>
    </row>
    <row r="41" spans="1:69" s="15" customFormat="1" ht="22.5">
      <c r="A41" s="163" t="s">
        <v>68</v>
      </c>
      <c r="B41" s="350">
        <v>190106</v>
      </c>
      <c r="C41" s="164" t="s">
        <v>274</v>
      </c>
      <c r="D41" s="165" t="s">
        <v>69</v>
      </c>
      <c r="E41" s="166" t="s">
        <v>21</v>
      </c>
      <c r="F41" s="167">
        <v>155.76</v>
      </c>
      <c r="G41" s="259">
        <f>19.55*J4</f>
        <v>25.667195</v>
      </c>
      <c r="H41" s="260">
        <f t="shared" si="5"/>
        <v>3997.9222931999998</v>
      </c>
      <c r="I41" s="168"/>
      <c r="J41" s="169"/>
      <c r="K41" s="14" t="s">
        <v>271</v>
      </c>
    </row>
    <row r="42" spans="1:69" s="15" customFormat="1">
      <c r="A42" s="163"/>
      <c r="B42" s="164"/>
      <c r="C42" s="164"/>
      <c r="D42" s="165"/>
      <c r="E42" s="166"/>
      <c r="F42" s="167"/>
      <c r="G42" s="167"/>
      <c r="H42" s="189"/>
      <c r="I42" s="168"/>
      <c r="J42" s="169"/>
      <c r="K42" s="14" t="s">
        <v>271</v>
      </c>
    </row>
    <row r="43" spans="1:69" s="188" customFormat="1">
      <c r="A43" s="180" t="s">
        <v>70</v>
      </c>
      <c r="B43" s="181"/>
      <c r="C43" s="181"/>
      <c r="D43" s="195" t="s">
        <v>229</v>
      </c>
      <c r="E43" s="183"/>
      <c r="F43" s="184"/>
      <c r="G43" s="184"/>
      <c r="H43" s="202"/>
      <c r="I43" s="261">
        <f>SUM(H44:H49)</f>
        <v>15859.61677492498</v>
      </c>
      <c r="J43" s="169"/>
      <c r="K43" s="14" t="s">
        <v>271</v>
      </c>
    </row>
    <row r="44" spans="1:69" s="203" customFormat="1" ht="14.25">
      <c r="A44" s="171" t="s">
        <v>71</v>
      </c>
      <c r="B44" s="164" t="s">
        <v>217</v>
      </c>
      <c r="C44" s="164" t="s">
        <v>274</v>
      </c>
      <c r="D44" s="173" t="s">
        <v>218</v>
      </c>
      <c r="E44" s="174" t="s">
        <v>21</v>
      </c>
      <c r="F44" s="175">
        <v>1.2800000000000002</v>
      </c>
      <c r="G44" s="262">
        <f>719.34*J4</f>
        <v>944.42148599999996</v>
      </c>
      <c r="H44" s="260">
        <f t="shared" ref="H44:H49" si="6">G44*F44</f>
        <v>1208.8595020800001</v>
      </c>
      <c r="I44" s="177"/>
      <c r="J44" s="179"/>
      <c r="K44" s="178" t="s">
        <v>271</v>
      </c>
    </row>
    <row r="45" spans="1:69" s="201" customFormat="1" ht="22.5">
      <c r="A45" s="163" t="s">
        <v>72</v>
      </c>
      <c r="B45" s="198" t="s">
        <v>73</v>
      </c>
      <c r="C45" s="164" t="s">
        <v>274</v>
      </c>
      <c r="D45" s="165" t="s">
        <v>74</v>
      </c>
      <c r="E45" s="166" t="s">
        <v>42</v>
      </c>
      <c r="F45" s="167">
        <v>1</v>
      </c>
      <c r="G45" s="262">
        <f>1343.76*J4</f>
        <v>1764.2225039999998</v>
      </c>
      <c r="H45" s="260">
        <f t="shared" si="6"/>
        <v>1764.2225039999998</v>
      </c>
      <c r="I45" s="168"/>
      <c r="J45" s="169"/>
      <c r="K45" s="14" t="s">
        <v>271</v>
      </c>
    </row>
    <row r="46" spans="1:69" s="203" customFormat="1" ht="14.25">
      <c r="A46" s="171" t="s">
        <v>75</v>
      </c>
      <c r="B46" s="198" t="s">
        <v>213</v>
      </c>
      <c r="C46" s="164" t="s">
        <v>274</v>
      </c>
      <c r="D46" s="173" t="s">
        <v>214</v>
      </c>
      <c r="E46" s="174" t="s">
        <v>21</v>
      </c>
      <c r="F46" s="175">
        <v>9.6180000000000003</v>
      </c>
      <c r="G46" s="262">
        <f>275.08*J4</f>
        <v>361.15253199999995</v>
      </c>
      <c r="H46" s="260">
        <f t="shared" si="6"/>
        <v>3473.5650527759994</v>
      </c>
      <c r="I46" s="177"/>
      <c r="J46" s="179"/>
      <c r="K46" s="178" t="s">
        <v>271</v>
      </c>
    </row>
    <row r="47" spans="1:69" s="203" customFormat="1" ht="14.25">
      <c r="A47" s="171" t="s">
        <v>76</v>
      </c>
      <c r="B47" s="198" t="s">
        <v>215</v>
      </c>
      <c r="C47" s="164" t="s">
        <v>274</v>
      </c>
      <c r="D47" s="173" t="s">
        <v>216</v>
      </c>
      <c r="E47" s="174" t="s">
        <v>21</v>
      </c>
      <c r="F47" s="175">
        <v>1.6800000000000002</v>
      </c>
      <c r="G47" s="262">
        <f>710.49*J4</f>
        <v>932.80232100000001</v>
      </c>
      <c r="H47" s="260">
        <f t="shared" si="6"/>
        <v>1567.1078992800001</v>
      </c>
      <c r="I47" s="177"/>
      <c r="J47" s="179"/>
      <c r="K47" s="178"/>
    </row>
    <row r="48" spans="1:69" s="203" customFormat="1" ht="14.25">
      <c r="A48" s="171" t="s">
        <v>77</v>
      </c>
      <c r="B48" s="198" t="s">
        <v>243</v>
      </c>
      <c r="C48" s="172" t="s">
        <v>23</v>
      </c>
      <c r="D48" s="173" t="s">
        <v>244</v>
      </c>
      <c r="E48" s="174" t="s">
        <v>55</v>
      </c>
      <c r="F48" s="175">
        <v>80.72</v>
      </c>
      <c r="G48" s="262">
        <f>'EQU-01'!G38</f>
        <v>90.813517926028013</v>
      </c>
      <c r="H48" s="260">
        <f t="shared" si="6"/>
        <v>7330.4671669889813</v>
      </c>
      <c r="I48" s="177"/>
      <c r="J48" s="179"/>
      <c r="K48" s="178" t="s">
        <v>271</v>
      </c>
    </row>
    <row r="49" spans="1:252" s="203" customFormat="1" ht="22.5">
      <c r="A49" s="171" t="s">
        <v>233</v>
      </c>
      <c r="B49" s="198" t="s">
        <v>234</v>
      </c>
      <c r="C49" s="164" t="s">
        <v>274</v>
      </c>
      <c r="D49" s="173" t="s">
        <v>235</v>
      </c>
      <c r="E49" s="174" t="s">
        <v>21</v>
      </c>
      <c r="F49" s="175">
        <v>22.6</v>
      </c>
      <c r="G49" s="262">
        <f>17.37*J4</f>
        <v>22.805073</v>
      </c>
      <c r="H49" s="260">
        <f t="shared" si="6"/>
        <v>515.39464980000002</v>
      </c>
      <c r="I49" s="177"/>
      <c r="J49" s="179"/>
      <c r="K49" s="178"/>
    </row>
    <row r="50" spans="1:252" s="14" customFormat="1">
      <c r="A50" s="204"/>
      <c r="B50" s="205"/>
      <c r="C50" s="205"/>
      <c r="D50" s="206"/>
      <c r="E50" s="166"/>
      <c r="F50" s="167"/>
      <c r="G50" s="167"/>
      <c r="H50" s="189"/>
      <c r="I50" s="207"/>
      <c r="J50" s="169"/>
      <c r="K50" s="14" t="s">
        <v>271</v>
      </c>
    </row>
    <row r="51" spans="1:252" s="15" customFormat="1">
      <c r="A51" s="180" t="s">
        <v>78</v>
      </c>
      <c r="B51" s="181"/>
      <c r="C51" s="181"/>
      <c r="D51" s="195" t="s">
        <v>146</v>
      </c>
      <c r="E51" s="183"/>
      <c r="F51" s="184"/>
      <c r="G51" s="184"/>
      <c r="H51" s="202"/>
      <c r="I51" s="261">
        <f>SUM(H52:H64)</f>
        <v>97907.679124903967</v>
      </c>
      <c r="J51" s="169"/>
      <c r="K51" s="14" t="s">
        <v>271</v>
      </c>
      <c r="BS51" s="188"/>
      <c r="BT51" s="188"/>
      <c r="BU51" s="188"/>
      <c r="BV51" s="188"/>
      <c r="BW51" s="188"/>
      <c r="BX51" s="188"/>
      <c r="BY51" s="188"/>
      <c r="BZ51" s="188"/>
      <c r="CA51" s="188"/>
      <c r="CB51" s="188"/>
      <c r="CC51" s="188"/>
      <c r="CD51" s="188"/>
      <c r="CE51" s="188"/>
      <c r="CF51" s="188"/>
      <c r="CG51" s="188"/>
      <c r="CH51" s="188"/>
      <c r="CI51" s="188"/>
      <c r="CJ51" s="188"/>
      <c r="CK51" s="188"/>
      <c r="CL51" s="188"/>
      <c r="CM51" s="188"/>
      <c r="CN51" s="188"/>
      <c r="CO51" s="188"/>
      <c r="CP51" s="188"/>
      <c r="CQ51" s="188"/>
      <c r="CR51" s="188"/>
      <c r="CS51" s="188"/>
      <c r="CT51" s="188"/>
      <c r="CU51" s="188"/>
      <c r="CV51" s="188"/>
      <c r="CW51" s="188"/>
      <c r="CX51" s="188"/>
      <c r="CY51" s="188"/>
      <c r="CZ51" s="188"/>
      <c r="DA51" s="188"/>
      <c r="DB51" s="188"/>
      <c r="DC51" s="188"/>
      <c r="DD51" s="188"/>
      <c r="DE51" s="188"/>
      <c r="DF51" s="188"/>
      <c r="DG51" s="188"/>
      <c r="DH51" s="188"/>
      <c r="DI51" s="188"/>
      <c r="DJ51" s="188"/>
      <c r="DK51" s="188"/>
      <c r="DL51" s="188"/>
      <c r="DM51" s="188"/>
      <c r="DN51" s="188"/>
      <c r="DO51" s="188"/>
      <c r="DP51" s="188"/>
      <c r="DQ51" s="188"/>
      <c r="DR51" s="188"/>
      <c r="DS51" s="188"/>
      <c r="DT51" s="188"/>
      <c r="DU51" s="188"/>
      <c r="DV51" s="188"/>
      <c r="DW51" s="188"/>
      <c r="DX51" s="188"/>
      <c r="DY51" s="188"/>
      <c r="DZ51" s="188"/>
      <c r="EA51" s="188"/>
      <c r="EB51" s="188"/>
      <c r="EC51" s="188"/>
      <c r="ED51" s="188"/>
      <c r="EE51" s="188"/>
      <c r="EF51" s="188"/>
      <c r="EG51" s="188"/>
      <c r="EH51" s="188"/>
      <c r="EI51" s="188"/>
      <c r="EJ51" s="188"/>
      <c r="EK51" s="188"/>
      <c r="EL51" s="188"/>
      <c r="EM51" s="188"/>
      <c r="EN51" s="188"/>
      <c r="EO51" s="188"/>
      <c r="EP51" s="188"/>
      <c r="EQ51" s="188"/>
      <c r="ER51" s="188"/>
      <c r="ES51" s="188"/>
      <c r="ET51" s="188"/>
      <c r="EU51" s="188"/>
      <c r="EV51" s="188"/>
      <c r="EW51" s="188"/>
      <c r="EX51" s="188"/>
      <c r="EY51" s="188"/>
      <c r="EZ51" s="188"/>
      <c r="FA51" s="188"/>
      <c r="FB51" s="188"/>
      <c r="FC51" s="188"/>
      <c r="FD51" s="188"/>
      <c r="FE51" s="188"/>
      <c r="FF51" s="188"/>
      <c r="FG51" s="188"/>
      <c r="FH51" s="188"/>
      <c r="FI51" s="188"/>
      <c r="FJ51" s="188"/>
      <c r="FK51" s="188"/>
      <c r="FL51" s="188"/>
      <c r="FM51" s="188"/>
      <c r="FN51" s="188"/>
      <c r="FO51" s="188"/>
      <c r="FP51" s="188"/>
      <c r="FQ51" s="188"/>
      <c r="FR51" s="188"/>
      <c r="FS51" s="188"/>
      <c r="FT51" s="188"/>
      <c r="FU51" s="188"/>
      <c r="FV51" s="188"/>
      <c r="FW51" s="188"/>
      <c r="FX51" s="188"/>
      <c r="FY51" s="188"/>
      <c r="FZ51" s="188"/>
      <c r="GA51" s="188"/>
      <c r="GB51" s="188"/>
      <c r="GC51" s="188"/>
      <c r="GD51" s="188"/>
      <c r="GE51" s="188"/>
      <c r="GF51" s="188"/>
      <c r="GG51" s="188"/>
      <c r="GH51" s="188"/>
      <c r="GI51" s="188"/>
      <c r="GJ51" s="188"/>
      <c r="GK51" s="188"/>
      <c r="GL51" s="188"/>
      <c r="GM51" s="188"/>
      <c r="GN51" s="188"/>
      <c r="GO51" s="188"/>
      <c r="GP51" s="188"/>
      <c r="GQ51" s="188"/>
      <c r="GR51" s="188"/>
      <c r="GS51" s="188"/>
      <c r="GT51" s="188"/>
      <c r="GU51" s="188"/>
      <c r="GV51" s="188"/>
      <c r="GW51" s="188"/>
      <c r="GX51" s="188"/>
      <c r="GY51" s="188"/>
      <c r="GZ51" s="188"/>
      <c r="HA51" s="188"/>
      <c r="HB51" s="188"/>
      <c r="HC51" s="188"/>
      <c r="HD51" s="188"/>
      <c r="HE51" s="188"/>
      <c r="HF51" s="188"/>
      <c r="HG51" s="188"/>
      <c r="HH51" s="188"/>
      <c r="HI51" s="188"/>
      <c r="HJ51" s="188"/>
      <c r="HK51" s="188"/>
      <c r="HL51" s="188"/>
      <c r="HM51" s="188"/>
      <c r="HN51" s="188"/>
      <c r="HO51" s="188"/>
      <c r="HP51" s="188"/>
      <c r="HQ51" s="188"/>
      <c r="HR51" s="188"/>
      <c r="HS51" s="188"/>
      <c r="HT51" s="188"/>
      <c r="HU51" s="188"/>
      <c r="HV51" s="188"/>
      <c r="HW51" s="188"/>
      <c r="HX51" s="188"/>
      <c r="HY51" s="188"/>
      <c r="HZ51" s="188"/>
      <c r="IA51" s="188"/>
      <c r="IB51" s="188"/>
      <c r="IC51" s="188"/>
      <c r="ID51" s="188"/>
      <c r="IE51" s="188"/>
      <c r="IF51" s="188"/>
      <c r="IG51" s="188"/>
      <c r="IH51" s="188"/>
      <c r="II51" s="188"/>
      <c r="IJ51" s="188"/>
      <c r="IK51" s="188"/>
      <c r="IL51" s="188"/>
      <c r="IM51" s="188"/>
      <c r="IN51" s="188"/>
      <c r="IO51" s="188"/>
      <c r="IP51" s="188"/>
      <c r="IQ51" s="188"/>
      <c r="IR51" s="188"/>
    </row>
    <row r="52" spans="1:252" s="178" customFormat="1" ht="22.5">
      <c r="A52" s="171" t="s">
        <v>80</v>
      </c>
      <c r="B52" s="164">
        <v>160309</v>
      </c>
      <c r="C52" s="164" t="s">
        <v>274</v>
      </c>
      <c r="D52" s="173" t="s">
        <v>171</v>
      </c>
      <c r="E52" s="174" t="s">
        <v>42</v>
      </c>
      <c r="F52" s="175">
        <v>29</v>
      </c>
      <c r="G52" s="262">
        <f>41.13*J4</f>
        <v>53.999577000000002</v>
      </c>
      <c r="H52" s="260">
        <f t="shared" ref="H52:H64" si="7">G52*F52</f>
        <v>1565.9877330000002</v>
      </c>
      <c r="I52" s="177"/>
      <c r="J52" s="179"/>
      <c r="K52" s="178" t="s">
        <v>271</v>
      </c>
    </row>
    <row r="53" spans="1:252" s="178" customFormat="1">
      <c r="A53" s="171" t="s">
        <v>123</v>
      </c>
      <c r="B53" s="198">
        <v>160305</v>
      </c>
      <c r="C53" s="164" t="s">
        <v>274</v>
      </c>
      <c r="D53" s="173" t="s">
        <v>137</v>
      </c>
      <c r="E53" s="174" t="s">
        <v>55</v>
      </c>
      <c r="F53" s="175">
        <v>570</v>
      </c>
      <c r="G53" s="262">
        <f>76.36*J4</f>
        <v>100.253044</v>
      </c>
      <c r="H53" s="260">
        <f t="shared" si="7"/>
        <v>57144.235079999999</v>
      </c>
      <c r="I53" s="177"/>
      <c r="J53" s="179"/>
    </row>
    <row r="54" spans="1:252" s="178" customFormat="1" ht="22.5">
      <c r="A54" s="171" t="s">
        <v>124</v>
      </c>
      <c r="B54" s="198" t="s">
        <v>172</v>
      </c>
      <c r="C54" s="164" t="s">
        <v>274</v>
      </c>
      <c r="D54" s="173" t="s">
        <v>173</v>
      </c>
      <c r="E54" s="174" t="s">
        <v>55</v>
      </c>
      <c r="F54" s="175">
        <v>260</v>
      </c>
      <c r="G54" s="262">
        <f>67.28*J4</f>
        <v>88.331912000000003</v>
      </c>
      <c r="H54" s="260">
        <f t="shared" si="7"/>
        <v>22966.297119999999</v>
      </c>
      <c r="I54" s="177"/>
      <c r="J54" s="179"/>
    </row>
    <row r="55" spans="1:252" s="178" customFormat="1">
      <c r="A55" s="171" t="s">
        <v>125</v>
      </c>
      <c r="B55" s="198">
        <v>160311</v>
      </c>
      <c r="C55" s="164" t="s">
        <v>274</v>
      </c>
      <c r="D55" s="173" t="s">
        <v>174</v>
      </c>
      <c r="E55" s="174" t="s">
        <v>144</v>
      </c>
      <c r="F55" s="175">
        <v>17</v>
      </c>
      <c r="G55" s="262">
        <f>98.62*J4</f>
        <v>129.47819799999999</v>
      </c>
      <c r="H55" s="260">
        <f t="shared" si="7"/>
        <v>2201.1293659999997</v>
      </c>
      <c r="I55" s="177"/>
      <c r="J55" s="179"/>
    </row>
    <row r="56" spans="1:252" s="178" customFormat="1" ht="22.5">
      <c r="A56" s="171" t="s">
        <v>126</v>
      </c>
      <c r="B56" s="198">
        <v>160316</v>
      </c>
      <c r="C56" s="164" t="s">
        <v>274</v>
      </c>
      <c r="D56" s="173" t="s">
        <v>138</v>
      </c>
      <c r="E56" s="174" t="s">
        <v>144</v>
      </c>
      <c r="F56" s="175">
        <v>17</v>
      </c>
      <c r="G56" s="262">
        <f>82.07*J4</f>
        <v>107.74970299999998</v>
      </c>
      <c r="H56" s="260">
        <f t="shared" si="7"/>
        <v>1831.7449509999997</v>
      </c>
      <c r="I56" s="177"/>
      <c r="J56" s="179"/>
    </row>
    <row r="57" spans="1:252" s="178" customFormat="1">
      <c r="A57" s="171" t="s">
        <v>127</v>
      </c>
      <c r="B57" s="198" t="s">
        <v>169</v>
      </c>
      <c r="C57" s="164" t="s">
        <v>274</v>
      </c>
      <c r="D57" s="173" t="s">
        <v>175</v>
      </c>
      <c r="E57" s="174" t="s">
        <v>42</v>
      </c>
      <c r="F57" s="175">
        <v>34</v>
      </c>
      <c r="G57" s="262">
        <f>50.57*J4</f>
        <v>66.393353000000005</v>
      </c>
      <c r="H57" s="260">
        <f t="shared" si="7"/>
        <v>2257.374002</v>
      </c>
      <c r="I57" s="177"/>
      <c r="J57" s="179"/>
    </row>
    <row r="58" spans="1:252" s="178" customFormat="1">
      <c r="A58" s="171" t="s">
        <v>128</v>
      </c>
      <c r="B58" s="198">
        <v>151127</v>
      </c>
      <c r="C58" s="164" t="s">
        <v>274</v>
      </c>
      <c r="D58" s="173" t="s">
        <v>139</v>
      </c>
      <c r="E58" s="174" t="s">
        <v>55</v>
      </c>
      <c r="F58" s="175">
        <v>51</v>
      </c>
      <c r="G58" s="262">
        <f>19.37*J4</f>
        <v>25.430873000000002</v>
      </c>
      <c r="H58" s="260">
        <f t="shared" si="7"/>
        <v>1296.9745230000001</v>
      </c>
      <c r="I58" s="177"/>
      <c r="J58" s="179"/>
    </row>
    <row r="59" spans="1:252" s="178" customFormat="1">
      <c r="A59" s="171" t="s">
        <v>131</v>
      </c>
      <c r="B59" s="198" t="s">
        <v>198</v>
      </c>
      <c r="C59" s="172" t="s">
        <v>23</v>
      </c>
      <c r="D59" s="173" t="s">
        <v>140</v>
      </c>
      <c r="E59" s="174" t="s">
        <v>144</v>
      </c>
      <c r="F59" s="175">
        <v>17</v>
      </c>
      <c r="G59" s="262">
        <f>'ELE-01'!G38</f>
        <v>23.224654833599999</v>
      </c>
      <c r="H59" s="260">
        <f t="shared" si="7"/>
        <v>394.81913217119995</v>
      </c>
      <c r="I59" s="177"/>
      <c r="J59" s="179"/>
    </row>
    <row r="60" spans="1:252" s="178" customFormat="1">
      <c r="A60" s="171" t="s">
        <v>132</v>
      </c>
      <c r="B60" s="198" t="s">
        <v>199</v>
      </c>
      <c r="C60" s="172" t="s">
        <v>23</v>
      </c>
      <c r="D60" s="173" t="s">
        <v>141</v>
      </c>
      <c r="E60" s="174" t="s">
        <v>144</v>
      </c>
      <c r="F60" s="175">
        <v>51</v>
      </c>
      <c r="G60" s="262">
        <f>'ELE-02'!G38</f>
        <v>3.9341416112000007</v>
      </c>
      <c r="H60" s="260">
        <f t="shared" si="7"/>
        <v>200.64122217120004</v>
      </c>
      <c r="I60" s="177"/>
      <c r="J60" s="179"/>
    </row>
    <row r="61" spans="1:252" s="178" customFormat="1">
      <c r="A61" s="171" t="s">
        <v>133</v>
      </c>
      <c r="B61" s="198" t="s">
        <v>200</v>
      </c>
      <c r="C61" s="172" t="s">
        <v>23</v>
      </c>
      <c r="D61" s="173" t="s">
        <v>142</v>
      </c>
      <c r="E61" s="174" t="s">
        <v>144</v>
      </c>
      <c r="F61" s="175">
        <v>17</v>
      </c>
      <c r="G61" s="262">
        <f>'ELE-03'!G38</f>
        <v>37.885189444799998</v>
      </c>
      <c r="H61" s="260">
        <f t="shared" si="7"/>
        <v>644.04822056159992</v>
      </c>
      <c r="I61" s="177"/>
      <c r="J61" s="179"/>
    </row>
    <row r="62" spans="1:252" s="178" customFormat="1">
      <c r="A62" s="171" t="s">
        <v>134</v>
      </c>
      <c r="B62" s="198">
        <v>160321</v>
      </c>
      <c r="C62" s="164" t="s">
        <v>274</v>
      </c>
      <c r="D62" s="173" t="s">
        <v>176</v>
      </c>
      <c r="E62" s="174" t="s">
        <v>42</v>
      </c>
      <c r="F62" s="175">
        <v>17</v>
      </c>
      <c r="G62" s="262">
        <f>109.3*J4</f>
        <v>143.49996999999999</v>
      </c>
      <c r="H62" s="260">
        <f t="shared" si="7"/>
        <v>2439.4994899999997</v>
      </c>
      <c r="I62" s="177"/>
      <c r="J62" s="179"/>
    </row>
    <row r="63" spans="1:252" s="178" customFormat="1">
      <c r="A63" s="171" t="s">
        <v>135</v>
      </c>
      <c r="B63" s="198" t="s">
        <v>168</v>
      </c>
      <c r="C63" s="164" t="s">
        <v>274</v>
      </c>
      <c r="D63" s="173" t="s">
        <v>177</v>
      </c>
      <c r="E63" s="174" t="s">
        <v>42</v>
      </c>
      <c r="F63" s="175">
        <v>17</v>
      </c>
      <c r="G63" s="262">
        <f>15.75*J4</f>
        <v>20.678175</v>
      </c>
      <c r="H63" s="260">
        <f t="shared" si="7"/>
        <v>351.528975</v>
      </c>
      <c r="I63" s="177"/>
      <c r="J63" s="179"/>
    </row>
    <row r="64" spans="1:252" s="178" customFormat="1" ht="22.5" customHeight="1">
      <c r="A64" s="171" t="s">
        <v>136</v>
      </c>
      <c r="B64" s="198">
        <v>160319</v>
      </c>
      <c r="C64" s="164" t="s">
        <v>274</v>
      </c>
      <c r="D64" s="173" t="s">
        <v>143</v>
      </c>
      <c r="E64" s="174" t="s">
        <v>144</v>
      </c>
      <c r="F64" s="175">
        <v>390</v>
      </c>
      <c r="G64" s="262">
        <f>9.01*J4</f>
        <v>11.829229</v>
      </c>
      <c r="H64" s="260">
        <f t="shared" si="7"/>
        <v>4613.3993099999998</v>
      </c>
      <c r="I64" s="177"/>
      <c r="J64" s="179"/>
    </row>
    <row r="65" spans="1:252" s="15" customFormat="1">
      <c r="A65" s="163"/>
      <c r="B65" s="198"/>
      <c r="C65" s="164"/>
      <c r="D65" s="165"/>
      <c r="E65" s="166"/>
      <c r="F65" s="167"/>
      <c r="G65" s="167"/>
      <c r="H65" s="189"/>
      <c r="I65" s="168"/>
      <c r="J65" s="169"/>
    </row>
    <row r="66" spans="1:252" s="15" customFormat="1">
      <c r="A66" s="180" t="s">
        <v>129</v>
      </c>
      <c r="B66" s="181"/>
      <c r="C66" s="181"/>
      <c r="D66" s="195" t="s">
        <v>147</v>
      </c>
      <c r="E66" s="183"/>
      <c r="F66" s="184"/>
      <c r="G66" s="184"/>
      <c r="H66" s="202"/>
      <c r="I66" s="261">
        <f>SUM(H67:H80)</f>
        <v>33390.250095784162</v>
      </c>
      <c r="J66" s="169"/>
      <c r="K66" s="14" t="s">
        <v>271</v>
      </c>
      <c r="BS66" s="188"/>
      <c r="BT66" s="188"/>
      <c r="BU66" s="188"/>
      <c r="BV66" s="188"/>
      <c r="BW66" s="188"/>
      <c r="BX66" s="188"/>
      <c r="BY66" s="188"/>
      <c r="BZ66" s="188"/>
      <c r="CA66" s="188"/>
      <c r="CB66" s="188"/>
      <c r="CC66" s="188"/>
      <c r="CD66" s="188"/>
      <c r="CE66" s="188"/>
      <c r="CF66" s="188"/>
      <c r="CG66" s="188"/>
      <c r="CH66" s="188"/>
      <c r="CI66" s="188"/>
      <c r="CJ66" s="188"/>
      <c r="CK66" s="188"/>
      <c r="CL66" s="188"/>
      <c r="CM66" s="188"/>
      <c r="CN66" s="188"/>
      <c r="CO66" s="188"/>
      <c r="CP66" s="188"/>
      <c r="CQ66" s="188"/>
      <c r="CR66" s="188"/>
      <c r="CS66" s="188"/>
      <c r="CT66" s="188"/>
      <c r="CU66" s="188"/>
      <c r="CV66" s="188"/>
      <c r="CW66" s="188"/>
      <c r="CX66" s="188"/>
      <c r="CY66" s="188"/>
      <c r="CZ66" s="188"/>
      <c r="DA66" s="188"/>
      <c r="DB66" s="188"/>
      <c r="DC66" s="188"/>
      <c r="DD66" s="188"/>
      <c r="DE66" s="188"/>
      <c r="DF66" s="188"/>
      <c r="DG66" s="188"/>
      <c r="DH66" s="188"/>
      <c r="DI66" s="188"/>
      <c r="DJ66" s="188"/>
      <c r="DK66" s="188"/>
      <c r="DL66" s="188"/>
      <c r="DM66" s="188"/>
      <c r="DN66" s="188"/>
      <c r="DO66" s="188"/>
      <c r="DP66" s="188"/>
      <c r="DQ66" s="188"/>
      <c r="DR66" s="188"/>
      <c r="DS66" s="188"/>
      <c r="DT66" s="188"/>
      <c r="DU66" s="188"/>
      <c r="DV66" s="188"/>
      <c r="DW66" s="188"/>
      <c r="DX66" s="188"/>
      <c r="DY66" s="188"/>
      <c r="DZ66" s="188"/>
      <c r="EA66" s="188"/>
      <c r="EB66" s="188"/>
      <c r="EC66" s="188"/>
      <c r="ED66" s="188"/>
      <c r="EE66" s="188"/>
      <c r="EF66" s="188"/>
      <c r="EG66" s="188"/>
      <c r="EH66" s="188"/>
      <c r="EI66" s="188"/>
      <c r="EJ66" s="188"/>
      <c r="EK66" s="188"/>
      <c r="EL66" s="188"/>
      <c r="EM66" s="188"/>
      <c r="EN66" s="188"/>
      <c r="EO66" s="188"/>
      <c r="EP66" s="188"/>
      <c r="EQ66" s="188"/>
      <c r="ER66" s="188"/>
      <c r="ES66" s="188"/>
      <c r="ET66" s="188"/>
      <c r="EU66" s="188"/>
      <c r="EV66" s="188"/>
      <c r="EW66" s="188"/>
      <c r="EX66" s="188"/>
      <c r="EY66" s="188"/>
      <c r="EZ66" s="188"/>
      <c r="FA66" s="188"/>
      <c r="FB66" s="188"/>
      <c r="FC66" s="188"/>
      <c r="FD66" s="188"/>
      <c r="FE66" s="188"/>
      <c r="FF66" s="188"/>
      <c r="FG66" s="188"/>
      <c r="FH66" s="188"/>
      <c r="FI66" s="188"/>
      <c r="FJ66" s="188"/>
      <c r="FK66" s="188"/>
      <c r="FL66" s="188"/>
      <c r="FM66" s="188"/>
      <c r="FN66" s="188"/>
      <c r="FO66" s="188"/>
      <c r="FP66" s="188"/>
      <c r="FQ66" s="188"/>
      <c r="FR66" s="188"/>
      <c r="FS66" s="188"/>
      <c r="FT66" s="188"/>
      <c r="FU66" s="188"/>
      <c r="FV66" s="188"/>
      <c r="FW66" s="188"/>
      <c r="FX66" s="188"/>
      <c r="FY66" s="188"/>
      <c r="FZ66" s="188"/>
      <c r="GA66" s="188"/>
      <c r="GB66" s="188"/>
      <c r="GC66" s="188"/>
      <c r="GD66" s="188"/>
      <c r="GE66" s="188"/>
      <c r="GF66" s="188"/>
      <c r="GG66" s="188"/>
      <c r="GH66" s="188"/>
      <c r="GI66" s="188"/>
      <c r="GJ66" s="188"/>
      <c r="GK66" s="188"/>
      <c r="GL66" s="188"/>
      <c r="GM66" s="188"/>
      <c r="GN66" s="188"/>
      <c r="GO66" s="188"/>
      <c r="GP66" s="188"/>
      <c r="GQ66" s="188"/>
      <c r="GR66" s="188"/>
      <c r="GS66" s="188"/>
      <c r="GT66" s="188"/>
      <c r="GU66" s="188"/>
      <c r="GV66" s="188"/>
      <c r="GW66" s="188"/>
      <c r="GX66" s="188"/>
      <c r="GY66" s="188"/>
      <c r="GZ66" s="188"/>
      <c r="HA66" s="188"/>
      <c r="HB66" s="188"/>
      <c r="HC66" s="188"/>
      <c r="HD66" s="188"/>
      <c r="HE66" s="188"/>
      <c r="HF66" s="188"/>
      <c r="HG66" s="188"/>
      <c r="HH66" s="188"/>
      <c r="HI66" s="188"/>
      <c r="HJ66" s="188"/>
      <c r="HK66" s="188"/>
      <c r="HL66" s="188"/>
      <c r="HM66" s="188"/>
      <c r="HN66" s="188"/>
      <c r="HO66" s="188"/>
      <c r="HP66" s="188"/>
      <c r="HQ66" s="188"/>
      <c r="HR66" s="188"/>
      <c r="HS66" s="188"/>
      <c r="HT66" s="188"/>
      <c r="HU66" s="188"/>
      <c r="HV66" s="188"/>
      <c r="HW66" s="188"/>
      <c r="HX66" s="188"/>
      <c r="HY66" s="188"/>
      <c r="HZ66" s="188"/>
      <c r="IA66" s="188"/>
      <c r="IB66" s="188"/>
      <c r="IC66" s="188"/>
      <c r="ID66" s="188"/>
      <c r="IE66" s="188"/>
      <c r="IF66" s="188"/>
      <c r="IG66" s="188"/>
      <c r="IH66" s="188"/>
      <c r="II66" s="188"/>
      <c r="IJ66" s="188"/>
      <c r="IK66" s="188"/>
      <c r="IL66" s="188"/>
      <c r="IM66" s="188"/>
      <c r="IN66" s="188"/>
      <c r="IO66" s="188"/>
      <c r="IP66" s="188"/>
      <c r="IQ66" s="188"/>
      <c r="IR66" s="188"/>
    </row>
    <row r="67" spans="1:252" s="178" customFormat="1" ht="14.25" customHeight="1">
      <c r="A67" s="171" t="s">
        <v>130</v>
      </c>
      <c r="B67" s="349">
        <v>141909</v>
      </c>
      <c r="C67" s="164" t="s">
        <v>274</v>
      </c>
      <c r="D67" s="173" t="s">
        <v>178</v>
      </c>
      <c r="E67" s="174" t="s">
        <v>55</v>
      </c>
      <c r="F67" s="175">
        <v>31</v>
      </c>
      <c r="G67" s="262">
        <f>53.47*J4</f>
        <v>70.200762999999995</v>
      </c>
      <c r="H67" s="260">
        <f>G67*F67</f>
        <v>2176.223653</v>
      </c>
      <c r="I67" s="177"/>
      <c r="J67" s="179"/>
      <c r="K67" s="178" t="s">
        <v>271</v>
      </c>
    </row>
    <row r="68" spans="1:252" s="178" customFormat="1">
      <c r="A68" s="171" t="s">
        <v>148</v>
      </c>
      <c r="B68" s="164" t="s">
        <v>155</v>
      </c>
      <c r="C68" s="164" t="s">
        <v>274</v>
      </c>
      <c r="D68" s="173" t="s">
        <v>160</v>
      </c>
      <c r="E68" s="174" t="s">
        <v>55</v>
      </c>
      <c r="F68" s="175">
        <v>16</v>
      </c>
      <c r="G68" s="262">
        <f>17.82*J4</f>
        <v>23.395878</v>
      </c>
      <c r="H68" s="260">
        <f t="shared" ref="H68:H80" si="8">G68*F68</f>
        <v>374.334048</v>
      </c>
      <c r="I68" s="177"/>
      <c r="J68" s="179"/>
    </row>
    <row r="69" spans="1:252" s="178" customFormat="1">
      <c r="A69" s="171" t="s">
        <v>149</v>
      </c>
      <c r="B69" s="164" t="s">
        <v>156</v>
      </c>
      <c r="C69" s="164" t="s">
        <v>274</v>
      </c>
      <c r="D69" s="173" t="s">
        <v>161</v>
      </c>
      <c r="E69" s="174" t="s">
        <v>55</v>
      </c>
      <c r="F69" s="175">
        <v>25</v>
      </c>
      <c r="G69" s="262">
        <f>35.09*J4</f>
        <v>46.069661000000004</v>
      </c>
      <c r="H69" s="260">
        <f t="shared" si="8"/>
        <v>1151.7415250000001</v>
      </c>
      <c r="I69" s="177"/>
      <c r="J69" s="179"/>
    </row>
    <row r="70" spans="1:252" s="178" customFormat="1">
      <c r="A70" s="171" t="s">
        <v>150</v>
      </c>
      <c r="B70" s="198" t="s">
        <v>277</v>
      </c>
      <c r="C70" s="164" t="s">
        <v>274</v>
      </c>
      <c r="D70" s="173" t="s">
        <v>278</v>
      </c>
      <c r="E70" s="174" t="s">
        <v>55</v>
      </c>
      <c r="F70" s="175">
        <v>14</v>
      </c>
      <c r="G70" s="262">
        <f>50.12*J4</f>
        <v>65.802547999999987</v>
      </c>
      <c r="H70" s="260">
        <f t="shared" si="8"/>
        <v>921.23567199999979</v>
      </c>
      <c r="I70" s="177"/>
      <c r="J70" s="179"/>
    </row>
    <row r="71" spans="1:252" s="178" customFormat="1">
      <c r="A71" s="171" t="s">
        <v>151</v>
      </c>
      <c r="B71" s="164" t="s">
        <v>239</v>
      </c>
      <c r="C71" s="164" t="s">
        <v>274</v>
      </c>
      <c r="D71" s="173" t="s">
        <v>240</v>
      </c>
      <c r="E71" s="174" t="s">
        <v>42</v>
      </c>
      <c r="F71" s="175">
        <v>4</v>
      </c>
      <c r="G71" s="262">
        <f>58.96*J4</f>
        <v>77.408584000000005</v>
      </c>
      <c r="H71" s="260">
        <f t="shared" si="8"/>
        <v>309.63433600000002</v>
      </c>
      <c r="I71" s="177"/>
      <c r="J71" s="179"/>
    </row>
    <row r="72" spans="1:252" s="178" customFormat="1">
      <c r="A72" s="171" t="s">
        <v>152</v>
      </c>
      <c r="B72" s="164" t="s">
        <v>242</v>
      </c>
      <c r="C72" s="164" t="s">
        <v>274</v>
      </c>
      <c r="D72" s="173" t="s">
        <v>241</v>
      </c>
      <c r="E72" s="174" t="s">
        <v>42</v>
      </c>
      <c r="F72" s="175">
        <v>2</v>
      </c>
      <c r="G72" s="262">
        <f>312.08*J4</f>
        <v>409.72983199999999</v>
      </c>
      <c r="H72" s="260">
        <f t="shared" si="8"/>
        <v>819.45966399999998</v>
      </c>
      <c r="I72" s="177"/>
      <c r="J72" s="179"/>
    </row>
    <row r="73" spans="1:252" s="178" customFormat="1">
      <c r="A73" s="171" t="s">
        <v>153</v>
      </c>
      <c r="B73" s="198" t="s">
        <v>157</v>
      </c>
      <c r="C73" s="164" t="s">
        <v>274</v>
      </c>
      <c r="D73" s="173" t="s">
        <v>162</v>
      </c>
      <c r="E73" s="174" t="s">
        <v>42</v>
      </c>
      <c r="F73" s="175">
        <v>10</v>
      </c>
      <c r="G73" s="262">
        <f>152.56*J4</f>
        <v>200.29602399999999</v>
      </c>
      <c r="H73" s="260">
        <f t="shared" si="8"/>
        <v>2002.9602399999999</v>
      </c>
      <c r="I73" s="177"/>
      <c r="J73" s="179"/>
    </row>
    <row r="74" spans="1:252" s="178" customFormat="1">
      <c r="A74" s="171" t="s">
        <v>154</v>
      </c>
      <c r="B74" s="198" t="s">
        <v>182</v>
      </c>
      <c r="C74" s="164" t="s">
        <v>274</v>
      </c>
      <c r="D74" s="173" t="s">
        <v>183</v>
      </c>
      <c r="E74" s="174" t="s">
        <v>42</v>
      </c>
      <c r="F74" s="175">
        <v>4</v>
      </c>
      <c r="G74" s="262">
        <f>94.27*J4</f>
        <v>123.76708299999999</v>
      </c>
      <c r="H74" s="260">
        <f t="shared" si="8"/>
        <v>495.06833199999994</v>
      </c>
      <c r="I74" s="177"/>
      <c r="J74" s="179"/>
    </row>
    <row r="75" spans="1:252" s="178" customFormat="1">
      <c r="A75" s="171" t="s">
        <v>181</v>
      </c>
      <c r="B75" s="198" t="s">
        <v>187</v>
      </c>
      <c r="C75" s="164" t="s">
        <v>274</v>
      </c>
      <c r="D75" s="173" t="s">
        <v>186</v>
      </c>
      <c r="E75" s="174" t="s">
        <v>42</v>
      </c>
      <c r="F75" s="175">
        <v>4</v>
      </c>
      <c r="G75" s="262">
        <f>16.89*J4</f>
        <v>22.174880999999999</v>
      </c>
      <c r="H75" s="260">
        <f t="shared" si="8"/>
        <v>88.699523999999997</v>
      </c>
      <c r="I75" s="177"/>
      <c r="J75" s="179"/>
    </row>
    <row r="76" spans="1:252" s="178" customFormat="1">
      <c r="A76" s="171" t="s">
        <v>184</v>
      </c>
      <c r="B76" s="198" t="s">
        <v>189</v>
      </c>
      <c r="C76" s="164" t="s">
        <v>274</v>
      </c>
      <c r="D76" s="173" t="s">
        <v>188</v>
      </c>
      <c r="E76" s="174" t="s">
        <v>42</v>
      </c>
      <c r="F76" s="175">
        <v>22</v>
      </c>
      <c r="G76" s="262">
        <f>27.89*J4</f>
        <v>36.616780999999996</v>
      </c>
      <c r="H76" s="260">
        <f t="shared" si="8"/>
        <v>805.56918199999996</v>
      </c>
      <c r="I76" s="177"/>
      <c r="J76" s="179"/>
    </row>
    <row r="77" spans="1:252" s="178" customFormat="1">
      <c r="A77" s="171" t="s">
        <v>185</v>
      </c>
      <c r="B77" s="198" t="s">
        <v>193</v>
      </c>
      <c r="C77" s="172" t="s">
        <v>23</v>
      </c>
      <c r="D77" s="173" t="s">
        <v>192</v>
      </c>
      <c r="E77" s="174" t="s">
        <v>42</v>
      </c>
      <c r="F77" s="175">
        <v>4</v>
      </c>
      <c r="G77" s="262">
        <f>'HID-01'!I42</f>
        <v>53.485511530160011</v>
      </c>
      <c r="H77" s="260">
        <f t="shared" si="8"/>
        <v>213.94204612064004</v>
      </c>
      <c r="I77" s="177"/>
      <c r="J77" s="179"/>
    </row>
    <row r="78" spans="1:252" s="178" customFormat="1">
      <c r="A78" s="171" t="s">
        <v>190</v>
      </c>
      <c r="B78" s="198" t="s">
        <v>195</v>
      </c>
      <c r="C78" s="172" t="s">
        <v>23</v>
      </c>
      <c r="D78" s="173" t="s">
        <v>194</v>
      </c>
      <c r="E78" s="174" t="s">
        <v>42</v>
      </c>
      <c r="F78" s="175">
        <v>20</v>
      </c>
      <c r="G78" s="262">
        <f>'HID-02'!I42</f>
        <v>58.802756530160003</v>
      </c>
      <c r="H78" s="260">
        <f t="shared" si="8"/>
        <v>1176.0551306032</v>
      </c>
      <c r="I78" s="177"/>
      <c r="J78" s="179"/>
    </row>
    <row r="79" spans="1:252" s="178" customFormat="1">
      <c r="A79" s="171" t="s">
        <v>191</v>
      </c>
      <c r="B79" s="198" t="s">
        <v>197</v>
      </c>
      <c r="C79" s="172" t="s">
        <v>23</v>
      </c>
      <c r="D79" s="173" t="s">
        <v>196</v>
      </c>
      <c r="E79" s="174" t="s">
        <v>42</v>
      </c>
      <c r="F79" s="175">
        <v>2</v>
      </c>
      <c r="G79" s="262">
        <f>'HID-03'!I42</f>
        <v>70.185599530160005</v>
      </c>
      <c r="H79" s="260">
        <f t="shared" si="8"/>
        <v>140.37119906032001</v>
      </c>
      <c r="I79" s="177"/>
      <c r="J79" s="179"/>
    </row>
    <row r="80" spans="1:252" s="203" customFormat="1" ht="14.25">
      <c r="A80" s="171" t="s">
        <v>230</v>
      </c>
      <c r="B80" s="198" t="s">
        <v>158</v>
      </c>
      <c r="C80" s="164" t="s">
        <v>274</v>
      </c>
      <c r="D80" s="173" t="s">
        <v>159</v>
      </c>
      <c r="E80" s="174" t="s">
        <v>42</v>
      </c>
      <c r="F80" s="175">
        <v>8</v>
      </c>
      <c r="G80" s="262">
        <f>2162.67*J4</f>
        <v>2839.369443</v>
      </c>
      <c r="H80" s="260">
        <f t="shared" si="8"/>
        <v>22714.955544</v>
      </c>
      <c r="I80" s="177"/>
      <c r="J80" s="179"/>
      <c r="K80" s="178" t="s">
        <v>271</v>
      </c>
    </row>
    <row r="81" spans="1:10" s="178" customFormat="1">
      <c r="A81" s="208"/>
      <c r="B81" s="205"/>
      <c r="C81" s="209"/>
      <c r="D81" s="210"/>
      <c r="E81" s="174"/>
      <c r="F81" s="175"/>
      <c r="G81" s="175"/>
      <c r="H81" s="176"/>
      <c r="I81" s="211"/>
      <c r="J81" s="179"/>
    </row>
    <row r="82" spans="1:10" s="15" customFormat="1">
      <c r="A82" s="180" t="s">
        <v>164</v>
      </c>
      <c r="B82" s="181"/>
      <c r="C82" s="181"/>
      <c r="D82" s="182" t="s">
        <v>79</v>
      </c>
      <c r="E82" s="183"/>
      <c r="F82" s="184"/>
      <c r="G82" s="184"/>
      <c r="H82" s="202"/>
      <c r="I82" s="261">
        <f>SUM(H83)</f>
        <v>1791.0025130400002</v>
      </c>
      <c r="J82" s="212"/>
    </row>
    <row r="83" spans="1:10" s="15" customFormat="1">
      <c r="A83" s="163" t="s">
        <v>165</v>
      </c>
      <c r="B83" s="164" t="s">
        <v>179</v>
      </c>
      <c r="C83" s="164" t="s">
        <v>274</v>
      </c>
      <c r="D83" s="213" t="s">
        <v>180</v>
      </c>
      <c r="E83" s="166" t="s">
        <v>21</v>
      </c>
      <c r="F83" s="167">
        <v>1482.7800000000002</v>
      </c>
      <c r="G83" s="167">
        <f>0.92*J4</f>
        <v>1.2078679999999999</v>
      </c>
      <c r="H83" s="260">
        <f t="shared" ref="H83" si="9">G83*F83</f>
        <v>1791.0025130400002</v>
      </c>
      <c r="I83" s="168"/>
      <c r="J83" s="212"/>
    </row>
    <row r="84" spans="1:10" s="15" customFormat="1">
      <c r="A84" s="446" t="s">
        <v>81</v>
      </c>
      <c r="B84" s="447"/>
      <c r="C84" s="447"/>
      <c r="D84" s="447"/>
      <c r="E84" s="447"/>
      <c r="F84" s="447"/>
      <c r="G84" s="447"/>
      <c r="H84" s="447"/>
      <c r="I84" s="265">
        <f>I82+I66+I51+I43+I38+I34+I28+I22+I16+I9</f>
        <v>626226.92272758449</v>
      </c>
      <c r="J84" s="212"/>
    </row>
    <row r="85" spans="1:10">
      <c r="D85" s="19"/>
    </row>
    <row r="86" spans="1:10">
      <c r="D86" s="22"/>
    </row>
    <row r="87" spans="1:10">
      <c r="D87" s="22"/>
    </row>
    <row r="88" spans="1:10">
      <c r="D88" s="22"/>
    </row>
    <row r="89" spans="1:10">
      <c r="D89" s="22"/>
    </row>
    <row r="90" spans="1:10">
      <c r="D90" s="22"/>
    </row>
    <row r="91" spans="1:10">
      <c r="D91" s="22"/>
    </row>
    <row r="93" spans="1:10">
      <c r="D93" s="22"/>
    </row>
    <row r="94" spans="1:10">
      <c r="A94" s="16"/>
      <c r="B94" s="351"/>
      <c r="C94" s="16"/>
      <c r="D94" s="22"/>
      <c r="E94" s="16"/>
      <c r="F94" s="16"/>
      <c r="G94" s="16"/>
      <c r="H94" s="16"/>
      <c r="I94" s="16"/>
    </row>
    <row r="95" spans="1:10">
      <c r="A95" s="16"/>
      <c r="B95" s="351"/>
      <c r="C95" s="16"/>
      <c r="D95" s="22"/>
      <c r="E95" s="16"/>
      <c r="F95" s="16"/>
      <c r="G95" s="16"/>
      <c r="H95" s="16"/>
      <c r="I95" s="16"/>
    </row>
    <row r="96" spans="1:10">
      <c r="A96" s="16"/>
      <c r="B96" s="351"/>
      <c r="C96" s="16"/>
      <c r="D96" s="22"/>
      <c r="E96" s="16"/>
      <c r="F96" s="16"/>
      <c r="G96" s="16"/>
      <c r="H96" s="16"/>
      <c r="I96" s="16"/>
    </row>
    <row r="97" spans="1:9">
      <c r="A97" s="16"/>
      <c r="B97" s="351"/>
      <c r="C97" s="16"/>
      <c r="D97" s="22"/>
      <c r="E97" s="16"/>
      <c r="F97" s="16"/>
      <c r="G97" s="16"/>
      <c r="H97" s="16"/>
      <c r="I97" s="16"/>
    </row>
    <row r="98" spans="1:9">
      <c r="A98" s="16"/>
      <c r="B98" s="351"/>
      <c r="C98" s="16"/>
      <c r="D98" s="22"/>
      <c r="E98" s="16"/>
      <c r="F98" s="16"/>
      <c r="G98" s="16"/>
      <c r="H98" s="16"/>
      <c r="I98" s="16"/>
    </row>
    <row r="99" spans="1:9">
      <c r="A99" s="16"/>
      <c r="B99" s="351"/>
      <c r="C99" s="16"/>
      <c r="D99" s="22"/>
      <c r="E99" s="16"/>
      <c r="F99" s="16"/>
      <c r="G99" s="16"/>
      <c r="H99" s="16"/>
      <c r="I99" s="16"/>
    </row>
    <row r="100" spans="1:9">
      <c r="A100" s="16"/>
      <c r="B100" s="351"/>
      <c r="C100" s="16"/>
      <c r="D100" s="22"/>
      <c r="E100" s="16"/>
      <c r="F100" s="16"/>
      <c r="G100" s="16"/>
      <c r="H100" s="16"/>
      <c r="I100" s="16"/>
    </row>
  </sheetData>
  <mergeCells count="17">
    <mergeCell ref="A1:A4"/>
    <mergeCell ref="B1:D1"/>
    <mergeCell ref="B2:D2"/>
    <mergeCell ref="E2:G2"/>
    <mergeCell ref="B3:D3"/>
    <mergeCell ref="B4:D4"/>
    <mergeCell ref="E4:G4"/>
    <mergeCell ref="E3:G3"/>
    <mergeCell ref="E1:I1"/>
    <mergeCell ref="A84:H84"/>
    <mergeCell ref="A6:A7"/>
    <mergeCell ref="B6:B7"/>
    <mergeCell ref="C6:C7"/>
    <mergeCell ref="D6:D7"/>
    <mergeCell ref="E6:E7"/>
    <mergeCell ref="F6:F7"/>
    <mergeCell ref="G6:I6"/>
  </mergeCells>
  <printOptions horizontalCentered="1" gridLines="1"/>
  <pageMargins left="0.59055118110236227" right="0.51181102362204722" top="0.78740157480314965" bottom="0.51181102362204722" header="0.31496062992125984" footer="0.31496062992125984"/>
  <pageSetup paperSize="9" scale="71" fitToHeight="13"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A288"/>
  <sheetViews>
    <sheetView view="pageBreakPreview" zoomScale="75" zoomScaleNormal="70" zoomScaleSheetLayoutView="75" workbookViewId="0">
      <pane ySplit="4" topLeftCell="A192" activePane="bottomLeft" state="frozen"/>
      <selection activeCell="D79" sqref="D79"/>
      <selection pane="bottomLeft" activeCell="C184" sqref="C184"/>
    </sheetView>
  </sheetViews>
  <sheetFormatPr defaultRowHeight="18"/>
  <cols>
    <col min="1" max="1" width="14.85546875" style="149" bestFit="1" customWidth="1"/>
    <col min="2" max="2" width="85.42578125" style="150" customWidth="1"/>
    <col min="3" max="3" width="14.7109375" style="151" customWidth="1"/>
    <col min="4" max="5" width="13.28515625" style="152" customWidth="1"/>
    <col min="6" max="9" width="13.28515625" style="151" customWidth="1"/>
    <col min="10" max="10" width="18.7109375" style="151" customWidth="1"/>
    <col min="11" max="11" width="7.85546875" style="111" customWidth="1"/>
    <col min="12" max="12" width="7.42578125" style="32" hidden="1" customWidth="1"/>
    <col min="13" max="13" width="10.140625" style="32" bestFit="1" customWidth="1"/>
    <col min="14" max="14" width="11.5703125" style="33" bestFit="1" customWidth="1"/>
    <col min="15" max="15" width="10.140625" style="33" bestFit="1" customWidth="1"/>
    <col min="16" max="16384" width="9.140625" style="33"/>
  </cols>
  <sheetData>
    <row r="1" spans="1:79" s="28" customFormat="1" ht="19.5">
      <c r="A1" s="124"/>
      <c r="B1" s="125" t="s">
        <v>82</v>
      </c>
      <c r="C1" s="126"/>
      <c r="D1" s="127"/>
      <c r="E1" s="127"/>
      <c r="F1" s="127"/>
      <c r="G1" s="127"/>
      <c r="H1" s="127"/>
      <c r="I1" s="127"/>
      <c r="J1" s="127"/>
      <c r="K1" s="128"/>
      <c r="L1" s="25"/>
      <c r="M1" s="26"/>
      <c r="N1" s="27"/>
      <c r="O1" s="27"/>
      <c r="P1" s="27"/>
      <c r="Q1" s="27"/>
      <c r="R1" s="27"/>
      <c r="S1" s="27"/>
      <c r="T1" s="27"/>
      <c r="U1" s="27"/>
      <c r="V1" s="27"/>
      <c r="W1" s="27"/>
      <c r="X1" s="27"/>
      <c r="Y1" s="27"/>
      <c r="Z1" s="27"/>
      <c r="AA1" s="27"/>
      <c r="AB1" s="27"/>
      <c r="AC1" s="27"/>
      <c r="AD1" s="27"/>
    </row>
    <row r="2" spans="1:79" s="28" customFormat="1" ht="39">
      <c r="A2" s="129"/>
      <c r="B2" s="130" t="s">
        <v>122</v>
      </c>
      <c r="C2" s="131"/>
      <c r="D2" s="132"/>
      <c r="E2" s="132"/>
      <c r="F2" s="132"/>
      <c r="G2" s="132"/>
      <c r="H2" s="132"/>
      <c r="I2" s="132"/>
      <c r="J2" s="132"/>
      <c r="K2" s="133"/>
      <c r="L2" s="25"/>
      <c r="M2" s="26"/>
      <c r="N2" s="27"/>
      <c r="O2" s="27"/>
      <c r="P2" s="27"/>
      <c r="Q2" s="27"/>
      <c r="R2" s="27"/>
      <c r="S2" s="27"/>
      <c r="T2" s="27"/>
      <c r="U2" s="27"/>
      <c r="V2" s="27"/>
      <c r="W2" s="27"/>
      <c r="X2" s="27"/>
      <c r="Y2" s="27"/>
      <c r="Z2" s="27"/>
      <c r="AA2" s="27"/>
      <c r="AB2" s="27"/>
      <c r="AC2" s="27"/>
      <c r="AD2" s="27"/>
    </row>
    <row r="3" spans="1:79" s="30" customFormat="1" ht="19.5">
      <c r="A3" s="129"/>
      <c r="B3" s="130" t="s">
        <v>2</v>
      </c>
      <c r="C3" s="134"/>
      <c r="D3" s="132"/>
      <c r="E3" s="132"/>
      <c r="F3" s="132"/>
      <c r="G3" s="132"/>
      <c r="H3" s="132"/>
      <c r="I3" s="132"/>
      <c r="J3" s="132"/>
      <c r="K3" s="133"/>
      <c r="L3" s="29"/>
      <c r="M3" s="14"/>
      <c r="N3" s="15"/>
      <c r="O3" s="15"/>
      <c r="P3" s="15"/>
      <c r="Q3" s="15"/>
      <c r="R3" s="15"/>
      <c r="S3" s="15"/>
      <c r="T3" s="15"/>
      <c r="U3" s="15"/>
      <c r="V3" s="15"/>
      <c r="W3" s="15"/>
      <c r="X3" s="15"/>
      <c r="Y3" s="15"/>
      <c r="Z3" s="15"/>
      <c r="AA3" s="15"/>
      <c r="AB3" s="15"/>
      <c r="AC3" s="15"/>
      <c r="AD3" s="15"/>
    </row>
    <row r="4" spans="1:79" ht="19.5">
      <c r="A4" s="135" t="s">
        <v>6</v>
      </c>
      <c r="B4" s="136" t="s">
        <v>83</v>
      </c>
      <c r="C4" s="137" t="s">
        <v>11</v>
      </c>
      <c r="D4" s="138" t="s">
        <v>84</v>
      </c>
      <c r="E4" s="138" t="s">
        <v>85</v>
      </c>
      <c r="F4" s="137" t="s">
        <v>86</v>
      </c>
      <c r="G4" s="137" t="s">
        <v>87</v>
      </c>
      <c r="H4" s="137" t="s">
        <v>88</v>
      </c>
      <c r="I4" s="137" t="s">
        <v>89</v>
      </c>
      <c r="J4" s="137" t="s">
        <v>13</v>
      </c>
      <c r="K4" s="139" t="s">
        <v>90</v>
      </c>
      <c r="L4" s="31" t="s">
        <v>91</v>
      </c>
    </row>
    <row r="5" spans="1:79" ht="18" customHeight="1">
      <c r="A5" s="87" t="s">
        <v>14</v>
      </c>
      <c r="B5" s="88" t="s">
        <v>15</v>
      </c>
      <c r="C5" s="89"/>
      <c r="D5" s="89"/>
      <c r="E5" s="89"/>
      <c r="F5" s="89"/>
      <c r="G5" s="89"/>
      <c r="H5" s="89"/>
      <c r="I5" s="89"/>
      <c r="J5" s="89"/>
      <c r="K5" s="90"/>
      <c r="L5" s="34"/>
    </row>
    <row r="6" spans="1:79" ht="18" customHeight="1">
      <c r="A6" s="87" t="s">
        <v>16</v>
      </c>
      <c r="B6" s="88" t="s">
        <v>17</v>
      </c>
      <c r="C6" s="89"/>
      <c r="D6" s="89"/>
      <c r="E6" s="89"/>
      <c r="F6" s="89"/>
      <c r="G6" s="89"/>
      <c r="H6" s="89"/>
      <c r="I6" s="89"/>
      <c r="J6" s="89"/>
      <c r="K6" s="90"/>
      <c r="L6" s="34"/>
    </row>
    <row r="7" spans="1:79" ht="18" customHeight="1">
      <c r="A7" s="87" t="s">
        <v>18</v>
      </c>
      <c r="B7" s="88" t="s">
        <v>20</v>
      </c>
      <c r="C7" s="89"/>
      <c r="D7" s="89"/>
      <c r="E7" s="89"/>
      <c r="F7" s="89"/>
      <c r="G7" s="89"/>
      <c r="H7" s="89"/>
      <c r="I7" s="89"/>
      <c r="J7" s="89"/>
      <c r="K7" s="90"/>
      <c r="L7" s="34"/>
    </row>
    <row r="8" spans="1:79" s="32" customFormat="1">
      <c r="A8" s="91"/>
      <c r="B8" s="93" t="s">
        <v>92</v>
      </c>
      <c r="C8" s="118"/>
      <c r="D8" s="119">
        <v>16.149999999999999</v>
      </c>
      <c r="E8" s="89">
        <v>6.6</v>
      </c>
      <c r="F8" s="89"/>
      <c r="G8" s="89">
        <v>106.58999999999999</v>
      </c>
      <c r="H8" s="89"/>
      <c r="I8" s="89"/>
      <c r="J8" s="92">
        <v>106.58999999999999</v>
      </c>
      <c r="K8" s="90"/>
      <c r="L8" s="34"/>
      <c r="N8" s="33"/>
      <c r="O8" s="33"/>
      <c r="P8" s="33"/>
      <c r="Q8" s="33"/>
      <c r="R8" s="33"/>
      <c r="S8" s="33"/>
      <c r="T8" s="33"/>
      <c r="U8" s="33"/>
      <c r="V8" s="33"/>
      <c r="W8" s="33"/>
      <c r="X8" s="33"/>
      <c r="Y8" s="33"/>
      <c r="Z8" s="33"/>
      <c r="AA8" s="33"/>
      <c r="AB8" s="33"/>
      <c r="AC8" s="33"/>
      <c r="AD8" s="33"/>
    </row>
    <row r="9" spans="1:79" s="32" customFormat="1">
      <c r="A9" s="91"/>
      <c r="B9" s="93" t="s">
        <v>92</v>
      </c>
      <c r="C9" s="118"/>
      <c r="D9" s="119">
        <v>16.55</v>
      </c>
      <c r="E9" s="89">
        <v>52.35</v>
      </c>
      <c r="F9" s="89"/>
      <c r="G9" s="89">
        <v>866.39250000000004</v>
      </c>
      <c r="H9" s="89"/>
      <c r="I9" s="89"/>
      <c r="J9" s="92">
        <v>866.39250000000004</v>
      </c>
      <c r="K9" s="90"/>
      <c r="L9" s="34"/>
      <c r="N9" s="33"/>
      <c r="O9" s="33"/>
      <c r="P9" s="33"/>
      <c r="Q9" s="33"/>
      <c r="R9" s="33"/>
      <c r="S9" s="33"/>
      <c r="T9" s="33"/>
      <c r="U9" s="33"/>
      <c r="V9" s="33"/>
      <c r="W9" s="33"/>
      <c r="X9" s="33"/>
      <c r="Y9" s="33"/>
      <c r="Z9" s="33"/>
      <c r="AA9" s="33"/>
      <c r="AB9" s="33"/>
      <c r="AC9" s="33"/>
      <c r="AD9" s="33"/>
    </row>
    <row r="10" spans="1:79" s="32" customFormat="1">
      <c r="A10" s="91"/>
      <c r="B10" s="140" t="s">
        <v>93</v>
      </c>
      <c r="C10" s="118"/>
      <c r="D10" s="119">
        <v>4.25</v>
      </c>
      <c r="E10" s="89">
        <v>4.9000000000000004</v>
      </c>
      <c r="F10" s="89"/>
      <c r="G10" s="89">
        <v>-20.825000000000003</v>
      </c>
      <c r="H10" s="89"/>
      <c r="I10" s="89"/>
      <c r="J10" s="92">
        <v>-20.825000000000003</v>
      </c>
      <c r="K10" s="90"/>
      <c r="L10" s="34"/>
      <c r="N10" s="33"/>
      <c r="O10" s="33"/>
      <c r="P10" s="33"/>
      <c r="Q10" s="33"/>
      <c r="R10" s="33"/>
      <c r="S10" s="33"/>
      <c r="T10" s="33"/>
      <c r="U10" s="33"/>
      <c r="V10" s="33"/>
      <c r="W10" s="33"/>
      <c r="X10" s="33"/>
      <c r="Y10" s="33"/>
      <c r="Z10" s="33"/>
      <c r="AA10" s="33"/>
      <c r="AB10" s="33"/>
      <c r="AC10" s="33"/>
      <c r="AD10" s="33"/>
    </row>
    <row r="11" spans="1:79" s="32" customFormat="1" ht="19.5">
      <c r="A11" s="96"/>
      <c r="B11" s="97" t="s">
        <v>13</v>
      </c>
      <c r="C11" s="113"/>
      <c r="D11" s="114"/>
      <c r="E11" s="114"/>
      <c r="F11" s="113"/>
      <c r="G11" s="113"/>
      <c r="H11" s="113"/>
      <c r="I11" s="113"/>
      <c r="J11" s="115">
        <v>952.15750000000003</v>
      </c>
      <c r="K11" s="100" t="s">
        <v>21</v>
      </c>
      <c r="L11" s="35"/>
      <c r="N11" s="33"/>
      <c r="O11" s="33"/>
      <c r="P11" s="33"/>
      <c r="Q11" s="33"/>
      <c r="R11" s="33"/>
      <c r="S11" s="33"/>
      <c r="T11" s="33"/>
      <c r="U11" s="33"/>
      <c r="V11" s="33"/>
      <c r="W11" s="33"/>
      <c r="X11" s="33"/>
      <c r="Y11" s="33"/>
      <c r="Z11" s="33"/>
      <c r="AA11" s="33"/>
      <c r="AB11" s="33"/>
      <c r="AC11" s="33"/>
      <c r="AD11" s="33"/>
    </row>
    <row r="12" spans="1:79" s="32" customFormat="1" ht="19.5">
      <c r="A12" s="101"/>
      <c r="B12" s="102"/>
      <c r="C12" s="89"/>
      <c r="D12" s="94"/>
      <c r="E12" s="94"/>
      <c r="F12" s="89"/>
      <c r="G12" s="89"/>
      <c r="H12" s="89"/>
      <c r="I12" s="89"/>
      <c r="J12" s="108"/>
      <c r="K12" s="105"/>
      <c r="L12" s="34"/>
      <c r="N12" s="33"/>
      <c r="O12" s="33"/>
      <c r="P12" s="33"/>
      <c r="Q12" s="33"/>
      <c r="R12" s="33"/>
      <c r="S12" s="33"/>
      <c r="T12" s="33"/>
      <c r="U12" s="33"/>
      <c r="V12" s="33"/>
      <c r="W12" s="33"/>
      <c r="X12" s="33"/>
      <c r="Y12" s="33"/>
      <c r="Z12" s="33"/>
      <c r="AA12" s="33"/>
      <c r="AB12" s="33"/>
      <c r="AC12" s="33"/>
      <c r="AD12" s="33"/>
    </row>
    <row r="13" spans="1:79">
      <c r="A13" s="87" t="s">
        <v>22</v>
      </c>
      <c r="B13" s="88" t="s">
        <v>24</v>
      </c>
      <c r="C13" s="89"/>
      <c r="D13" s="89"/>
      <c r="E13" s="89"/>
      <c r="F13" s="89"/>
      <c r="G13" s="89"/>
      <c r="H13" s="89"/>
      <c r="I13" s="89"/>
      <c r="J13" s="89"/>
      <c r="K13" s="90"/>
      <c r="L13" s="34"/>
    </row>
    <row r="14" spans="1:79" s="32" customFormat="1">
      <c r="A14" s="96"/>
      <c r="B14" s="93" t="s">
        <v>94</v>
      </c>
      <c r="C14" s="89"/>
      <c r="D14" s="94">
        <v>2.67</v>
      </c>
      <c r="E14" s="94">
        <v>11.489999999999998</v>
      </c>
      <c r="F14" s="89"/>
      <c r="G14" s="89">
        <v>30.678299999999997</v>
      </c>
      <c r="H14" s="89"/>
      <c r="I14" s="89"/>
      <c r="J14" s="92">
        <v>30.678299999999997</v>
      </c>
      <c r="K14" s="90"/>
      <c r="L14" s="36"/>
      <c r="M14" s="37"/>
      <c r="N14" s="38"/>
      <c r="O14" s="38"/>
      <c r="P14" s="38"/>
      <c r="Q14" s="38"/>
      <c r="R14" s="38"/>
      <c r="S14" s="38"/>
      <c r="T14" s="38"/>
      <c r="U14" s="38"/>
      <c r="V14" s="38"/>
      <c r="W14" s="38"/>
      <c r="X14" s="38"/>
      <c r="Y14" s="38"/>
      <c r="Z14" s="38"/>
      <c r="AA14" s="38"/>
      <c r="AB14" s="38"/>
      <c r="AC14" s="38"/>
      <c r="AD14" s="38"/>
      <c r="AE14" s="37"/>
      <c r="AF14" s="37"/>
      <c r="AG14" s="37"/>
      <c r="AH14" s="37"/>
      <c r="AI14" s="37"/>
      <c r="AJ14" s="37"/>
      <c r="AK14" s="37"/>
      <c r="AL14" s="37"/>
      <c r="AM14" s="37"/>
      <c r="AN14" s="37"/>
      <c r="AO14" s="37"/>
      <c r="AP14" s="37"/>
      <c r="AQ14" s="37"/>
      <c r="AR14" s="37"/>
      <c r="AS14" s="37"/>
      <c r="AT14" s="37"/>
      <c r="AU14" s="37"/>
      <c r="AV14" s="37"/>
      <c r="AW14" s="37"/>
      <c r="AX14" s="37"/>
      <c r="AY14" s="37"/>
      <c r="AZ14" s="37"/>
      <c r="BA14" s="37"/>
      <c r="BB14" s="37"/>
      <c r="BC14" s="37"/>
      <c r="BD14" s="37"/>
      <c r="BE14" s="37"/>
      <c r="BF14" s="37"/>
      <c r="BG14" s="37"/>
      <c r="BH14" s="37"/>
      <c r="BI14" s="37"/>
      <c r="BJ14" s="37"/>
      <c r="BK14" s="37"/>
      <c r="BL14" s="37"/>
      <c r="BM14" s="37"/>
      <c r="BN14" s="37"/>
      <c r="BO14" s="37"/>
      <c r="BP14" s="37"/>
      <c r="BQ14" s="37"/>
      <c r="BR14" s="37"/>
      <c r="BS14" s="37"/>
      <c r="BT14" s="37"/>
      <c r="BU14" s="37"/>
      <c r="BV14" s="37"/>
      <c r="BW14" s="37"/>
      <c r="BX14" s="37"/>
      <c r="BY14" s="37"/>
      <c r="BZ14" s="37"/>
      <c r="CA14" s="37"/>
    </row>
    <row r="15" spans="1:79" s="32" customFormat="1" ht="19.5">
      <c r="A15" s="96"/>
      <c r="B15" s="97" t="s">
        <v>13</v>
      </c>
      <c r="C15" s="113"/>
      <c r="D15" s="114"/>
      <c r="E15" s="114"/>
      <c r="F15" s="113"/>
      <c r="G15" s="113"/>
      <c r="H15" s="113"/>
      <c r="I15" s="113"/>
      <c r="J15" s="115">
        <v>30.678299999999997</v>
      </c>
      <c r="K15" s="100" t="s">
        <v>21</v>
      </c>
      <c r="L15" s="35"/>
      <c r="N15" s="33"/>
      <c r="O15" s="33"/>
      <c r="P15" s="33"/>
      <c r="Q15" s="33"/>
      <c r="R15" s="33"/>
      <c r="S15" s="33"/>
      <c r="T15" s="33"/>
      <c r="U15" s="33"/>
      <c r="V15" s="33"/>
      <c r="W15" s="33"/>
      <c r="X15" s="33"/>
      <c r="Y15" s="33"/>
      <c r="Z15" s="33"/>
      <c r="AA15" s="33"/>
      <c r="AB15" s="33"/>
      <c r="AC15" s="33"/>
      <c r="AD15" s="33"/>
    </row>
    <row r="16" spans="1:79" s="32" customFormat="1" ht="19.5">
      <c r="A16" s="101"/>
      <c r="B16" s="102"/>
      <c r="C16" s="89"/>
      <c r="D16" s="94"/>
      <c r="E16" s="94"/>
      <c r="F16" s="89"/>
      <c r="G16" s="89"/>
      <c r="H16" s="89"/>
      <c r="I16" s="89"/>
      <c r="J16" s="108"/>
      <c r="K16" s="105"/>
      <c r="L16" s="34"/>
      <c r="N16" s="33"/>
      <c r="O16" s="33"/>
      <c r="P16" s="33"/>
      <c r="Q16" s="33"/>
      <c r="R16" s="33"/>
      <c r="S16" s="33"/>
      <c r="T16" s="33"/>
      <c r="U16" s="33"/>
      <c r="V16" s="33"/>
      <c r="W16" s="33"/>
      <c r="X16" s="33"/>
      <c r="Y16" s="33"/>
      <c r="Z16" s="33"/>
      <c r="AA16" s="33"/>
      <c r="AB16" s="33"/>
      <c r="AC16" s="33"/>
      <c r="AD16" s="33"/>
    </row>
    <row r="17" spans="1:30" s="32" customFormat="1" ht="19.5">
      <c r="A17" s="87" t="s">
        <v>25</v>
      </c>
      <c r="B17" s="112" t="s">
        <v>27</v>
      </c>
      <c r="C17" s="89"/>
      <c r="D17" s="94"/>
      <c r="E17" s="94" t="s">
        <v>95</v>
      </c>
      <c r="F17" s="89" t="s">
        <v>96</v>
      </c>
      <c r="G17" s="89"/>
      <c r="H17" s="89"/>
      <c r="I17" s="89"/>
      <c r="J17" s="108"/>
      <c r="K17" s="109"/>
      <c r="L17" s="34"/>
      <c r="N17" s="33"/>
      <c r="O17" s="33"/>
      <c r="P17" s="33"/>
      <c r="Q17" s="33"/>
      <c r="R17" s="33"/>
      <c r="S17" s="33"/>
      <c r="T17" s="33"/>
      <c r="U17" s="33"/>
      <c r="V17" s="33"/>
      <c r="W17" s="33"/>
      <c r="X17" s="33"/>
      <c r="Y17" s="33"/>
      <c r="Z17" s="33"/>
      <c r="AA17" s="33"/>
      <c r="AB17" s="33"/>
      <c r="AC17" s="33"/>
      <c r="AD17" s="33"/>
    </row>
    <row r="18" spans="1:30" s="32" customFormat="1" ht="19.5">
      <c r="A18" s="91"/>
      <c r="B18" s="93" t="s">
        <v>97</v>
      </c>
      <c r="C18" s="89"/>
      <c r="D18" s="94">
        <v>14.3</v>
      </c>
      <c r="E18" s="94">
        <v>0.1</v>
      </c>
      <c r="F18" s="89">
        <v>1.8</v>
      </c>
      <c r="G18" s="89"/>
      <c r="H18" s="89">
        <v>2.5740000000000003</v>
      </c>
      <c r="I18" s="89"/>
      <c r="J18" s="89">
        <v>2.5740000000000003</v>
      </c>
      <c r="K18" s="109"/>
      <c r="L18" s="34"/>
      <c r="N18" s="33"/>
      <c r="O18" s="33"/>
      <c r="P18" s="33"/>
      <c r="Q18" s="33"/>
      <c r="R18" s="33"/>
      <c r="S18" s="33"/>
      <c r="T18" s="33"/>
      <c r="U18" s="33"/>
      <c r="V18" s="33"/>
      <c r="W18" s="33"/>
      <c r="X18" s="33"/>
      <c r="Y18" s="33"/>
      <c r="Z18" s="33"/>
      <c r="AA18" s="33"/>
      <c r="AB18" s="33"/>
      <c r="AC18" s="33"/>
      <c r="AD18" s="33"/>
    </row>
    <row r="19" spans="1:30" s="32" customFormat="1" ht="19.5">
      <c r="A19" s="96"/>
      <c r="B19" s="97" t="s">
        <v>13</v>
      </c>
      <c r="C19" s="113"/>
      <c r="D19" s="114"/>
      <c r="E19" s="114"/>
      <c r="F19" s="113"/>
      <c r="G19" s="113"/>
      <c r="H19" s="113"/>
      <c r="I19" s="113"/>
      <c r="J19" s="115">
        <v>2.5740000000000003</v>
      </c>
      <c r="K19" s="116" t="s">
        <v>28</v>
      </c>
      <c r="L19" s="35"/>
      <c r="N19" s="33"/>
      <c r="O19" s="33"/>
      <c r="P19" s="33"/>
      <c r="Q19" s="33"/>
      <c r="R19" s="33"/>
      <c r="S19" s="33"/>
      <c r="T19" s="33"/>
      <c r="U19" s="33"/>
      <c r="V19" s="33"/>
      <c r="W19" s="33"/>
      <c r="X19" s="33"/>
      <c r="Y19" s="33"/>
      <c r="Z19" s="33"/>
      <c r="AA19" s="33"/>
      <c r="AB19" s="33"/>
      <c r="AC19" s="33"/>
      <c r="AD19" s="33"/>
    </row>
    <row r="20" spans="1:30" s="32" customFormat="1" ht="19.5">
      <c r="A20" s="101"/>
      <c r="B20" s="102"/>
      <c r="C20" s="89"/>
      <c r="D20" s="94"/>
      <c r="E20" s="94"/>
      <c r="F20" s="89"/>
      <c r="G20" s="89"/>
      <c r="H20" s="89"/>
      <c r="I20" s="89"/>
      <c r="J20" s="108"/>
      <c r="K20" s="109"/>
      <c r="L20" s="34"/>
      <c r="N20" s="33"/>
      <c r="O20" s="33"/>
      <c r="P20" s="33"/>
      <c r="Q20" s="33"/>
      <c r="R20" s="33"/>
      <c r="S20" s="33"/>
      <c r="T20" s="33"/>
      <c r="U20" s="33"/>
      <c r="V20" s="33"/>
      <c r="W20" s="33"/>
      <c r="X20" s="33"/>
      <c r="Y20" s="33"/>
      <c r="Z20" s="33"/>
      <c r="AA20" s="33"/>
      <c r="AB20" s="33"/>
      <c r="AC20" s="33"/>
      <c r="AD20" s="33"/>
    </row>
    <row r="21" spans="1:30" s="32" customFormat="1">
      <c r="A21" s="87" t="s">
        <v>29</v>
      </c>
      <c r="B21" s="112" t="s">
        <v>31</v>
      </c>
      <c r="C21" s="89"/>
      <c r="D21" s="94"/>
      <c r="E21" s="94"/>
      <c r="F21" s="89"/>
      <c r="G21" s="89"/>
      <c r="H21" s="89"/>
      <c r="I21" s="89"/>
      <c r="J21" s="89"/>
      <c r="K21" s="90"/>
      <c r="L21" s="34"/>
      <c r="N21" s="33"/>
      <c r="O21" s="33"/>
      <c r="P21" s="33"/>
      <c r="Q21" s="33"/>
      <c r="R21" s="33"/>
      <c r="S21" s="33"/>
      <c r="T21" s="33"/>
      <c r="U21" s="33"/>
      <c r="V21" s="33"/>
      <c r="W21" s="33"/>
      <c r="X21" s="33"/>
      <c r="Y21" s="33"/>
      <c r="Z21" s="33"/>
      <c r="AA21" s="33"/>
      <c r="AB21" s="33"/>
      <c r="AC21" s="33"/>
      <c r="AD21" s="33"/>
    </row>
    <row r="22" spans="1:30" s="32" customFormat="1">
      <c r="A22" s="91"/>
      <c r="B22" s="93" t="s">
        <v>98</v>
      </c>
      <c r="C22" s="89"/>
      <c r="D22" s="94"/>
      <c r="E22" s="94"/>
      <c r="F22" s="89"/>
      <c r="G22" s="89">
        <v>952.15750000000003</v>
      </c>
      <c r="H22" s="89"/>
      <c r="I22" s="89"/>
      <c r="J22" s="92">
        <v>952.15750000000003</v>
      </c>
      <c r="K22" s="90"/>
      <c r="L22" s="34"/>
      <c r="N22" s="33"/>
      <c r="O22" s="33"/>
      <c r="P22" s="33"/>
      <c r="Q22" s="33"/>
      <c r="R22" s="33"/>
      <c r="S22" s="33"/>
      <c r="T22" s="33"/>
      <c r="U22" s="33"/>
      <c r="V22" s="33"/>
      <c r="W22" s="33"/>
      <c r="X22" s="33"/>
      <c r="Y22" s="33"/>
      <c r="Z22" s="33"/>
      <c r="AA22" s="33"/>
      <c r="AB22" s="33"/>
      <c r="AC22" s="33"/>
      <c r="AD22" s="33"/>
    </row>
    <row r="23" spans="1:30" s="32" customFormat="1" ht="19.5">
      <c r="A23" s="96"/>
      <c r="B23" s="97" t="s">
        <v>13</v>
      </c>
      <c r="C23" s="113"/>
      <c r="D23" s="114"/>
      <c r="E23" s="114"/>
      <c r="F23" s="113"/>
      <c r="G23" s="113"/>
      <c r="H23" s="113"/>
      <c r="I23" s="113"/>
      <c r="J23" s="115">
        <v>952.15750000000003</v>
      </c>
      <c r="K23" s="100" t="s">
        <v>21</v>
      </c>
      <c r="L23" s="35"/>
      <c r="N23" s="33"/>
      <c r="O23" s="33"/>
      <c r="P23" s="33"/>
      <c r="Q23" s="33"/>
      <c r="R23" s="33"/>
      <c r="S23" s="33"/>
      <c r="T23" s="33"/>
      <c r="U23" s="33"/>
      <c r="V23" s="33"/>
      <c r="W23" s="33"/>
      <c r="X23" s="33"/>
      <c r="Y23" s="33"/>
      <c r="Z23" s="33"/>
      <c r="AA23" s="33"/>
      <c r="AB23" s="33"/>
      <c r="AC23" s="33"/>
      <c r="AD23" s="33"/>
    </row>
    <row r="24" spans="1:30" s="111" customFormat="1" ht="19.5">
      <c r="A24" s="101"/>
      <c r="B24" s="102"/>
      <c r="C24" s="89"/>
      <c r="D24" s="94"/>
      <c r="E24" s="94"/>
      <c r="F24" s="89"/>
      <c r="G24" s="89"/>
      <c r="H24" s="89"/>
      <c r="I24" s="89"/>
      <c r="J24" s="108"/>
      <c r="K24" s="109"/>
      <c r="L24" s="110"/>
    </row>
    <row r="25" spans="1:30" s="111" customFormat="1" ht="54">
      <c r="A25" s="87" t="s">
        <v>206</v>
      </c>
      <c r="B25" s="112" t="s">
        <v>208</v>
      </c>
      <c r="C25" s="89"/>
      <c r="D25" s="94"/>
      <c r="E25" s="94"/>
      <c r="F25" s="89"/>
      <c r="G25" s="89"/>
      <c r="H25" s="89"/>
      <c r="I25" s="89"/>
      <c r="J25" s="89"/>
      <c r="K25" s="90"/>
      <c r="L25" s="110"/>
    </row>
    <row r="26" spans="1:30" s="111" customFormat="1" ht="16.5">
      <c r="A26" s="120"/>
      <c r="B26" s="121" t="s">
        <v>209</v>
      </c>
      <c r="C26" s="89"/>
      <c r="D26" s="94">
        <v>952.15750000000003</v>
      </c>
      <c r="E26" s="94">
        <v>0.06</v>
      </c>
      <c r="F26" s="89"/>
      <c r="G26" s="89">
        <v>57.129449999999999</v>
      </c>
      <c r="H26" s="89"/>
      <c r="I26" s="89"/>
      <c r="J26" s="92">
        <v>57.129449999999999</v>
      </c>
      <c r="K26" s="90"/>
      <c r="L26" s="110"/>
    </row>
    <row r="27" spans="1:30" s="111" customFormat="1" ht="16.5">
      <c r="A27" s="120"/>
      <c r="B27" s="121" t="s">
        <v>210</v>
      </c>
      <c r="C27" s="89"/>
      <c r="D27" s="94">
        <v>30.678299999999997</v>
      </c>
      <c r="E27" s="94">
        <v>0.03</v>
      </c>
      <c r="F27" s="89"/>
      <c r="G27" s="89">
        <v>0.92034899999999986</v>
      </c>
      <c r="H27" s="89"/>
      <c r="I27" s="89"/>
      <c r="J27" s="92">
        <v>0.92034899999999986</v>
      </c>
      <c r="K27" s="90"/>
      <c r="L27" s="110"/>
    </row>
    <row r="28" spans="1:30" s="111" customFormat="1" ht="16.5">
      <c r="A28" s="120"/>
      <c r="B28" s="121" t="s">
        <v>211</v>
      </c>
      <c r="C28" s="89"/>
      <c r="D28" s="94"/>
      <c r="E28" s="94"/>
      <c r="F28" s="89"/>
      <c r="G28" s="89">
        <v>2.5740000000000003</v>
      </c>
      <c r="H28" s="89"/>
      <c r="I28" s="89"/>
      <c r="J28" s="92">
        <v>2.5740000000000003</v>
      </c>
      <c r="K28" s="90"/>
      <c r="L28" s="110"/>
    </row>
    <row r="29" spans="1:30" s="111" customFormat="1" ht="16.5">
      <c r="A29" s="120"/>
      <c r="B29" s="93" t="s">
        <v>212</v>
      </c>
      <c r="C29" s="89"/>
      <c r="D29" s="94">
        <v>952.15750000000003</v>
      </c>
      <c r="E29" s="94">
        <v>0.06</v>
      </c>
      <c r="F29" s="89"/>
      <c r="G29" s="89">
        <v>57.129449999999999</v>
      </c>
      <c r="H29" s="89"/>
      <c r="I29" s="89"/>
      <c r="J29" s="92">
        <v>57.129449999999999</v>
      </c>
      <c r="K29" s="90"/>
      <c r="L29" s="110"/>
    </row>
    <row r="30" spans="1:30" s="111" customFormat="1" ht="19.5">
      <c r="A30" s="96"/>
      <c r="B30" s="97" t="s">
        <v>13</v>
      </c>
      <c r="C30" s="113"/>
      <c r="D30" s="114"/>
      <c r="E30" s="114"/>
      <c r="F30" s="113"/>
      <c r="G30" s="113"/>
      <c r="H30" s="113"/>
      <c r="I30" s="113"/>
      <c r="J30" s="115">
        <v>117.753249</v>
      </c>
      <c r="K30" s="100" t="s">
        <v>28</v>
      </c>
      <c r="L30" s="117"/>
    </row>
    <row r="31" spans="1:30" s="32" customFormat="1" ht="19.5">
      <c r="A31" s="101"/>
      <c r="B31" s="102"/>
      <c r="C31" s="89"/>
      <c r="D31" s="94"/>
      <c r="E31" s="94"/>
      <c r="F31" s="89"/>
      <c r="G31" s="89"/>
      <c r="H31" s="89"/>
      <c r="I31" s="89"/>
      <c r="J31" s="108"/>
      <c r="K31" s="109"/>
      <c r="L31" s="34"/>
      <c r="N31" s="33"/>
      <c r="O31" s="33"/>
      <c r="P31" s="33"/>
      <c r="Q31" s="33"/>
      <c r="R31" s="33"/>
      <c r="S31" s="33"/>
      <c r="T31" s="33"/>
      <c r="U31" s="33"/>
      <c r="V31" s="33"/>
      <c r="W31" s="33"/>
      <c r="X31" s="33"/>
      <c r="Y31" s="33"/>
      <c r="Z31" s="33"/>
      <c r="AA31" s="33"/>
      <c r="AB31" s="33"/>
      <c r="AC31" s="33"/>
      <c r="AD31" s="33"/>
    </row>
    <row r="32" spans="1:30" s="32" customFormat="1">
      <c r="A32" s="91" t="s">
        <v>32</v>
      </c>
      <c r="B32" s="88" t="s">
        <v>33</v>
      </c>
      <c r="C32" s="89"/>
      <c r="D32" s="94"/>
      <c r="E32" s="94"/>
      <c r="F32" s="89"/>
      <c r="G32" s="89"/>
      <c r="H32" s="89"/>
      <c r="I32" s="89"/>
      <c r="J32" s="89"/>
      <c r="K32" s="90"/>
      <c r="L32" s="34"/>
    </row>
    <row r="33" spans="1:30" s="32" customFormat="1" ht="72">
      <c r="A33" s="91" t="s">
        <v>34</v>
      </c>
      <c r="B33" s="88" t="s">
        <v>232</v>
      </c>
      <c r="C33" s="89"/>
      <c r="D33" s="94"/>
      <c r="E33" s="94"/>
      <c r="F33" s="89"/>
      <c r="G33" s="89"/>
      <c r="H33" s="89"/>
      <c r="I33" s="89"/>
      <c r="J33" s="89"/>
      <c r="K33" s="90"/>
      <c r="L33" s="34"/>
    </row>
    <row r="34" spans="1:30" s="32" customFormat="1">
      <c r="A34" s="91"/>
      <c r="B34" s="93"/>
      <c r="C34" s="118">
        <v>1</v>
      </c>
      <c r="D34" s="89">
        <v>2.5</v>
      </c>
      <c r="E34" s="89">
        <v>3</v>
      </c>
      <c r="F34" s="89"/>
      <c r="G34" s="89">
        <v>7.5</v>
      </c>
      <c r="H34" s="103"/>
      <c r="I34" s="89"/>
      <c r="J34" s="95">
        <v>7.5</v>
      </c>
      <c r="K34" s="90"/>
      <c r="L34" s="34"/>
      <c r="N34" s="33"/>
      <c r="O34" s="33"/>
      <c r="P34" s="33"/>
      <c r="Q34" s="33"/>
      <c r="R34" s="33"/>
      <c r="S34" s="33"/>
      <c r="T34" s="33"/>
      <c r="U34" s="33"/>
      <c r="V34" s="33"/>
      <c r="W34" s="33"/>
      <c r="X34" s="33"/>
      <c r="Y34" s="33"/>
      <c r="Z34" s="33"/>
      <c r="AA34" s="33"/>
      <c r="AB34" s="33"/>
      <c r="AC34" s="33"/>
      <c r="AD34" s="33"/>
    </row>
    <row r="35" spans="1:30" s="32" customFormat="1" ht="19.5">
      <c r="A35" s="96"/>
      <c r="B35" s="97" t="s">
        <v>13</v>
      </c>
      <c r="C35" s="113"/>
      <c r="D35" s="114"/>
      <c r="E35" s="114"/>
      <c r="F35" s="113"/>
      <c r="G35" s="113"/>
      <c r="H35" s="113"/>
      <c r="I35" s="113"/>
      <c r="J35" s="99">
        <v>7.5</v>
      </c>
      <c r="K35" s="100" t="s">
        <v>21</v>
      </c>
      <c r="L35" s="35"/>
      <c r="N35" s="33"/>
      <c r="O35" s="33"/>
      <c r="P35" s="33"/>
      <c r="Q35" s="33"/>
      <c r="R35" s="33"/>
      <c r="S35" s="33"/>
      <c r="T35" s="33"/>
      <c r="U35" s="33"/>
      <c r="V35" s="33"/>
      <c r="W35" s="33"/>
      <c r="X35" s="33"/>
      <c r="Y35" s="33"/>
      <c r="Z35" s="33"/>
      <c r="AA35" s="33"/>
      <c r="AB35" s="33"/>
      <c r="AC35" s="33"/>
      <c r="AD35" s="33"/>
    </row>
    <row r="36" spans="1:30" s="32" customFormat="1" ht="19.5">
      <c r="A36" s="101"/>
      <c r="B36" s="102"/>
      <c r="C36" s="89"/>
      <c r="D36" s="94"/>
      <c r="E36" s="94"/>
      <c r="F36" s="89"/>
      <c r="G36" s="89"/>
      <c r="H36" s="89"/>
      <c r="I36" s="89"/>
      <c r="J36" s="108"/>
      <c r="K36" s="105"/>
      <c r="L36" s="34"/>
      <c r="N36" s="33"/>
      <c r="O36" s="33"/>
      <c r="P36" s="33"/>
      <c r="Q36" s="33"/>
      <c r="R36" s="33"/>
      <c r="S36" s="33"/>
      <c r="T36" s="33"/>
      <c r="U36" s="33"/>
      <c r="V36" s="33"/>
      <c r="W36" s="33"/>
      <c r="X36" s="33"/>
      <c r="Y36" s="33"/>
      <c r="Z36" s="33"/>
      <c r="AA36" s="33"/>
      <c r="AB36" s="33"/>
      <c r="AC36" s="33"/>
      <c r="AD36" s="33"/>
    </row>
    <row r="37" spans="1:30" s="32" customFormat="1" ht="54">
      <c r="A37" s="91" t="s">
        <v>36</v>
      </c>
      <c r="B37" s="88" t="s">
        <v>38</v>
      </c>
      <c r="C37" s="89"/>
      <c r="D37" s="94"/>
      <c r="E37" s="94"/>
      <c r="F37" s="89"/>
      <c r="G37" s="89"/>
      <c r="H37" s="89"/>
      <c r="I37" s="89"/>
      <c r="J37" s="89"/>
      <c r="K37" s="90"/>
      <c r="L37" s="34"/>
    </row>
    <row r="38" spans="1:30" s="32" customFormat="1">
      <c r="A38" s="91"/>
      <c r="B38" s="93"/>
      <c r="C38" s="118"/>
      <c r="D38" s="89"/>
      <c r="E38" s="89"/>
      <c r="F38" s="89"/>
      <c r="G38" s="89">
        <v>10.9</v>
      </c>
      <c r="H38" s="103"/>
      <c r="I38" s="89"/>
      <c r="J38" s="95">
        <v>10.9</v>
      </c>
      <c r="K38" s="90"/>
      <c r="L38" s="34"/>
      <c r="N38" s="33"/>
      <c r="O38" s="33"/>
      <c r="P38" s="33"/>
      <c r="Q38" s="33"/>
      <c r="R38" s="33"/>
      <c r="S38" s="33"/>
      <c r="T38" s="33"/>
      <c r="U38" s="33"/>
      <c r="V38" s="33"/>
      <c r="W38" s="33"/>
      <c r="X38" s="33"/>
      <c r="Y38" s="33"/>
      <c r="Z38" s="33"/>
      <c r="AA38" s="33"/>
      <c r="AB38" s="33"/>
      <c r="AC38" s="33"/>
      <c r="AD38" s="33"/>
    </row>
    <row r="39" spans="1:30" s="32" customFormat="1" ht="19.5">
      <c r="A39" s="96"/>
      <c r="B39" s="97" t="s">
        <v>13</v>
      </c>
      <c r="C39" s="113"/>
      <c r="D39" s="114"/>
      <c r="E39" s="114"/>
      <c r="F39" s="113"/>
      <c r="G39" s="113"/>
      <c r="H39" s="113"/>
      <c r="I39" s="113"/>
      <c r="J39" s="99">
        <v>10.9</v>
      </c>
      <c r="K39" s="100" t="s">
        <v>21</v>
      </c>
      <c r="L39" s="35"/>
      <c r="N39" s="33"/>
      <c r="O39" s="33"/>
      <c r="P39" s="33"/>
      <c r="Q39" s="33"/>
      <c r="R39" s="33"/>
      <c r="S39" s="33"/>
      <c r="T39" s="33"/>
      <c r="U39" s="33"/>
      <c r="V39" s="33"/>
      <c r="W39" s="33"/>
      <c r="X39" s="33"/>
      <c r="Y39" s="33"/>
      <c r="Z39" s="33"/>
      <c r="AA39" s="33"/>
      <c r="AB39" s="33"/>
      <c r="AC39" s="33"/>
      <c r="AD39" s="33"/>
    </row>
    <row r="40" spans="1:30" s="32" customFormat="1" ht="19.5">
      <c r="A40" s="101"/>
      <c r="B40" s="102"/>
      <c r="C40" s="89"/>
      <c r="D40" s="94"/>
      <c r="E40" s="94"/>
      <c r="F40" s="89"/>
      <c r="G40" s="89"/>
      <c r="H40" s="89"/>
      <c r="I40" s="89"/>
      <c r="J40" s="108"/>
      <c r="K40" s="105"/>
      <c r="L40" s="34"/>
      <c r="N40" s="33"/>
      <c r="O40" s="33"/>
      <c r="P40" s="33"/>
      <c r="Q40" s="33"/>
      <c r="R40" s="33"/>
      <c r="S40" s="33"/>
      <c r="T40" s="33"/>
      <c r="U40" s="33"/>
      <c r="V40" s="33"/>
      <c r="W40" s="33"/>
      <c r="X40" s="33"/>
      <c r="Y40" s="33"/>
      <c r="Z40" s="33"/>
      <c r="AA40" s="33"/>
      <c r="AB40" s="33"/>
      <c r="AC40" s="33"/>
      <c r="AD40" s="33"/>
    </row>
    <row r="41" spans="1:30" s="32" customFormat="1">
      <c r="A41" s="91" t="s">
        <v>39</v>
      </c>
      <c r="B41" s="88" t="s">
        <v>170</v>
      </c>
      <c r="C41" s="89"/>
      <c r="D41" s="94"/>
      <c r="E41" s="94"/>
      <c r="F41" s="89"/>
      <c r="G41" s="89"/>
      <c r="H41" s="89"/>
      <c r="I41" s="89"/>
      <c r="J41" s="89"/>
      <c r="K41" s="90"/>
      <c r="L41" s="34"/>
    </row>
    <row r="42" spans="1:30" s="32" customFormat="1">
      <c r="A42" s="91"/>
      <c r="B42" s="93"/>
      <c r="C42" s="118"/>
      <c r="D42" s="89">
        <v>2</v>
      </c>
      <c r="E42" s="89">
        <v>4</v>
      </c>
      <c r="F42" s="89"/>
      <c r="G42" s="89">
        <v>8</v>
      </c>
      <c r="H42" s="103"/>
      <c r="I42" s="89"/>
      <c r="J42" s="95">
        <v>8</v>
      </c>
      <c r="K42" s="90"/>
      <c r="L42" s="34"/>
      <c r="N42" s="33"/>
      <c r="O42" s="33"/>
      <c r="P42" s="33"/>
      <c r="Q42" s="33"/>
      <c r="R42" s="33"/>
      <c r="S42" s="33"/>
      <c r="T42" s="33"/>
      <c r="U42" s="33"/>
      <c r="V42" s="33"/>
      <c r="W42" s="33"/>
      <c r="X42" s="33"/>
      <c r="Y42" s="33"/>
      <c r="Z42" s="33"/>
      <c r="AA42" s="33"/>
      <c r="AB42" s="33"/>
      <c r="AC42" s="33"/>
      <c r="AD42" s="33"/>
    </row>
    <row r="43" spans="1:30" s="32" customFormat="1" ht="19.5">
      <c r="A43" s="96"/>
      <c r="B43" s="97" t="s">
        <v>13</v>
      </c>
      <c r="C43" s="113"/>
      <c r="D43" s="114"/>
      <c r="E43" s="114"/>
      <c r="F43" s="113"/>
      <c r="G43" s="113"/>
      <c r="H43" s="113"/>
      <c r="I43" s="113"/>
      <c r="J43" s="99">
        <v>8</v>
      </c>
      <c r="K43" s="100" t="s">
        <v>21</v>
      </c>
      <c r="L43" s="35"/>
      <c r="N43" s="33"/>
      <c r="O43" s="33"/>
      <c r="P43" s="33"/>
      <c r="Q43" s="33"/>
      <c r="R43" s="33"/>
      <c r="S43" s="33"/>
      <c r="T43" s="33"/>
      <c r="U43" s="33"/>
      <c r="V43" s="33"/>
      <c r="W43" s="33"/>
      <c r="X43" s="33"/>
      <c r="Y43" s="33"/>
      <c r="Z43" s="33"/>
      <c r="AA43" s="33"/>
      <c r="AB43" s="33"/>
      <c r="AC43" s="33"/>
      <c r="AD43" s="33"/>
    </row>
    <row r="44" spans="1:30" s="32" customFormat="1" ht="19.5">
      <c r="A44" s="101"/>
      <c r="B44" s="102"/>
      <c r="C44" s="89"/>
      <c r="D44" s="94"/>
      <c r="E44" s="94"/>
      <c r="F44" s="89"/>
      <c r="G44" s="89"/>
      <c r="H44" s="89"/>
      <c r="I44" s="89"/>
      <c r="J44" s="108"/>
      <c r="K44" s="105"/>
      <c r="L44" s="34"/>
      <c r="N44" s="33"/>
      <c r="O44" s="33"/>
      <c r="P44" s="33"/>
      <c r="Q44" s="33"/>
      <c r="R44" s="33"/>
      <c r="S44" s="33"/>
      <c r="T44" s="33"/>
      <c r="U44" s="33"/>
      <c r="V44" s="33"/>
      <c r="W44" s="33"/>
      <c r="X44" s="33"/>
      <c r="Y44" s="33"/>
      <c r="Z44" s="33"/>
      <c r="AA44" s="33"/>
      <c r="AB44" s="33"/>
      <c r="AC44" s="33"/>
      <c r="AD44" s="33"/>
    </row>
    <row r="45" spans="1:30">
      <c r="A45" s="87" t="s">
        <v>41</v>
      </c>
      <c r="B45" s="88" t="s">
        <v>231</v>
      </c>
      <c r="C45" s="89"/>
      <c r="D45" s="89"/>
      <c r="E45" s="89"/>
      <c r="F45" s="89"/>
      <c r="G45" s="89"/>
      <c r="H45" s="89"/>
      <c r="I45" s="89"/>
      <c r="J45" s="89"/>
      <c r="K45" s="90"/>
      <c r="L45" s="34"/>
    </row>
    <row r="46" spans="1:30" s="32" customFormat="1">
      <c r="A46" s="91"/>
      <c r="B46" s="93"/>
      <c r="C46" s="118">
        <v>1</v>
      </c>
      <c r="D46" s="89"/>
      <c r="E46" s="89"/>
      <c r="F46" s="89"/>
      <c r="G46" s="89"/>
      <c r="H46" s="103"/>
      <c r="I46" s="89"/>
      <c r="J46" s="95">
        <v>1</v>
      </c>
      <c r="K46" s="90"/>
      <c r="L46" s="34"/>
      <c r="N46" s="33"/>
      <c r="O46" s="33"/>
      <c r="P46" s="33"/>
      <c r="Q46" s="33"/>
      <c r="R46" s="33"/>
      <c r="S46" s="33"/>
      <c r="T46" s="33"/>
      <c r="U46" s="33"/>
      <c r="V46" s="33"/>
      <c r="W46" s="33"/>
      <c r="X46" s="33"/>
      <c r="Y46" s="33"/>
      <c r="Z46" s="33"/>
      <c r="AA46" s="33"/>
      <c r="AB46" s="33"/>
      <c r="AC46" s="33"/>
      <c r="AD46" s="33"/>
    </row>
    <row r="47" spans="1:30" s="32" customFormat="1" ht="19.5">
      <c r="A47" s="96"/>
      <c r="B47" s="97" t="s">
        <v>13</v>
      </c>
      <c r="C47" s="113"/>
      <c r="D47" s="114"/>
      <c r="E47" s="114"/>
      <c r="F47" s="113"/>
      <c r="G47" s="113"/>
      <c r="H47" s="113"/>
      <c r="I47" s="113"/>
      <c r="J47" s="99">
        <v>1</v>
      </c>
      <c r="K47" s="100" t="s">
        <v>42</v>
      </c>
      <c r="L47" s="35"/>
      <c r="N47" s="33"/>
      <c r="O47" s="33"/>
      <c r="P47" s="33"/>
      <c r="Q47" s="33"/>
      <c r="R47" s="33"/>
      <c r="S47" s="33"/>
      <c r="T47" s="33"/>
      <c r="U47" s="33"/>
      <c r="V47" s="33"/>
      <c r="W47" s="33"/>
      <c r="X47" s="33"/>
      <c r="Y47" s="33"/>
      <c r="Z47" s="33"/>
      <c r="AA47" s="33"/>
      <c r="AB47" s="33"/>
      <c r="AC47" s="33"/>
      <c r="AD47" s="33"/>
    </row>
    <row r="48" spans="1:30" s="32" customFormat="1" ht="19.5">
      <c r="A48" s="101"/>
      <c r="B48" s="102"/>
      <c r="C48" s="89"/>
      <c r="D48" s="94"/>
      <c r="E48" s="94"/>
      <c r="F48" s="89"/>
      <c r="G48" s="89"/>
      <c r="H48" s="89"/>
      <c r="I48" s="89"/>
      <c r="J48" s="108"/>
      <c r="K48" s="105"/>
      <c r="L48" s="34"/>
      <c r="N48" s="33"/>
      <c r="O48" s="33"/>
      <c r="P48" s="33"/>
      <c r="Q48" s="33"/>
      <c r="R48" s="33"/>
      <c r="S48" s="33"/>
      <c r="T48" s="33"/>
      <c r="U48" s="33"/>
      <c r="V48" s="33"/>
      <c r="W48" s="33"/>
      <c r="X48" s="33"/>
      <c r="Y48" s="33"/>
      <c r="Z48" s="33"/>
      <c r="AA48" s="33"/>
      <c r="AB48" s="33"/>
      <c r="AC48" s="33"/>
      <c r="AD48" s="33"/>
    </row>
    <row r="49" spans="1:30">
      <c r="A49" s="87" t="s">
        <v>43</v>
      </c>
      <c r="B49" s="88" t="s">
        <v>44</v>
      </c>
      <c r="C49" s="89"/>
      <c r="D49" s="89"/>
      <c r="E49" s="89"/>
      <c r="F49" s="89"/>
      <c r="G49" s="89"/>
      <c r="H49" s="89"/>
      <c r="I49" s="89"/>
      <c r="J49" s="89"/>
      <c r="K49" s="90"/>
      <c r="L49" s="34"/>
    </row>
    <row r="50" spans="1:30" s="32" customFormat="1" ht="54">
      <c r="A50" s="87" t="s">
        <v>45</v>
      </c>
      <c r="B50" s="141" t="s">
        <v>47</v>
      </c>
      <c r="C50" s="89"/>
      <c r="D50" s="94"/>
      <c r="E50" s="94"/>
      <c r="F50" s="89" t="s">
        <v>245</v>
      </c>
      <c r="G50" s="89" t="s">
        <v>246</v>
      </c>
      <c r="H50" s="89" t="s">
        <v>245</v>
      </c>
      <c r="I50" s="89"/>
      <c r="J50" s="89"/>
      <c r="K50" s="90"/>
      <c r="L50" s="34"/>
      <c r="N50" s="33"/>
      <c r="O50" s="33"/>
      <c r="P50" s="33"/>
      <c r="Q50" s="33"/>
      <c r="R50" s="33"/>
      <c r="S50" s="33"/>
      <c r="T50" s="33"/>
      <c r="U50" s="33"/>
      <c r="V50" s="33"/>
      <c r="W50" s="33"/>
      <c r="X50" s="33"/>
      <c r="Y50" s="33"/>
      <c r="Z50" s="33"/>
      <c r="AA50" s="33"/>
      <c r="AB50" s="33"/>
      <c r="AC50" s="33"/>
      <c r="AD50" s="33"/>
    </row>
    <row r="51" spans="1:30" s="32" customFormat="1">
      <c r="A51" s="91"/>
      <c r="B51" s="93" t="s">
        <v>248</v>
      </c>
      <c r="C51" s="89">
        <v>4</v>
      </c>
      <c r="D51" s="94">
        <v>8.58</v>
      </c>
      <c r="E51" s="94"/>
      <c r="F51" s="89">
        <v>1.06</v>
      </c>
      <c r="G51" s="89">
        <v>0.2</v>
      </c>
      <c r="H51" s="89"/>
      <c r="I51" s="89">
        <v>21.62</v>
      </c>
      <c r="J51" s="89">
        <v>21.62</v>
      </c>
      <c r="K51" s="90"/>
      <c r="L51" s="34"/>
      <c r="N51" s="33"/>
      <c r="O51" s="33"/>
      <c r="P51" s="33"/>
      <c r="Q51" s="33"/>
      <c r="R51" s="33"/>
      <c r="S51" s="33"/>
      <c r="T51" s="33"/>
      <c r="U51" s="33"/>
      <c r="V51" s="33"/>
      <c r="W51" s="33"/>
      <c r="X51" s="33"/>
      <c r="Y51" s="33"/>
      <c r="Z51" s="33"/>
      <c r="AA51" s="33"/>
      <c r="AB51" s="33"/>
      <c r="AC51" s="33"/>
      <c r="AD51" s="33"/>
    </row>
    <row r="52" spans="1:30" s="32" customFormat="1">
      <c r="A52" s="91"/>
      <c r="B52" s="93" t="s">
        <v>247</v>
      </c>
      <c r="C52" s="89">
        <v>1</v>
      </c>
      <c r="D52" s="94"/>
      <c r="E52" s="94"/>
      <c r="F52" s="89">
        <v>0.8</v>
      </c>
      <c r="G52" s="89">
        <v>0.7</v>
      </c>
      <c r="H52" s="89"/>
      <c r="I52" s="89">
        <v>-0.55999999999999994</v>
      </c>
      <c r="J52" s="89">
        <v>-0.55999999999999994</v>
      </c>
      <c r="K52" s="90"/>
      <c r="L52" s="34"/>
      <c r="N52" s="33"/>
      <c r="O52" s="33"/>
      <c r="P52" s="33"/>
      <c r="Q52" s="33"/>
      <c r="R52" s="33"/>
      <c r="S52" s="33"/>
      <c r="T52" s="33"/>
      <c r="U52" s="33"/>
      <c r="V52" s="33"/>
      <c r="W52" s="33"/>
      <c r="X52" s="33"/>
      <c r="Y52" s="33"/>
      <c r="Z52" s="33"/>
      <c r="AA52" s="33"/>
      <c r="AB52" s="33"/>
      <c r="AC52" s="33"/>
      <c r="AD52" s="33"/>
    </row>
    <row r="53" spans="1:30" s="32" customFormat="1">
      <c r="A53" s="91"/>
      <c r="B53" s="93" t="s">
        <v>249</v>
      </c>
      <c r="C53" s="89">
        <v>4</v>
      </c>
      <c r="D53" s="94">
        <v>8.83</v>
      </c>
      <c r="E53" s="94"/>
      <c r="F53" s="89">
        <v>1.45</v>
      </c>
      <c r="G53" s="89">
        <v>0.17</v>
      </c>
      <c r="H53" s="89"/>
      <c r="I53" s="89">
        <v>28.61</v>
      </c>
      <c r="J53" s="89">
        <v>28.61</v>
      </c>
      <c r="K53" s="90"/>
      <c r="L53" s="34"/>
      <c r="N53" s="33"/>
      <c r="O53" s="33"/>
      <c r="P53" s="33"/>
      <c r="Q53" s="33"/>
      <c r="R53" s="33"/>
      <c r="S53" s="33"/>
      <c r="T53" s="33"/>
      <c r="U53" s="33"/>
      <c r="V53" s="33"/>
      <c r="W53" s="33"/>
      <c r="X53" s="33"/>
      <c r="Y53" s="33"/>
      <c r="Z53" s="33"/>
      <c r="AA53" s="33"/>
      <c r="AB53" s="33"/>
      <c r="AC53" s="33"/>
      <c r="AD53" s="33"/>
    </row>
    <row r="54" spans="1:30" s="32" customFormat="1">
      <c r="A54" s="91"/>
      <c r="B54" s="93" t="s">
        <v>247</v>
      </c>
      <c r="C54" s="89">
        <v>1</v>
      </c>
      <c r="D54" s="94"/>
      <c r="E54" s="94"/>
      <c r="F54" s="89">
        <v>0.8</v>
      </c>
      <c r="G54" s="89">
        <v>0.7</v>
      </c>
      <c r="H54" s="89"/>
      <c r="I54" s="89">
        <v>-0.55999999999999994</v>
      </c>
      <c r="J54" s="89">
        <v>-0.55999999999999994</v>
      </c>
      <c r="K54" s="90"/>
      <c r="L54" s="34"/>
      <c r="N54" s="33"/>
      <c r="O54" s="33"/>
      <c r="P54" s="33"/>
      <c r="Q54" s="33"/>
      <c r="R54" s="33"/>
      <c r="S54" s="33"/>
      <c r="T54" s="33"/>
      <c r="U54" s="33"/>
      <c r="V54" s="33"/>
      <c r="W54" s="33"/>
      <c r="X54" s="33"/>
      <c r="Y54" s="33"/>
      <c r="Z54" s="33"/>
      <c r="AA54" s="33"/>
      <c r="AB54" s="33"/>
      <c r="AC54" s="33"/>
      <c r="AD54" s="33"/>
    </row>
    <row r="55" spans="1:30" s="32" customFormat="1">
      <c r="A55" s="91"/>
      <c r="B55" s="93"/>
      <c r="C55" s="89"/>
      <c r="D55" s="94"/>
      <c r="E55" s="94"/>
      <c r="F55" s="89" t="s">
        <v>96</v>
      </c>
      <c r="G55" s="89"/>
      <c r="H55" s="89"/>
      <c r="I55" s="89"/>
      <c r="J55" s="89">
        <v>0</v>
      </c>
      <c r="K55" s="90"/>
      <c r="L55" s="34"/>
      <c r="N55" s="33"/>
      <c r="O55" s="33"/>
      <c r="P55" s="33"/>
      <c r="Q55" s="33"/>
      <c r="R55" s="33"/>
      <c r="S55" s="33"/>
      <c r="T55" s="33"/>
      <c r="U55" s="33"/>
      <c r="V55" s="33"/>
      <c r="W55" s="33"/>
      <c r="X55" s="33"/>
      <c r="Y55" s="33"/>
      <c r="Z55" s="33"/>
      <c r="AA55" s="33"/>
      <c r="AB55" s="33"/>
      <c r="AC55" s="33"/>
      <c r="AD55" s="33"/>
    </row>
    <row r="56" spans="1:30" s="32" customFormat="1">
      <c r="A56" s="91"/>
      <c r="B56" s="93" t="s">
        <v>250</v>
      </c>
      <c r="C56" s="89">
        <v>2</v>
      </c>
      <c r="D56" s="94">
        <v>60.85</v>
      </c>
      <c r="E56" s="94"/>
      <c r="F56" s="89">
        <v>0.2</v>
      </c>
      <c r="G56" s="89"/>
      <c r="H56" s="89"/>
      <c r="I56" s="89">
        <v>24.340000000000003</v>
      </c>
      <c r="J56" s="89">
        <v>24.340000000000003</v>
      </c>
      <c r="K56" s="90"/>
      <c r="L56" s="34"/>
      <c r="N56" s="33"/>
      <c r="O56" s="33"/>
      <c r="P56" s="33"/>
      <c r="Q56" s="33"/>
      <c r="R56" s="33"/>
      <c r="S56" s="33"/>
      <c r="T56" s="33"/>
      <c r="U56" s="33"/>
      <c r="V56" s="33"/>
      <c r="W56" s="33"/>
      <c r="X56" s="33"/>
      <c r="Y56" s="33"/>
      <c r="Z56" s="33"/>
      <c r="AA56" s="33"/>
      <c r="AB56" s="33"/>
      <c r="AC56" s="33"/>
      <c r="AD56" s="33"/>
    </row>
    <row r="57" spans="1:30" s="32" customFormat="1">
      <c r="A57" s="91"/>
      <c r="B57" s="93" t="s">
        <v>99</v>
      </c>
      <c r="C57" s="89">
        <v>1</v>
      </c>
      <c r="D57" s="94">
        <v>29.7</v>
      </c>
      <c r="E57" s="94"/>
      <c r="F57" s="89">
        <v>2.4500000000000002</v>
      </c>
      <c r="G57" s="89"/>
      <c r="H57" s="89"/>
      <c r="I57" s="89">
        <v>72.765000000000001</v>
      </c>
      <c r="J57" s="89">
        <v>72.765000000000001</v>
      </c>
      <c r="K57" s="90"/>
      <c r="L57" s="34"/>
      <c r="N57" s="33"/>
      <c r="O57" s="33"/>
      <c r="P57" s="33"/>
      <c r="Q57" s="33"/>
      <c r="R57" s="33"/>
      <c r="S57" s="33"/>
      <c r="T57" s="33"/>
      <c r="U57" s="33"/>
      <c r="V57" s="33"/>
      <c r="W57" s="33"/>
      <c r="X57" s="33"/>
      <c r="Y57" s="33"/>
      <c r="Z57" s="33"/>
      <c r="AA57" s="33"/>
      <c r="AB57" s="33"/>
      <c r="AC57" s="33"/>
      <c r="AD57" s="33"/>
    </row>
    <row r="58" spans="1:30" s="32" customFormat="1">
      <c r="A58" s="91"/>
      <c r="B58" s="93" t="s">
        <v>99</v>
      </c>
      <c r="C58" s="89">
        <v>1</v>
      </c>
      <c r="D58" s="94">
        <v>29.7</v>
      </c>
      <c r="E58" s="94"/>
      <c r="F58" s="89">
        <v>0.17</v>
      </c>
      <c r="G58" s="89"/>
      <c r="H58" s="89"/>
      <c r="I58" s="89">
        <v>5.0490000000000004</v>
      </c>
      <c r="J58" s="89">
        <v>5.0490000000000004</v>
      </c>
      <c r="K58" s="90"/>
      <c r="L58" s="34"/>
      <c r="N58" s="33"/>
      <c r="O58" s="33"/>
      <c r="P58" s="33"/>
      <c r="Q58" s="33"/>
      <c r="R58" s="33"/>
      <c r="S58" s="33"/>
      <c r="T58" s="33"/>
      <c r="U58" s="33"/>
      <c r="V58" s="33"/>
      <c r="W58" s="33"/>
      <c r="X58" s="33"/>
      <c r="Y58" s="33"/>
      <c r="Z58" s="33"/>
      <c r="AA58" s="33"/>
      <c r="AB58" s="33"/>
      <c r="AC58" s="33"/>
      <c r="AD58" s="33"/>
    </row>
    <row r="59" spans="1:30" s="32" customFormat="1">
      <c r="A59" s="91"/>
      <c r="B59" s="93" t="s">
        <v>251</v>
      </c>
      <c r="C59" s="89">
        <v>2</v>
      </c>
      <c r="D59" s="94">
        <v>2.25</v>
      </c>
      <c r="E59" s="94"/>
      <c r="F59" s="89">
        <v>1</v>
      </c>
      <c r="G59" s="89"/>
      <c r="H59" s="89"/>
      <c r="I59" s="89">
        <v>4.5</v>
      </c>
      <c r="J59" s="89">
        <v>4.5</v>
      </c>
      <c r="K59" s="90"/>
      <c r="L59" s="34"/>
      <c r="N59" s="33"/>
      <c r="O59" s="33"/>
      <c r="P59" s="33"/>
      <c r="Q59" s="33"/>
      <c r="R59" s="33"/>
      <c r="S59" s="33"/>
      <c r="T59" s="33"/>
      <c r="U59" s="33"/>
      <c r="V59" s="33"/>
      <c r="W59" s="33"/>
      <c r="X59" s="33"/>
      <c r="Y59" s="33"/>
      <c r="Z59" s="33"/>
      <c r="AA59" s="33"/>
      <c r="AB59" s="33"/>
      <c r="AC59" s="33"/>
      <c r="AD59" s="33"/>
    </row>
    <row r="60" spans="1:30" s="32" customFormat="1" ht="19.5">
      <c r="A60" s="96"/>
      <c r="B60" s="97" t="s">
        <v>13</v>
      </c>
      <c r="C60" s="113"/>
      <c r="D60" s="114"/>
      <c r="E60" s="114"/>
      <c r="F60" s="113"/>
      <c r="G60" s="113"/>
      <c r="H60" s="113"/>
      <c r="I60" s="113"/>
      <c r="J60" s="115">
        <v>155.76</v>
      </c>
      <c r="K60" s="116" t="s">
        <v>21</v>
      </c>
      <c r="L60" s="35"/>
      <c r="N60" s="33"/>
      <c r="O60" s="33"/>
      <c r="P60" s="33"/>
      <c r="Q60" s="33"/>
      <c r="R60" s="33"/>
      <c r="S60" s="33"/>
      <c r="T60" s="33"/>
      <c r="U60" s="33"/>
      <c r="V60" s="33"/>
      <c r="W60" s="33"/>
      <c r="X60" s="33"/>
      <c r="Y60" s="33"/>
      <c r="Z60" s="33"/>
      <c r="AA60" s="33"/>
      <c r="AB60" s="33"/>
      <c r="AC60" s="33"/>
      <c r="AD60" s="33"/>
    </row>
    <row r="61" spans="1:30" s="32" customFormat="1">
      <c r="A61" s="96"/>
      <c r="B61" s="142"/>
      <c r="C61" s="143"/>
      <c r="D61" s="144"/>
      <c r="E61" s="144"/>
      <c r="F61" s="143"/>
      <c r="G61" s="143"/>
      <c r="H61" s="143"/>
      <c r="I61" s="143"/>
      <c r="J61" s="143"/>
      <c r="K61" s="145"/>
      <c r="L61" s="39"/>
      <c r="N61" s="33"/>
      <c r="O61" s="33"/>
      <c r="P61" s="33"/>
      <c r="Q61" s="33"/>
      <c r="R61" s="33"/>
      <c r="S61" s="33"/>
      <c r="T61" s="33"/>
      <c r="U61" s="33"/>
      <c r="V61" s="33"/>
      <c r="W61" s="33"/>
      <c r="X61" s="33"/>
      <c r="Y61" s="33"/>
      <c r="Z61" s="33"/>
      <c r="AA61" s="33"/>
      <c r="AB61" s="33"/>
      <c r="AC61" s="33"/>
      <c r="AD61" s="33"/>
    </row>
    <row r="62" spans="1:30" s="32" customFormat="1" ht="54">
      <c r="A62" s="87" t="s">
        <v>252</v>
      </c>
      <c r="B62" s="141" t="s">
        <v>260</v>
      </c>
      <c r="C62" s="89"/>
      <c r="D62" s="94"/>
      <c r="E62" s="94"/>
      <c r="F62" s="89"/>
      <c r="G62" s="89"/>
      <c r="H62" s="89"/>
      <c r="I62" s="89"/>
      <c r="J62" s="89"/>
      <c r="K62" s="90"/>
      <c r="L62" s="34"/>
      <c r="N62" s="33"/>
      <c r="O62" s="33"/>
      <c r="P62" s="33"/>
      <c r="Q62" s="33"/>
      <c r="R62" s="33"/>
      <c r="S62" s="33"/>
      <c r="T62" s="33"/>
      <c r="U62" s="33"/>
      <c r="V62" s="33"/>
      <c r="W62" s="33"/>
      <c r="X62" s="33"/>
      <c r="Y62" s="33"/>
      <c r="Z62" s="33"/>
      <c r="AA62" s="33"/>
      <c r="AB62" s="33"/>
      <c r="AC62" s="33"/>
      <c r="AD62" s="33"/>
    </row>
    <row r="63" spans="1:30" s="32" customFormat="1">
      <c r="A63" s="91"/>
      <c r="B63" s="93" t="s">
        <v>262</v>
      </c>
      <c r="C63" s="89">
        <v>11</v>
      </c>
      <c r="D63" s="94">
        <v>2.4500000000000002</v>
      </c>
      <c r="E63" s="94">
        <v>0.25</v>
      </c>
      <c r="F63" s="89">
        <v>0.15</v>
      </c>
      <c r="G63" s="89">
        <v>21.560000000000002</v>
      </c>
      <c r="H63" s="89"/>
      <c r="I63" s="89"/>
      <c r="J63" s="89">
        <v>21.56</v>
      </c>
      <c r="K63" s="90"/>
      <c r="L63" s="34"/>
      <c r="N63" s="33"/>
      <c r="O63" s="33"/>
      <c r="P63" s="33"/>
      <c r="Q63" s="33"/>
      <c r="R63" s="33"/>
      <c r="S63" s="33"/>
      <c r="T63" s="33"/>
      <c r="U63" s="33"/>
      <c r="V63" s="33"/>
      <c r="W63" s="33"/>
      <c r="X63" s="33"/>
      <c r="Y63" s="33"/>
      <c r="Z63" s="33"/>
      <c r="AA63" s="33"/>
      <c r="AB63" s="33"/>
      <c r="AC63" s="33"/>
      <c r="AD63" s="33"/>
    </row>
    <row r="64" spans="1:30" s="32" customFormat="1" ht="19.5">
      <c r="A64" s="96"/>
      <c r="B64" s="97" t="s">
        <v>13</v>
      </c>
      <c r="C64" s="113"/>
      <c r="D64" s="114"/>
      <c r="E64" s="114"/>
      <c r="F64" s="113"/>
      <c r="G64" s="113"/>
      <c r="H64" s="113"/>
      <c r="I64" s="113"/>
      <c r="J64" s="115">
        <v>21.56</v>
      </c>
      <c r="K64" s="116" t="s">
        <v>21</v>
      </c>
      <c r="L64" s="35"/>
      <c r="N64" s="33"/>
      <c r="O64" s="33"/>
      <c r="P64" s="33"/>
      <c r="Q64" s="33"/>
      <c r="R64" s="33"/>
      <c r="S64" s="33"/>
      <c r="T64" s="33"/>
      <c r="U64" s="33"/>
      <c r="V64" s="33"/>
      <c r="W64" s="33"/>
      <c r="X64" s="33"/>
      <c r="Y64" s="33"/>
      <c r="Z64" s="33"/>
      <c r="AA64" s="33"/>
      <c r="AB64" s="33"/>
      <c r="AC64" s="33"/>
      <c r="AD64" s="33"/>
    </row>
    <row r="65" spans="1:30" s="32" customFormat="1">
      <c r="A65" s="96"/>
      <c r="B65" s="142"/>
      <c r="C65" s="143"/>
      <c r="D65" s="144"/>
      <c r="E65" s="144"/>
      <c r="F65" s="143"/>
      <c r="G65" s="143"/>
      <c r="H65" s="143"/>
      <c r="I65" s="143"/>
      <c r="J65" s="143"/>
      <c r="K65" s="145"/>
      <c r="L65" s="39"/>
      <c r="N65" s="33"/>
      <c r="O65" s="33"/>
      <c r="P65" s="33"/>
      <c r="Q65" s="33"/>
      <c r="R65" s="33"/>
      <c r="S65" s="33"/>
      <c r="T65" s="33"/>
      <c r="U65" s="33"/>
      <c r="V65" s="33"/>
      <c r="W65" s="33"/>
      <c r="X65" s="33"/>
      <c r="Y65" s="33"/>
      <c r="Z65" s="33"/>
      <c r="AA65" s="33"/>
      <c r="AB65" s="33"/>
      <c r="AC65" s="33"/>
      <c r="AD65" s="33"/>
    </row>
    <row r="66" spans="1:30" s="32" customFormat="1" ht="36">
      <c r="A66" s="87" t="s">
        <v>253</v>
      </c>
      <c r="B66" s="141" t="s">
        <v>256</v>
      </c>
      <c r="C66" s="89" t="s">
        <v>264</v>
      </c>
      <c r="D66" s="94" t="s">
        <v>263</v>
      </c>
      <c r="E66" s="94" t="s">
        <v>265</v>
      </c>
      <c r="F66" s="89" t="s">
        <v>266</v>
      </c>
      <c r="G66" s="89"/>
      <c r="H66" s="89"/>
      <c r="I66" s="89"/>
      <c r="J66" s="89"/>
      <c r="K66" s="90"/>
      <c r="L66" s="34"/>
      <c r="N66" s="33"/>
      <c r="O66" s="33"/>
      <c r="P66" s="33"/>
      <c r="Q66" s="33"/>
      <c r="R66" s="33"/>
      <c r="S66" s="33"/>
      <c r="T66" s="33"/>
      <c r="U66" s="33"/>
      <c r="V66" s="33"/>
      <c r="W66" s="33"/>
      <c r="X66" s="33"/>
      <c r="Y66" s="33"/>
      <c r="Z66" s="33"/>
      <c r="AA66" s="33"/>
      <c r="AB66" s="33"/>
      <c r="AC66" s="33"/>
      <c r="AD66" s="33"/>
    </row>
    <row r="67" spans="1:30" s="32" customFormat="1">
      <c r="A67" s="91"/>
      <c r="B67" s="93" t="s">
        <v>262</v>
      </c>
      <c r="C67" s="89">
        <v>11</v>
      </c>
      <c r="D67" s="94">
        <v>4</v>
      </c>
      <c r="E67" s="94">
        <v>2.4500000000000002</v>
      </c>
      <c r="F67" s="119">
        <v>0.39500000000000002</v>
      </c>
      <c r="G67" s="89"/>
      <c r="H67" s="89"/>
      <c r="I67" s="89">
        <v>42.581000000000003</v>
      </c>
      <c r="J67" s="89">
        <v>42.58</v>
      </c>
      <c r="K67" s="90"/>
      <c r="L67" s="34"/>
      <c r="N67" s="33"/>
      <c r="O67" s="33"/>
      <c r="P67" s="33"/>
      <c r="Q67" s="33"/>
      <c r="R67" s="33"/>
      <c r="S67" s="33"/>
      <c r="T67" s="33"/>
      <c r="U67" s="33"/>
      <c r="V67" s="33"/>
      <c r="W67" s="33"/>
      <c r="X67" s="33"/>
      <c r="Y67" s="33"/>
      <c r="Z67" s="33"/>
      <c r="AA67" s="33"/>
      <c r="AB67" s="33"/>
      <c r="AC67" s="33"/>
      <c r="AD67" s="33"/>
    </row>
    <row r="68" spans="1:30" s="32" customFormat="1" ht="19.5">
      <c r="A68" s="96"/>
      <c r="B68" s="97" t="s">
        <v>13</v>
      </c>
      <c r="C68" s="113"/>
      <c r="D68" s="114"/>
      <c r="E68" s="114"/>
      <c r="F68" s="113"/>
      <c r="G68" s="113"/>
      <c r="H68" s="113"/>
      <c r="I68" s="113"/>
      <c r="J68" s="115">
        <v>42.58</v>
      </c>
      <c r="K68" s="116" t="s">
        <v>257</v>
      </c>
      <c r="L68" s="35"/>
      <c r="N68" s="33"/>
      <c r="O68" s="33"/>
      <c r="P68" s="33"/>
      <c r="Q68" s="33"/>
      <c r="R68" s="33"/>
      <c r="S68" s="33"/>
      <c r="T68" s="33"/>
      <c r="U68" s="33"/>
      <c r="V68" s="33"/>
      <c r="W68" s="33"/>
      <c r="X68" s="33"/>
      <c r="Y68" s="33"/>
      <c r="Z68" s="33"/>
      <c r="AA68" s="33"/>
      <c r="AB68" s="33"/>
      <c r="AC68" s="33"/>
      <c r="AD68" s="33"/>
    </row>
    <row r="69" spans="1:30" s="32" customFormat="1">
      <c r="A69" s="96"/>
      <c r="B69" s="142"/>
      <c r="C69" s="143"/>
      <c r="D69" s="144"/>
      <c r="E69" s="144"/>
      <c r="F69" s="143"/>
      <c r="G69" s="143"/>
      <c r="H69" s="143"/>
      <c r="I69" s="143"/>
      <c r="J69" s="143"/>
      <c r="K69" s="145"/>
      <c r="L69" s="39"/>
      <c r="N69" s="33"/>
      <c r="O69" s="33"/>
      <c r="P69" s="33"/>
      <c r="Q69" s="33"/>
      <c r="R69" s="33"/>
      <c r="S69" s="33"/>
      <c r="T69" s="33"/>
      <c r="U69" s="33"/>
      <c r="V69" s="33"/>
      <c r="W69" s="33"/>
      <c r="X69" s="33"/>
      <c r="Y69" s="33"/>
      <c r="Z69" s="33"/>
      <c r="AA69" s="33"/>
      <c r="AB69" s="33"/>
      <c r="AC69" s="33"/>
      <c r="AD69" s="33"/>
    </row>
    <row r="70" spans="1:30" s="32" customFormat="1" ht="36">
      <c r="A70" s="87" t="s">
        <v>254</v>
      </c>
      <c r="B70" s="141" t="s">
        <v>255</v>
      </c>
      <c r="C70" s="89"/>
      <c r="D70" s="94"/>
      <c r="E70" s="94"/>
      <c r="F70" s="89"/>
      <c r="G70" s="89"/>
      <c r="H70" s="89"/>
      <c r="I70" s="89"/>
      <c r="J70" s="89"/>
      <c r="K70" s="90"/>
      <c r="L70" s="34"/>
      <c r="N70" s="33"/>
      <c r="O70" s="33"/>
      <c r="P70" s="33"/>
      <c r="Q70" s="33"/>
      <c r="R70" s="33"/>
      <c r="S70" s="33"/>
      <c r="T70" s="33"/>
      <c r="U70" s="33"/>
      <c r="V70" s="33"/>
      <c r="W70" s="33"/>
      <c r="X70" s="33"/>
      <c r="Y70" s="33"/>
      <c r="Z70" s="33"/>
      <c r="AA70" s="33"/>
      <c r="AB70" s="33"/>
      <c r="AC70" s="33"/>
      <c r="AD70" s="33"/>
    </row>
    <row r="71" spans="1:30" s="32" customFormat="1">
      <c r="A71" s="91"/>
      <c r="B71" s="93" t="s">
        <v>262</v>
      </c>
      <c r="C71" s="89">
        <v>11</v>
      </c>
      <c r="D71" s="94">
        <v>2.4500000000000002</v>
      </c>
      <c r="E71" s="94">
        <v>0.25</v>
      </c>
      <c r="F71" s="89">
        <v>0.15</v>
      </c>
      <c r="G71" s="89"/>
      <c r="H71" s="89">
        <v>1.0106250000000001</v>
      </c>
      <c r="I71" s="89"/>
      <c r="J71" s="89">
        <v>1.01</v>
      </c>
      <c r="K71" s="90"/>
      <c r="L71" s="34"/>
      <c r="N71" s="33"/>
      <c r="O71" s="33"/>
      <c r="P71" s="33"/>
      <c r="Q71" s="33"/>
      <c r="R71" s="33"/>
      <c r="S71" s="33"/>
      <c r="T71" s="33"/>
      <c r="U71" s="33"/>
      <c r="V71" s="33"/>
      <c r="W71" s="33"/>
      <c r="X71" s="33"/>
      <c r="Y71" s="33"/>
      <c r="Z71" s="33"/>
      <c r="AA71" s="33"/>
      <c r="AB71" s="33"/>
      <c r="AC71" s="33"/>
      <c r="AD71" s="33"/>
    </row>
    <row r="72" spans="1:30" s="32" customFormat="1" ht="19.5">
      <c r="A72" s="96"/>
      <c r="B72" s="97" t="s">
        <v>13</v>
      </c>
      <c r="C72" s="113"/>
      <c r="D72" s="114"/>
      <c r="E72" s="114"/>
      <c r="F72" s="113"/>
      <c r="G72" s="113"/>
      <c r="H72" s="113"/>
      <c r="I72" s="113"/>
      <c r="J72" s="115">
        <v>1.01</v>
      </c>
      <c r="K72" s="116" t="s">
        <v>28</v>
      </c>
      <c r="L72" s="35"/>
      <c r="N72" s="33"/>
      <c r="O72" s="33"/>
      <c r="P72" s="33"/>
      <c r="Q72" s="33"/>
      <c r="R72" s="33"/>
      <c r="S72" s="33"/>
      <c r="T72" s="33"/>
      <c r="U72" s="33"/>
      <c r="V72" s="33"/>
      <c r="W72" s="33"/>
      <c r="X72" s="33"/>
      <c r="Y72" s="33"/>
      <c r="Z72" s="33"/>
      <c r="AA72" s="33"/>
      <c r="AB72" s="33"/>
      <c r="AC72" s="33"/>
      <c r="AD72" s="33"/>
    </row>
    <row r="73" spans="1:30" s="32" customFormat="1">
      <c r="A73" s="96"/>
      <c r="B73" s="142"/>
      <c r="C73" s="143"/>
      <c r="D73" s="144"/>
      <c r="E73" s="144"/>
      <c r="F73" s="143"/>
      <c r="G73" s="143"/>
      <c r="H73" s="143"/>
      <c r="I73" s="143"/>
      <c r="J73" s="143"/>
      <c r="K73" s="145"/>
      <c r="L73" s="39"/>
      <c r="N73" s="33"/>
      <c r="O73" s="33"/>
      <c r="P73" s="33"/>
      <c r="Q73" s="33"/>
      <c r="R73" s="33"/>
      <c r="S73" s="33"/>
      <c r="T73" s="33"/>
      <c r="U73" s="33"/>
      <c r="V73" s="33"/>
      <c r="W73" s="33"/>
      <c r="X73" s="33"/>
      <c r="Y73" s="33"/>
      <c r="Z73" s="33"/>
      <c r="AA73" s="33"/>
      <c r="AB73" s="33"/>
      <c r="AC73" s="33"/>
      <c r="AD73" s="33"/>
    </row>
    <row r="74" spans="1:30" s="32" customFormat="1">
      <c r="A74" s="87" t="s">
        <v>48</v>
      </c>
      <c r="B74" s="141" t="s">
        <v>49</v>
      </c>
      <c r="C74" s="89"/>
      <c r="D74" s="94"/>
      <c r="E74" s="94"/>
      <c r="F74" s="89"/>
      <c r="G74" s="89"/>
      <c r="H74" s="89"/>
      <c r="I74" s="89"/>
      <c r="J74" s="89"/>
      <c r="K74" s="90"/>
      <c r="L74" s="34"/>
      <c r="N74" s="33"/>
      <c r="O74" s="33"/>
      <c r="P74" s="33"/>
      <c r="Q74" s="33"/>
      <c r="R74" s="33"/>
      <c r="S74" s="33"/>
      <c r="T74" s="33"/>
      <c r="U74" s="33"/>
      <c r="V74" s="33"/>
      <c r="W74" s="33"/>
      <c r="X74" s="33"/>
      <c r="Y74" s="33"/>
      <c r="Z74" s="33"/>
      <c r="AA74" s="33"/>
      <c r="AB74" s="33"/>
      <c r="AC74" s="33"/>
      <c r="AD74" s="33"/>
    </row>
    <row r="75" spans="1:30" s="32" customFormat="1" ht="54">
      <c r="A75" s="87" t="s">
        <v>50</v>
      </c>
      <c r="B75" s="141" t="s">
        <v>167</v>
      </c>
      <c r="C75" s="89"/>
      <c r="D75" s="94"/>
      <c r="E75" s="94"/>
      <c r="F75" s="89"/>
      <c r="G75" s="89"/>
      <c r="H75" s="89"/>
      <c r="I75" s="89"/>
      <c r="J75" s="89"/>
      <c r="K75" s="90"/>
      <c r="L75" s="34"/>
      <c r="N75" s="33"/>
      <c r="O75" s="33"/>
      <c r="P75" s="33"/>
      <c r="Q75" s="33"/>
      <c r="R75" s="33"/>
      <c r="S75" s="33"/>
      <c r="T75" s="33"/>
      <c r="U75" s="33"/>
      <c r="V75" s="33"/>
      <c r="W75" s="33"/>
      <c r="X75" s="33"/>
      <c r="Y75" s="33"/>
      <c r="Z75" s="33"/>
      <c r="AA75" s="33"/>
      <c r="AB75" s="33"/>
      <c r="AC75" s="33"/>
      <c r="AD75" s="33"/>
    </row>
    <row r="76" spans="1:30" s="32" customFormat="1">
      <c r="A76" s="91"/>
      <c r="B76" s="146" t="s">
        <v>100</v>
      </c>
      <c r="C76" s="89"/>
      <c r="D76" s="94"/>
      <c r="E76" s="94"/>
      <c r="F76" s="89"/>
      <c r="G76" s="89"/>
      <c r="H76" s="89"/>
      <c r="I76" s="89"/>
      <c r="J76" s="89"/>
      <c r="K76" s="90"/>
      <c r="L76" s="34"/>
      <c r="N76" s="33"/>
      <c r="O76" s="33"/>
      <c r="P76" s="33"/>
      <c r="Q76" s="33"/>
      <c r="R76" s="33"/>
      <c r="S76" s="33"/>
      <c r="T76" s="33"/>
      <c r="U76" s="33"/>
      <c r="V76" s="33"/>
      <c r="W76" s="33"/>
      <c r="X76" s="33"/>
      <c r="Y76" s="33"/>
      <c r="Z76" s="33"/>
      <c r="AA76" s="33"/>
      <c r="AB76" s="33"/>
      <c r="AC76" s="33"/>
      <c r="AD76" s="33"/>
    </row>
    <row r="77" spans="1:30" s="32" customFormat="1">
      <c r="A77" s="91"/>
      <c r="B77" s="93" t="s">
        <v>101</v>
      </c>
      <c r="C77" s="89"/>
      <c r="D77" s="94"/>
      <c r="E77" s="94"/>
      <c r="F77" s="89"/>
      <c r="G77" s="89">
        <v>1179.6400000000001</v>
      </c>
      <c r="H77" s="89"/>
      <c r="I77" s="89"/>
      <c r="J77" s="89">
        <v>1179.6400000000001</v>
      </c>
      <c r="K77" s="90"/>
      <c r="L77" s="34"/>
      <c r="N77" s="33"/>
      <c r="O77" s="33"/>
      <c r="P77" s="33"/>
      <c r="Q77" s="33"/>
      <c r="R77" s="33"/>
      <c r="S77" s="33"/>
      <c r="T77" s="33"/>
      <c r="U77" s="33"/>
      <c r="V77" s="33"/>
      <c r="W77" s="33"/>
      <c r="X77" s="33"/>
      <c r="Y77" s="33"/>
      <c r="Z77" s="33"/>
      <c r="AA77" s="33"/>
      <c r="AB77" s="33"/>
      <c r="AC77" s="33"/>
      <c r="AD77" s="33"/>
    </row>
    <row r="78" spans="1:30" s="32" customFormat="1">
      <c r="A78" s="91"/>
      <c r="B78" s="93" t="s">
        <v>102</v>
      </c>
      <c r="C78" s="89"/>
      <c r="D78" s="94"/>
      <c r="E78" s="94"/>
      <c r="F78" s="89"/>
      <c r="G78" s="89">
        <v>250.89</v>
      </c>
      <c r="H78" s="89"/>
      <c r="I78" s="89"/>
      <c r="J78" s="89">
        <v>250.89</v>
      </c>
      <c r="K78" s="90"/>
      <c r="L78" s="34"/>
      <c r="N78" s="33"/>
      <c r="O78" s="33"/>
      <c r="P78" s="33"/>
      <c r="Q78" s="33"/>
      <c r="R78" s="33"/>
      <c r="S78" s="33"/>
      <c r="T78" s="33"/>
      <c r="U78" s="33"/>
      <c r="V78" s="33"/>
      <c r="W78" s="33"/>
      <c r="X78" s="33"/>
      <c r="Y78" s="33"/>
      <c r="Z78" s="33"/>
      <c r="AA78" s="33"/>
      <c r="AB78" s="33"/>
      <c r="AC78" s="33"/>
      <c r="AD78" s="33"/>
    </row>
    <row r="79" spans="1:30" s="32" customFormat="1" ht="19.5">
      <c r="A79" s="96"/>
      <c r="B79" s="97" t="s">
        <v>13</v>
      </c>
      <c r="C79" s="113"/>
      <c r="D79" s="114"/>
      <c r="E79" s="114"/>
      <c r="F79" s="113"/>
      <c r="G79" s="113"/>
      <c r="H79" s="113"/>
      <c r="I79" s="113"/>
      <c r="J79" s="115">
        <v>1430.5300000000002</v>
      </c>
      <c r="K79" s="116" t="s">
        <v>21</v>
      </c>
      <c r="L79" s="35"/>
      <c r="N79" s="33"/>
      <c r="O79" s="33"/>
      <c r="P79" s="33"/>
      <c r="Q79" s="33"/>
      <c r="R79" s="33"/>
      <c r="S79" s="33"/>
      <c r="T79" s="33"/>
      <c r="U79" s="33"/>
      <c r="V79" s="33"/>
      <c r="W79" s="33"/>
      <c r="X79" s="33"/>
      <c r="Y79" s="33"/>
      <c r="Z79" s="33"/>
      <c r="AA79" s="33"/>
      <c r="AB79" s="33"/>
      <c r="AC79" s="33"/>
      <c r="AD79" s="33"/>
    </row>
    <row r="80" spans="1:30" s="32" customFormat="1" ht="19.5">
      <c r="A80" s="101"/>
      <c r="B80" s="102"/>
      <c r="C80" s="89"/>
      <c r="D80" s="94"/>
      <c r="E80" s="94"/>
      <c r="F80" s="89"/>
      <c r="G80" s="89"/>
      <c r="H80" s="89"/>
      <c r="I80" s="89"/>
      <c r="J80" s="108"/>
      <c r="K80" s="109"/>
      <c r="L80" s="34"/>
      <c r="N80" s="33"/>
      <c r="O80" s="33"/>
      <c r="P80" s="33"/>
      <c r="Q80" s="33"/>
      <c r="R80" s="33"/>
      <c r="S80" s="33"/>
      <c r="T80" s="33"/>
      <c r="U80" s="33"/>
      <c r="V80" s="33"/>
      <c r="W80" s="33"/>
      <c r="X80" s="33"/>
      <c r="Y80" s="33"/>
      <c r="Z80" s="33"/>
      <c r="AA80" s="33"/>
      <c r="AB80" s="33"/>
      <c r="AC80" s="33"/>
      <c r="AD80" s="33"/>
    </row>
    <row r="81" spans="1:30" s="32" customFormat="1" ht="36">
      <c r="A81" s="87" t="s">
        <v>51</v>
      </c>
      <c r="B81" s="112" t="s">
        <v>270</v>
      </c>
      <c r="C81" s="89"/>
      <c r="D81" s="94"/>
      <c r="E81" s="94"/>
      <c r="F81" s="89"/>
      <c r="G81" s="89"/>
      <c r="H81" s="89"/>
      <c r="I81" s="89"/>
      <c r="J81" s="89"/>
      <c r="K81" s="90"/>
      <c r="L81" s="34"/>
      <c r="N81" s="33"/>
      <c r="O81" s="33"/>
      <c r="P81" s="33"/>
      <c r="Q81" s="33"/>
      <c r="R81" s="33"/>
      <c r="S81" s="33"/>
      <c r="T81" s="33"/>
      <c r="U81" s="33"/>
      <c r="V81" s="33"/>
      <c r="W81" s="33"/>
      <c r="X81" s="33"/>
      <c r="Y81" s="33"/>
      <c r="Z81" s="33"/>
      <c r="AA81" s="33"/>
      <c r="AB81" s="33"/>
      <c r="AC81" s="33"/>
      <c r="AD81" s="33"/>
    </row>
    <row r="82" spans="1:30" s="32" customFormat="1">
      <c r="A82" s="91"/>
      <c r="B82" s="93" t="s">
        <v>103</v>
      </c>
      <c r="C82" s="89"/>
      <c r="D82" s="94"/>
      <c r="E82" s="94"/>
      <c r="F82" s="89"/>
      <c r="G82" s="89">
        <v>1430.5300000000002</v>
      </c>
      <c r="H82" s="89"/>
      <c r="I82" s="89"/>
      <c r="J82" s="89">
        <v>1430.5300000000002</v>
      </c>
      <c r="K82" s="90"/>
      <c r="L82" s="34"/>
      <c r="N82" s="33"/>
      <c r="O82" s="33"/>
      <c r="P82" s="33"/>
      <c r="Q82" s="33"/>
      <c r="R82" s="33"/>
      <c r="S82" s="33"/>
      <c r="T82" s="33"/>
      <c r="U82" s="33"/>
      <c r="V82" s="33"/>
      <c r="W82" s="33"/>
      <c r="X82" s="33"/>
      <c r="Y82" s="33"/>
      <c r="Z82" s="33"/>
      <c r="AA82" s="33"/>
      <c r="AB82" s="33"/>
      <c r="AC82" s="33"/>
      <c r="AD82" s="33"/>
    </row>
    <row r="83" spans="1:30" s="32" customFormat="1" ht="19.5">
      <c r="A83" s="96"/>
      <c r="B83" s="97" t="s">
        <v>13</v>
      </c>
      <c r="C83" s="113"/>
      <c r="D83" s="114"/>
      <c r="E83" s="114"/>
      <c r="F83" s="113"/>
      <c r="G83" s="113"/>
      <c r="H83" s="113"/>
      <c r="I83" s="113"/>
      <c r="J83" s="115">
        <v>1430.5300000000002</v>
      </c>
      <c r="K83" s="116" t="s">
        <v>21</v>
      </c>
      <c r="L83" s="35"/>
      <c r="N83" s="33"/>
      <c r="O83" s="33"/>
      <c r="P83" s="33"/>
      <c r="Q83" s="33"/>
      <c r="R83" s="33"/>
      <c r="S83" s="33"/>
      <c r="T83" s="33"/>
      <c r="U83" s="33"/>
      <c r="V83" s="33"/>
      <c r="W83" s="33"/>
      <c r="X83" s="33"/>
      <c r="Y83" s="33"/>
      <c r="Z83" s="33"/>
      <c r="AA83" s="33"/>
      <c r="AB83" s="33"/>
      <c r="AC83" s="33"/>
      <c r="AD83" s="33"/>
    </row>
    <row r="84" spans="1:30" s="32" customFormat="1" ht="19.5">
      <c r="A84" s="101"/>
      <c r="B84" s="102"/>
      <c r="C84" s="89"/>
      <c r="D84" s="94"/>
      <c r="E84" s="94"/>
      <c r="F84" s="89"/>
      <c r="G84" s="89"/>
      <c r="H84" s="89"/>
      <c r="I84" s="89"/>
      <c r="J84" s="108"/>
      <c r="K84" s="109"/>
      <c r="L84" s="34"/>
      <c r="N84" s="33"/>
      <c r="O84" s="33"/>
      <c r="P84" s="33"/>
      <c r="Q84" s="33"/>
      <c r="R84" s="33"/>
      <c r="S84" s="33"/>
      <c r="T84" s="33"/>
      <c r="U84" s="33"/>
      <c r="V84" s="33"/>
      <c r="W84" s="33"/>
      <c r="X84" s="33"/>
      <c r="Y84" s="33"/>
      <c r="Z84" s="33"/>
      <c r="AA84" s="33"/>
      <c r="AB84" s="33"/>
      <c r="AC84" s="33"/>
      <c r="AD84" s="33"/>
    </row>
    <row r="85" spans="1:30" s="32" customFormat="1" ht="19.5">
      <c r="A85" s="87" t="s">
        <v>52</v>
      </c>
      <c r="B85" s="112" t="s">
        <v>54</v>
      </c>
      <c r="C85" s="89"/>
      <c r="D85" s="94"/>
      <c r="E85" s="94"/>
      <c r="F85" s="89"/>
      <c r="G85" s="89"/>
      <c r="H85" s="89"/>
      <c r="I85" s="89"/>
      <c r="J85" s="108"/>
      <c r="K85" s="109"/>
      <c r="L85" s="34"/>
      <c r="N85" s="33"/>
      <c r="O85" s="33"/>
      <c r="P85" s="33"/>
      <c r="Q85" s="33"/>
      <c r="R85" s="33"/>
      <c r="S85" s="33"/>
      <c r="T85" s="33"/>
      <c r="U85" s="33"/>
      <c r="V85" s="33"/>
      <c r="W85" s="33"/>
      <c r="X85" s="33"/>
      <c r="Y85" s="33"/>
      <c r="Z85" s="33"/>
      <c r="AA85" s="33"/>
      <c r="AB85" s="33"/>
      <c r="AC85" s="33"/>
      <c r="AD85" s="33"/>
    </row>
    <row r="86" spans="1:30" s="32" customFormat="1" ht="19.5">
      <c r="A86" s="91"/>
      <c r="B86" s="93" t="s">
        <v>101</v>
      </c>
      <c r="C86" s="89"/>
      <c r="D86" s="94">
        <v>124.9</v>
      </c>
      <c r="E86" s="94"/>
      <c r="F86" s="89"/>
      <c r="G86" s="89"/>
      <c r="H86" s="89"/>
      <c r="I86" s="89"/>
      <c r="J86" s="89">
        <v>124.9</v>
      </c>
      <c r="K86" s="109"/>
      <c r="L86" s="34"/>
      <c r="N86" s="33"/>
      <c r="O86" s="33"/>
      <c r="P86" s="33"/>
      <c r="Q86" s="33"/>
      <c r="R86" s="33"/>
      <c r="S86" s="33"/>
      <c r="T86" s="33"/>
      <c r="U86" s="33"/>
      <c r="V86" s="33"/>
      <c r="W86" s="33"/>
      <c r="X86" s="33"/>
      <c r="Y86" s="33"/>
      <c r="Z86" s="33"/>
      <c r="AA86" s="33"/>
      <c r="AB86" s="33"/>
      <c r="AC86" s="33"/>
      <c r="AD86" s="33"/>
    </row>
    <row r="87" spans="1:30" s="32" customFormat="1" ht="19.5">
      <c r="A87" s="91"/>
      <c r="B87" s="93" t="s">
        <v>104</v>
      </c>
      <c r="C87" s="89"/>
      <c r="D87" s="94">
        <v>81.64</v>
      </c>
      <c r="E87" s="94"/>
      <c r="F87" s="89"/>
      <c r="G87" s="89"/>
      <c r="H87" s="89"/>
      <c r="I87" s="89"/>
      <c r="J87" s="89">
        <v>81.64</v>
      </c>
      <c r="K87" s="109"/>
      <c r="L87" s="34"/>
      <c r="N87" s="33"/>
      <c r="O87" s="33"/>
      <c r="P87" s="33"/>
      <c r="Q87" s="33"/>
      <c r="R87" s="33"/>
      <c r="S87" s="33"/>
      <c r="T87" s="33"/>
      <c r="U87" s="33"/>
      <c r="V87" s="33"/>
      <c r="W87" s="33"/>
      <c r="X87" s="33"/>
      <c r="Y87" s="33"/>
      <c r="Z87" s="33"/>
      <c r="AA87" s="33"/>
      <c r="AB87" s="33"/>
      <c r="AC87" s="33"/>
      <c r="AD87" s="33"/>
    </row>
    <row r="88" spans="1:30" s="32" customFormat="1" ht="19.5">
      <c r="A88" s="96"/>
      <c r="B88" s="97" t="s">
        <v>13</v>
      </c>
      <c r="C88" s="113"/>
      <c r="D88" s="114"/>
      <c r="E88" s="114"/>
      <c r="F88" s="113"/>
      <c r="G88" s="113"/>
      <c r="H88" s="113"/>
      <c r="I88" s="113"/>
      <c r="J88" s="115">
        <v>206.54000000000002</v>
      </c>
      <c r="K88" s="116" t="s">
        <v>55</v>
      </c>
      <c r="L88" s="35"/>
      <c r="N88" s="33"/>
      <c r="O88" s="33"/>
      <c r="P88" s="33"/>
      <c r="Q88" s="33"/>
      <c r="R88" s="33"/>
      <c r="S88" s="33"/>
      <c r="T88" s="33"/>
      <c r="U88" s="33"/>
      <c r="V88" s="33"/>
      <c r="W88" s="33"/>
      <c r="X88" s="33"/>
      <c r="Y88" s="33"/>
      <c r="Z88" s="33"/>
      <c r="AA88" s="33"/>
      <c r="AB88" s="33"/>
      <c r="AC88" s="33"/>
      <c r="AD88" s="33"/>
    </row>
    <row r="89" spans="1:30" s="111" customFormat="1" ht="19.5">
      <c r="A89" s="101"/>
      <c r="B89" s="102"/>
      <c r="C89" s="89"/>
      <c r="D89" s="94"/>
      <c r="E89" s="94"/>
      <c r="F89" s="89"/>
      <c r="G89" s="89"/>
      <c r="H89" s="89"/>
      <c r="I89" s="89"/>
      <c r="J89" s="108"/>
      <c r="K89" s="109"/>
      <c r="L89" s="110"/>
    </row>
    <row r="90" spans="1:30" s="111" customFormat="1" ht="19.5">
      <c r="A90" s="87" t="s">
        <v>203</v>
      </c>
      <c r="B90" s="112" t="s">
        <v>202</v>
      </c>
      <c r="C90" s="89"/>
      <c r="D90" s="94"/>
      <c r="E90" s="94"/>
      <c r="F90" s="89"/>
      <c r="G90" s="89"/>
      <c r="H90" s="89"/>
      <c r="I90" s="89"/>
      <c r="J90" s="108"/>
      <c r="K90" s="109"/>
      <c r="L90" s="110"/>
    </row>
    <row r="91" spans="1:30" s="111" customFormat="1" ht="19.5">
      <c r="A91" s="91"/>
      <c r="B91" s="93" t="s">
        <v>205</v>
      </c>
      <c r="C91" s="89"/>
      <c r="D91" s="94">
        <v>31.1</v>
      </c>
      <c r="E91" s="94"/>
      <c r="F91" s="89"/>
      <c r="G91" s="89"/>
      <c r="H91" s="89"/>
      <c r="I91" s="89"/>
      <c r="J91" s="89">
        <v>31.1</v>
      </c>
      <c r="K91" s="109"/>
      <c r="L91" s="110"/>
    </row>
    <row r="92" spans="1:30" s="111" customFormat="1" ht="19.5">
      <c r="A92" s="96"/>
      <c r="B92" s="97" t="s">
        <v>13</v>
      </c>
      <c r="C92" s="113"/>
      <c r="D92" s="114"/>
      <c r="E92" s="114"/>
      <c r="F92" s="113"/>
      <c r="G92" s="113"/>
      <c r="H92" s="113"/>
      <c r="I92" s="113"/>
      <c r="J92" s="115">
        <v>31.1</v>
      </c>
      <c r="K92" s="116" t="s">
        <v>55</v>
      </c>
      <c r="L92" s="117"/>
    </row>
    <row r="93" spans="1:30" s="111" customFormat="1" ht="19.5">
      <c r="A93" s="101"/>
      <c r="B93" s="102"/>
      <c r="C93" s="89"/>
      <c r="D93" s="94"/>
      <c r="E93" s="94"/>
      <c r="F93" s="89"/>
      <c r="G93" s="89"/>
      <c r="H93" s="89"/>
      <c r="I93" s="89"/>
      <c r="J93" s="108"/>
      <c r="K93" s="109"/>
      <c r="L93" s="110"/>
    </row>
    <row r="94" spans="1:30" s="32" customFormat="1" ht="19.5">
      <c r="A94" s="87" t="s">
        <v>56</v>
      </c>
      <c r="B94" s="112" t="s">
        <v>57</v>
      </c>
      <c r="C94" s="89"/>
      <c r="D94" s="94"/>
      <c r="E94" s="94"/>
      <c r="F94" s="89"/>
      <c r="G94" s="89"/>
      <c r="H94" s="89"/>
      <c r="I94" s="89"/>
      <c r="J94" s="108"/>
      <c r="K94" s="109"/>
      <c r="L94" s="34"/>
      <c r="N94" s="33"/>
      <c r="O94" s="33"/>
      <c r="P94" s="33"/>
      <c r="Q94" s="33"/>
      <c r="R94" s="33"/>
      <c r="S94" s="33"/>
      <c r="T94" s="33"/>
      <c r="U94" s="33"/>
      <c r="V94" s="33"/>
      <c r="W94" s="33"/>
      <c r="X94" s="33"/>
      <c r="Y94" s="33"/>
      <c r="Z94" s="33"/>
      <c r="AA94" s="33"/>
      <c r="AB94" s="33"/>
      <c r="AC94" s="33"/>
      <c r="AD94" s="33"/>
    </row>
    <row r="95" spans="1:30" s="32" customFormat="1" ht="54">
      <c r="A95" s="87" t="s">
        <v>58</v>
      </c>
      <c r="B95" s="112" t="s">
        <v>59</v>
      </c>
      <c r="C95" s="89"/>
      <c r="D95" s="94"/>
      <c r="E95" s="94"/>
      <c r="F95" s="89"/>
      <c r="G95" s="89"/>
      <c r="H95" s="89"/>
      <c r="I95" s="89"/>
      <c r="J95" s="108"/>
      <c r="K95" s="109"/>
      <c r="L95" s="34"/>
      <c r="N95" s="33"/>
      <c r="O95" s="33"/>
      <c r="P95" s="33"/>
      <c r="Q95" s="33"/>
      <c r="R95" s="33"/>
      <c r="S95" s="33"/>
      <c r="T95" s="33"/>
      <c r="U95" s="33"/>
      <c r="V95" s="33"/>
      <c r="W95" s="33"/>
      <c r="X95" s="33"/>
      <c r="Y95" s="33"/>
      <c r="Z95" s="33"/>
      <c r="AA95" s="33"/>
      <c r="AB95" s="33"/>
      <c r="AC95" s="33"/>
      <c r="AD95" s="33"/>
    </row>
    <row r="96" spans="1:30" s="32" customFormat="1" ht="19.5">
      <c r="A96" s="91"/>
      <c r="B96" s="93" t="s">
        <v>105</v>
      </c>
      <c r="C96" s="89"/>
      <c r="D96" s="94"/>
      <c r="E96" s="94"/>
      <c r="F96" s="89"/>
      <c r="G96" s="89">
        <v>20.83</v>
      </c>
      <c r="H96" s="89"/>
      <c r="I96" s="89"/>
      <c r="J96" s="89">
        <v>20.83</v>
      </c>
      <c r="K96" s="109"/>
      <c r="L96" s="34"/>
      <c r="N96" s="33"/>
      <c r="O96" s="33"/>
      <c r="P96" s="33"/>
      <c r="Q96" s="33"/>
      <c r="R96" s="33"/>
      <c r="S96" s="33"/>
      <c r="T96" s="33"/>
      <c r="U96" s="33"/>
      <c r="V96" s="33"/>
      <c r="W96" s="33"/>
      <c r="X96" s="33"/>
      <c r="Y96" s="33"/>
      <c r="Z96" s="33"/>
      <c r="AA96" s="33"/>
      <c r="AB96" s="33"/>
      <c r="AC96" s="33"/>
      <c r="AD96" s="33"/>
    </row>
    <row r="97" spans="1:30" s="32" customFormat="1" ht="19.5">
      <c r="A97" s="96"/>
      <c r="B97" s="97" t="s">
        <v>13</v>
      </c>
      <c r="C97" s="113"/>
      <c r="D97" s="114"/>
      <c r="E97" s="114"/>
      <c r="F97" s="113"/>
      <c r="G97" s="113"/>
      <c r="H97" s="113"/>
      <c r="I97" s="113"/>
      <c r="J97" s="115">
        <v>20.83</v>
      </c>
      <c r="K97" s="116" t="s">
        <v>21</v>
      </c>
      <c r="L97" s="35"/>
      <c r="N97" s="33"/>
      <c r="O97" s="33"/>
      <c r="P97" s="33"/>
      <c r="Q97" s="33"/>
      <c r="R97" s="33"/>
      <c r="S97" s="33"/>
      <c r="T97" s="33"/>
      <c r="U97" s="33"/>
      <c r="V97" s="33"/>
      <c r="W97" s="33"/>
      <c r="X97" s="33"/>
      <c r="Y97" s="33"/>
      <c r="Z97" s="33"/>
      <c r="AA97" s="33"/>
      <c r="AB97" s="33"/>
      <c r="AC97" s="33"/>
      <c r="AD97" s="33"/>
    </row>
    <row r="98" spans="1:30" s="32" customFormat="1" ht="19.5">
      <c r="A98" s="101"/>
      <c r="B98" s="102"/>
      <c r="C98" s="89"/>
      <c r="D98" s="94"/>
      <c r="E98" s="94"/>
      <c r="F98" s="89"/>
      <c r="G98" s="89"/>
      <c r="H98" s="89"/>
      <c r="I98" s="89"/>
      <c r="J98" s="108"/>
      <c r="K98" s="109"/>
      <c r="L98" s="34"/>
      <c r="N98" s="33"/>
      <c r="O98" s="33"/>
      <c r="P98" s="33"/>
      <c r="Q98" s="33"/>
      <c r="R98" s="33"/>
      <c r="S98" s="33"/>
      <c r="T98" s="33"/>
      <c r="U98" s="33"/>
      <c r="V98" s="33"/>
      <c r="W98" s="33"/>
      <c r="X98" s="33"/>
      <c r="Y98" s="33"/>
      <c r="Z98" s="33"/>
      <c r="AA98" s="33"/>
      <c r="AB98" s="33"/>
      <c r="AC98" s="33"/>
      <c r="AD98" s="33"/>
    </row>
    <row r="99" spans="1:30" s="32" customFormat="1" ht="54">
      <c r="A99" s="87" t="s">
        <v>60</v>
      </c>
      <c r="B99" s="112" t="s">
        <v>61</v>
      </c>
      <c r="C99" s="89"/>
      <c r="D99" s="94"/>
      <c r="E99" s="94"/>
      <c r="F99" s="89"/>
      <c r="G99" s="89"/>
      <c r="H99" s="89"/>
      <c r="I99" s="89"/>
      <c r="J99" s="108"/>
      <c r="K99" s="109"/>
      <c r="L99" s="34"/>
      <c r="N99" s="33"/>
      <c r="O99" s="33"/>
      <c r="P99" s="33"/>
      <c r="Q99" s="33"/>
      <c r="R99" s="33"/>
      <c r="S99" s="33"/>
      <c r="T99" s="33"/>
      <c r="U99" s="33"/>
      <c r="V99" s="33"/>
      <c r="W99" s="33"/>
      <c r="X99" s="33"/>
      <c r="Y99" s="33"/>
      <c r="Z99" s="33"/>
      <c r="AA99" s="33"/>
      <c r="AB99" s="33"/>
      <c r="AC99" s="33"/>
      <c r="AD99" s="33"/>
    </row>
    <row r="100" spans="1:30" s="32" customFormat="1" ht="19.5">
      <c r="A100" s="91"/>
      <c r="B100" s="93" t="s">
        <v>106</v>
      </c>
      <c r="C100" s="89"/>
      <c r="D100" s="94"/>
      <c r="E100" s="94"/>
      <c r="F100" s="89"/>
      <c r="G100" s="89">
        <v>31.42</v>
      </c>
      <c r="H100" s="89"/>
      <c r="I100" s="89"/>
      <c r="J100" s="89">
        <v>31.42</v>
      </c>
      <c r="K100" s="109"/>
      <c r="L100" s="34"/>
      <c r="N100" s="33"/>
      <c r="O100" s="33"/>
      <c r="P100" s="33"/>
      <c r="Q100" s="33"/>
      <c r="R100" s="33"/>
      <c r="S100" s="33"/>
      <c r="T100" s="33"/>
      <c r="U100" s="33"/>
      <c r="V100" s="33"/>
      <c r="W100" s="33"/>
      <c r="X100" s="33"/>
      <c r="Y100" s="33"/>
      <c r="Z100" s="33"/>
      <c r="AA100" s="33"/>
      <c r="AB100" s="33"/>
      <c r="AC100" s="33"/>
      <c r="AD100" s="33"/>
    </row>
    <row r="101" spans="1:30" s="32" customFormat="1" ht="19.5">
      <c r="A101" s="96"/>
      <c r="B101" s="97" t="s">
        <v>13</v>
      </c>
      <c r="C101" s="113"/>
      <c r="D101" s="114"/>
      <c r="E101" s="114"/>
      <c r="F101" s="113"/>
      <c r="G101" s="113"/>
      <c r="H101" s="113"/>
      <c r="I101" s="113"/>
      <c r="J101" s="115">
        <v>31.42</v>
      </c>
      <c r="K101" s="116" t="s">
        <v>21</v>
      </c>
      <c r="L101" s="35"/>
      <c r="N101" s="33"/>
      <c r="O101" s="33"/>
      <c r="P101" s="33"/>
      <c r="Q101" s="33"/>
      <c r="R101" s="33"/>
      <c r="S101" s="33"/>
      <c r="T101" s="33"/>
      <c r="U101" s="33"/>
      <c r="V101" s="33"/>
      <c r="W101" s="33"/>
      <c r="X101" s="33"/>
      <c r="Y101" s="33"/>
      <c r="Z101" s="33"/>
      <c r="AA101" s="33"/>
      <c r="AB101" s="33"/>
      <c r="AC101" s="33"/>
      <c r="AD101" s="33"/>
    </row>
    <row r="102" spans="1:30" s="32" customFormat="1" ht="19.5">
      <c r="A102" s="101"/>
      <c r="B102" s="102"/>
      <c r="C102" s="89"/>
      <c r="D102" s="94"/>
      <c r="E102" s="94"/>
      <c r="F102" s="89"/>
      <c r="G102" s="89"/>
      <c r="H102" s="89"/>
      <c r="I102" s="89"/>
      <c r="J102" s="108"/>
      <c r="K102" s="109"/>
      <c r="L102" s="34"/>
      <c r="N102" s="33"/>
      <c r="O102" s="33"/>
      <c r="P102" s="33"/>
      <c r="Q102" s="33"/>
      <c r="R102" s="33"/>
      <c r="S102" s="33"/>
      <c r="T102" s="33"/>
      <c r="U102" s="33"/>
      <c r="V102" s="33"/>
      <c r="W102" s="33"/>
      <c r="X102" s="33"/>
      <c r="Y102" s="33"/>
      <c r="Z102" s="33"/>
      <c r="AA102" s="33"/>
      <c r="AB102" s="33"/>
      <c r="AC102" s="33"/>
      <c r="AD102" s="33"/>
    </row>
    <row r="103" spans="1:30" s="32" customFormat="1" ht="19.5">
      <c r="A103" s="87" t="s">
        <v>62</v>
      </c>
      <c r="B103" s="112" t="s">
        <v>63</v>
      </c>
      <c r="C103" s="89"/>
      <c r="D103" s="94"/>
      <c r="E103" s="94"/>
      <c r="F103" s="147"/>
      <c r="G103" s="89"/>
      <c r="H103" s="89"/>
      <c r="I103" s="89"/>
      <c r="J103" s="108"/>
      <c r="K103" s="109"/>
      <c r="L103" s="34"/>
      <c r="N103" s="33"/>
      <c r="O103" s="33"/>
      <c r="P103" s="33"/>
      <c r="Q103" s="33"/>
      <c r="R103" s="33"/>
      <c r="S103" s="33"/>
      <c r="T103" s="33"/>
      <c r="U103" s="33"/>
      <c r="V103" s="33"/>
      <c r="W103" s="33"/>
      <c r="X103" s="33"/>
      <c r="Y103" s="33"/>
      <c r="Z103" s="33"/>
      <c r="AA103" s="33"/>
      <c r="AB103" s="33"/>
      <c r="AC103" s="33"/>
      <c r="AD103" s="33"/>
    </row>
    <row r="104" spans="1:30" s="32" customFormat="1" ht="36">
      <c r="A104" s="87" t="s">
        <v>64</v>
      </c>
      <c r="B104" s="112" t="s">
        <v>65</v>
      </c>
      <c r="C104" s="89"/>
      <c r="D104" s="94"/>
      <c r="E104" s="94"/>
      <c r="F104" s="147"/>
      <c r="G104" s="89"/>
      <c r="H104" s="89"/>
      <c r="I104" s="89"/>
      <c r="J104" s="108"/>
      <c r="K104" s="109"/>
      <c r="L104" s="34"/>
      <c r="N104" s="33"/>
      <c r="O104" s="33"/>
      <c r="P104" s="33"/>
      <c r="Q104" s="33"/>
      <c r="R104" s="33"/>
      <c r="S104" s="33"/>
      <c r="T104" s="33"/>
      <c r="U104" s="33"/>
      <c r="V104" s="33"/>
      <c r="W104" s="33"/>
      <c r="X104" s="33"/>
      <c r="Y104" s="33"/>
      <c r="Z104" s="33"/>
      <c r="AA104" s="33"/>
      <c r="AB104" s="33"/>
      <c r="AC104" s="33"/>
      <c r="AD104" s="33"/>
    </row>
    <row r="105" spans="1:30" s="32" customFormat="1" ht="19.5">
      <c r="A105" s="91"/>
      <c r="B105" s="140" t="s">
        <v>107</v>
      </c>
      <c r="C105" s="89"/>
      <c r="D105" s="94"/>
      <c r="E105" s="94" t="s">
        <v>45</v>
      </c>
      <c r="F105" s="89" t="s">
        <v>108</v>
      </c>
      <c r="G105" s="89"/>
      <c r="H105" s="89"/>
      <c r="I105" s="148"/>
      <c r="J105" s="89"/>
      <c r="K105" s="109"/>
      <c r="L105" s="34"/>
      <c r="N105" s="33"/>
      <c r="O105" s="33"/>
      <c r="P105" s="33"/>
      <c r="Q105" s="33"/>
      <c r="R105" s="33"/>
      <c r="S105" s="33"/>
      <c r="T105" s="33"/>
      <c r="U105" s="33"/>
      <c r="V105" s="33"/>
      <c r="W105" s="33"/>
      <c r="X105" s="33"/>
      <c r="Y105" s="33"/>
      <c r="Z105" s="33"/>
      <c r="AA105" s="33"/>
      <c r="AB105" s="33"/>
      <c r="AC105" s="33"/>
      <c r="AD105" s="33"/>
    </row>
    <row r="106" spans="1:30" s="32" customFormat="1" ht="19.5">
      <c r="A106" s="91"/>
      <c r="B106" s="93" t="s">
        <v>109</v>
      </c>
      <c r="C106" s="89"/>
      <c r="D106" s="94"/>
      <c r="E106" s="89">
        <v>155.76</v>
      </c>
      <c r="F106" s="89">
        <v>2</v>
      </c>
      <c r="G106" s="89">
        <v>311.52</v>
      </c>
      <c r="H106" s="89"/>
      <c r="I106" s="148"/>
      <c r="J106" s="89">
        <v>311.52</v>
      </c>
      <c r="K106" s="109"/>
      <c r="L106" s="34"/>
      <c r="N106" s="33"/>
      <c r="O106" s="33"/>
      <c r="P106" s="33"/>
      <c r="Q106" s="33"/>
      <c r="R106" s="33"/>
      <c r="S106" s="33"/>
      <c r="T106" s="33"/>
      <c r="U106" s="33"/>
      <c r="V106" s="33"/>
      <c r="W106" s="33"/>
      <c r="X106" s="33"/>
      <c r="Y106" s="33"/>
      <c r="Z106" s="33"/>
      <c r="AA106" s="33"/>
      <c r="AB106" s="33"/>
      <c r="AC106" s="33"/>
      <c r="AD106" s="33"/>
    </row>
    <row r="107" spans="1:30" s="32" customFormat="1" ht="19.5">
      <c r="A107" s="96"/>
      <c r="B107" s="97" t="s">
        <v>13</v>
      </c>
      <c r="C107" s="113"/>
      <c r="D107" s="114"/>
      <c r="E107" s="114"/>
      <c r="F107" s="113"/>
      <c r="G107" s="113"/>
      <c r="H107" s="113"/>
      <c r="I107" s="113"/>
      <c r="J107" s="115">
        <v>311.52</v>
      </c>
      <c r="K107" s="116" t="s">
        <v>21</v>
      </c>
      <c r="L107" s="35"/>
      <c r="N107" s="33"/>
      <c r="O107" s="33"/>
      <c r="P107" s="33"/>
      <c r="Q107" s="33"/>
      <c r="R107" s="33"/>
      <c r="S107" s="33"/>
      <c r="T107" s="33"/>
      <c r="U107" s="33"/>
      <c r="V107" s="33"/>
      <c r="W107" s="33"/>
      <c r="X107" s="33"/>
      <c r="Y107" s="33"/>
      <c r="Z107" s="33"/>
      <c r="AA107" s="33"/>
      <c r="AB107" s="33"/>
      <c r="AC107" s="33"/>
      <c r="AD107" s="33"/>
    </row>
    <row r="108" spans="1:30" s="32" customFormat="1" ht="19.5">
      <c r="A108" s="101"/>
      <c r="B108" s="102"/>
      <c r="C108" s="89"/>
      <c r="D108" s="94"/>
      <c r="E108" s="94"/>
      <c r="F108" s="89"/>
      <c r="G108" s="89"/>
      <c r="H108" s="89"/>
      <c r="I108" s="89"/>
      <c r="J108" s="108"/>
      <c r="K108" s="109"/>
      <c r="L108" s="34"/>
      <c r="N108" s="33"/>
      <c r="O108" s="33"/>
      <c r="P108" s="33"/>
      <c r="Q108" s="33"/>
      <c r="R108" s="33"/>
      <c r="S108" s="33"/>
      <c r="T108" s="33"/>
      <c r="U108" s="33"/>
      <c r="V108" s="33"/>
      <c r="W108" s="33"/>
      <c r="X108" s="33"/>
      <c r="Y108" s="33"/>
      <c r="Z108" s="33"/>
      <c r="AA108" s="33"/>
      <c r="AB108" s="33"/>
      <c r="AC108" s="33"/>
      <c r="AD108" s="33"/>
    </row>
    <row r="109" spans="1:30" s="32" customFormat="1" ht="36">
      <c r="A109" s="87" t="s">
        <v>66</v>
      </c>
      <c r="B109" s="112" t="s">
        <v>67</v>
      </c>
      <c r="C109" s="89"/>
      <c r="D109" s="94"/>
      <c r="E109" s="94"/>
      <c r="F109" s="89"/>
      <c r="G109" s="89"/>
      <c r="H109" s="89"/>
      <c r="I109" s="89"/>
      <c r="J109" s="108"/>
      <c r="K109" s="109"/>
      <c r="L109" s="34"/>
      <c r="N109" s="33"/>
      <c r="O109" s="33"/>
      <c r="P109" s="33"/>
      <c r="Q109" s="33"/>
      <c r="R109" s="33"/>
      <c r="S109" s="33"/>
      <c r="T109" s="33"/>
      <c r="U109" s="33"/>
      <c r="V109" s="33"/>
      <c r="W109" s="33"/>
      <c r="X109" s="33"/>
      <c r="Y109" s="33"/>
      <c r="Z109" s="33"/>
      <c r="AA109" s="33"/>
      <c r="AB109" s="33"/>
      <c r="AC109" s="33"/>
      <c r="AD109" s="33"/>
    </row>
    <row r="110" spans="1:30" s="32" customFormat="1" ht="19.5">
      <c r="A110" s="91"/>
      <c r="B110" s="93" t="s">
        <v>110</v>
      </c>
      <c r="C110" s="89"/>
      <c r="D110" s="94"/>
      <c r="E110" s="94"/>
      <c r="F110" s="89"/>
      <c r="G110" s="89">
        <v>311.52</v>
      </c>
      <c r="H110" s="89"/>
      <c r="I110" s="89"/>
      <c r="J110" s="89">
        <v>311.52</v>
      </c>
      <c r="K110" s="109"/>
      <c r="L110" s="34"/>
      <c r="N110" s="33"/>
      <c r="O110" s="33"/>
      <c r="P110" s="33"/>
      <c r="Q110" s="33"/>
      <c r="R110" s="33"/>
      <c r="S110" s="33"/>
      <c r="T110" s="33"/>
      <c r="U110" s="33"/>
      <c r="V110" s="33"/>
      <c r="W110" s="33"/>
      <c r="X110" s="33"/>
      <c r="Y110" s="33"/>
      <c r="Z110" s="33"/>
      <c r="AA110" s="33"/>
      <c r="AB110" s="33"/>
      <c r="AC110" s="33"/>
      <c r="AD110" s="33"/>
    </row>
    <row r="111" spans="1:30" s="32" customFormat="1" ht="19.5">
      <c r="A111" s="96"/>
      <c r="B111" s="97" t="s">
        <v>13</v>
      </c>
      <c r="C111" s="113"/>
      <c r="D111" s="114"/>
      <c r="E111" s="114"/>
      <c r="F111" s="113"/>
      <c r="G111" s="113"/>
      <c r="H111" s="113"/>
      <c r="I111" s="113"/>
      <c r="J111" s="115">
        <v>311.52</v>
      </c>
      <c r="K111" s="116" t="s">
        <v>21</v>
      </c>
      <c r="L111" s="35"/>
      <c r="N111" s="33"/>
      <c r="O111" s="33"/>
      <c r="P111" s="33"/>
      <c r="Q111" s="33"/>
      <c r="R111" s="33"/>
      <c r="S111" s="33"/>
      <c r="T111" s="33"/>
      <c r="U111" s="33"/>
      <c r="V111" s="33"/>
      <c r="W111" s="33"/>
      <c r="X111" s="33"/>
      <c r="Y111" s="33"/>
      <c r="Z111" s="33"/>
      <c r="AA111" s="33"/>
      <c r="AB111" s="33"/>
      <c r="AC111" s="33"/>
      <c r="AD111" s="33"/>
    </row>
    <row r="112" spans="1:30" s="32" customFormat="1" ht="19.5">
      <c r="A112" s="101"/>
      <c r="B112" s="102"/>
      <c r="C112" s="89"/>
      <c r="D112" s="94"/>
      <c r="E112" s="94"/>
      <c r="F112" s="89"/>
      <c r="G112" s="89"/>
      <c r="H112" s="89"/>
      <c r="I112" s="89"/>
      <c r="J112" s="108"/>
      <c r="K112" s="109"/>
      <c r="L112" s="34"/>
      <c r="N112" s="33"/>
      <c r="O112" s="33"/>
      <c r="P112" s="33"/>
      <c r="Q112" s="33"/>
      <c r="R112" s="33"/>
      <c r="S112" s="33"/>
      <c r="T112" s="33"/>
      <c r="U112" s="33"/>
      <c r="V112" s="33"/>
      <c r="W112" s="33"/>
      <c r="X112" s="33"/>
      <c r="Y112" s="33"/>
      <c r="Z112" s="33"/>
      <c r="AA112" s="33"/>
      <c r="AB112" s="33"/>
      <c r="AC112" s="33"/>
      <c r="AD112" s="33"/>
    </row>
    <row r="113" spans="1:30" ht="36">
      <c r="A113" s="87" t="s">
        <v>68</v>
      </c>
      <c r="B113" s="88" t="s">
        <v>69</v>
      </c>
      <c r="C113" s="89"/>
      <c r="D113" s="89"/>
      <c r="E113" s="89"/>
      <c r="F113" s="89"/>
      <c r="G113" s="89"/>
      <c r="H113" s="89"/>
      <c r="I113" s="89"/>
      <c r="J113" s="89"/>
      <c r="K113" s="90"/>
      <c r="L113" s="34"/>
    </row>
    <row r="114" spans="1:30" s="32" customFormat="1" ht="19.5">
      <c r="A114" s="91"/>
      <c r="B114" s="93" t="s">
        <v>111</v>
      </c>
      <c r="C114" s="89"/>
      <c r="D114" s="94"/>
      <c r="E114" s="94"/>
      <c r="F114" s="89"/>
      <c r="G114" s="89">
        <v>155.76</v>
      </c>
      <c r="H114" s="89"/>
      <c r="I114" s="148"/>
      <c r="J114" s="89">
        <v>155.76</v>
      </c>
      <c r="K114" s="109"/>
      <c r="L114" s="34"/>
      <c r="N114" s="33"/>
      <c r="O114" s="33"/>
      <c r="P114" s="33"/>
      <c r="Q114" s="33"/>
      <c r="R114" s="33"/>
      <c r="S114" s="33"/>
      <c r="T114" s="33"/>
      <c r="U114" s="33"/>
      <c r="V114" s="33"/>
      <c r="W114" s="33"/>
      <c r="X114" s="33"/>
      <c r="Y114" s="33"/>
      <c r="Z114" s="33"/>
      <c r="AA114" s="33"/>
      <c r="AB114" s="33"/>
      <c r="AC114" s="33"/>
      <c r="AD114" s="33"/>
    </row>
    <row r="115" spans="1:30" s="32" customFormat="1" ht="19.5">
      <c r="A115" s="96"/>
      <c r="B115" s="97" t="s">
        <v>13</v>
      </c>
      <c r="C115" s="98"/>
      <c r="D115" s="98"/>
      <c r="E115" s="98"/>
      <c r="F115" s="98"/>
      <c r="G115" s="98"/>
      <c r="H115" s="98"/>
      <c r="I115" s="98"/>
      <c r="J115" s="99">
        <v>155.76</v>
      </c>
      <c r="K115" s="100" t="s">
        <v>21</v>
      </c>
      <c r="L115" s="35"/>
      <c r="N115" s="33"/>
      <c r="O115" s="33"/>
      <c r="P115" s="33"/>
      <c r="Q115" s="33"/>
      <c r="R115" s="33"/>
      <c r="S115" s="33"/>
      <c r="T115" s="33"/>
      <c r="U115" s="33"/>
      <c r="V115" s="33"/>
      <c r="W115" s="33"/>
      <c r="X115" s="33"/>
      <c r="Y115" s="33"/>
      <c r="Z115" s="33"/>
      <c r="AA115" s="33"/>
      <c r="AB115" s="33"/>
      <c r="AC115" s="33"/>
      <c r="AD115" s="33"/>
    </row>
    <row r="116" spans="1:30" s="32" customFormat="1" ht="19.5">
      <c r="A116" s="101"/>
      <c r="B116" s="102"/>
      <c r="C116" s="89"/>
      <c r="D116" s="94"/>
      <c r="E116" s="94"/>
      <c r="F116" s="89"/>
      <c r="G116" s="89"/>
      <c r="H116" s="89"/>
      <c r="I116" s="89"/>
      <c r="J116" s="108"/>
      <c r="K116" s="105"/>
      <c r="L116" s="34"/>
      <c r="N116" s="33"/>
      <c r="O116" s="33"/>
      <c r="P116" s="33"/>
      <c r="Q116" s="33"/>
      <c r="R116" s="33"/>
      <c r="S116" s="33"/>
      <c r="T116" s="33"/>
      <c r="U116" s="33"/>
      <c r="V116" s="33"/>
      <c r="W116" s="33"/>
      <c r="X116" s="33"/>
      <c r="Y116" s="33"/>
      <c r="Z116" s="33"/>
      <c r="AA116" s="33"/>
      <c r="AB116" s="33"/>
      <c r="AC116" s="33"/>
      <c r="AD116" s="33"/>
    </row>
    <row r="117" spans="1:30">
      <c r="A117" s="87" t="s">
        <v>70</v>
      </c>
      <c r="B117" s="88" t="s">
        <v>229</v>
      </c>
      <c r="C117" s="89"/>
      <c r="D117" s="89"/>
      <c r="E117" s="89"/>
      <c r="F117" s="89"/>
      <c r="G117" s="89"/>
      <c r="H117" s="89"/>
      <c r="I117" s="89"/>
      <c r="J117" s="89"/>
      <c r="K117" s="90"/>
      <c r="L117" s="34"/>
    </row>
    <row r="118" spans="1:30" ht="36">
      <c r="A118" s="87" t="s">
        <v>71</v>
      </c>
      <c r="B118" s="88" t="s">
        <v>218</v>
      </c>
      <c r="C118" s="89"/>
      <c r="D118" s="89"/>
      <c r="E118" s="89"/>
      <c r="F118" s="89"/>
      <c r="G118" s="89"/>
      <c r="H118" s="89"/>
      <c r="I118" s="89"/>
      <c r="J118" s="89"/>
      <c r="K118" s="90"/>
      <c r="L118" s="34"/>
    </row>
    <row r="119" spans="1:30" s="32" customFormat="1">
      <c r="A119" s="91"/>
      <c r="B119" s="93"/>
      <c r="C119" s="118">
        <v>2</v>
      </c>
      <c r="D119" s="119">
        <v>0.8</v>
      </c>
      <c r="E119" s="103">
        <v>0.8</v>
      </c>
      <c r="F119" s="103"/>
      <c r="G119" s="103">
        <v>1.2800000000000002</v>
      </c>
      <c r="H119" s="103"/>
      <c r="I119" s="103"/>
      <c r="J119" s="95">
        <v>1.2800000000000002</v>
      </c>
      <c r="K119" s="90"/>
      <c r="L119" s="34"/>
      <c r="N119" s="33"/>
      <c r="O119" s="33"/>
      <c r="P119" s="33"/>
      <c r="Q119" s="33"/>
      <c r="R119" s="33"/>
      <c r="S119" s="33"/>
      <c r="T119" s="33"/>
      <c r="U119" s="33"/>
      <c r="V119" s="33"/>
      <c r="W119" s="33"/>
      <c r="X119" s="33"/>
      <c r="Y119" s="33"/>
      <c r="Z119" s="33"/>
      <c r="AA119" s="33"/>
      <c r="AB119" s="33"/>
      <c r="AC119" s="33"/>
      <c r="AD119" s="33"/>
    </row>
    <row r="120" spans="1:30" s="32" customFormat="1" ht="19.5">
      <c r="A120" s="96"/>
      <c r="B120" s="97" t="s">
        <v>13</v>
      </c>
      <c r="C120" s="98"/>
      <c r="D120" s="98"/>
      <c r="E120" s="98"/>
      <c r="F120" s="98"/>
      <c r="G120" s="98"/>
      <c r="H120" s="98"/>
      <c r="I120" s="98"/>
      <c r="J120" s="99">
        <v>1.2800000000000002</v>
      </c>
      <c r="K120" s="100" t="s">
        <v>21</v>
      </c>
      <c r="L120" s="35"/>
      <c r="N120" s="33"/>
      <c r="O120" s="33"/>
      <c r="P120" s="33"/>
      <c r="Q120" s="33"/>
      <c r="R120" s="33"/>
      <c r="S120" s="33"/>
      <c r="T120" s="33"/>
      <c r="U120" s="33"/>
      <c r="V120" s="33"/>
      <c r="W120" s="33"/>
      <c r="X120" s="33"/>
      <c r="Y120" s="33"/>
      <c r="Z120" s="33"/>
      <c r="AA120" s="33"/>
      <c r="AB120" s="33"/>
      <c r="AC120" s="33"/>
      <c r="AD120" s="33"/>
    </row>
    <row r="121" spans="1:30" s="32" customFormat="1" ht="19.5">
      <c r="A121" s="101"/>
      <c r="B121" s="102"/>
      <c r="C121" s="89"/>
      <c r="D121" s="94"/>
      <c r="E121" s="94"/>
      <c r="F121" s="89"/>
      <c r="G121" s="89"/>
      <c r="H121" s="89"/>
      <c r="I121" s="89"/>
      <c r="J121" s="108"/>
      <c r="K121" s="105"/>
      <c r="L121" s="34"/>
      <c r="N121" s="33"/>
      <c r="O121" s="33"/>
      <c r="P121" s="33"/>
      <c r="Q121" s="33"/>
      <c r="R121" s="33"/>
      <c r="S121" s="33"/>
      <c r="T121" s="33"/>
      <c r="U121" s="33"/>
      <c r="V121" s="33"/>
      <c r="W121" s="33"/>
      <c r="X121" s="33"/>
      <c r="Y121" s="33"/>
      <c r="Z121" s="33"/>
      <c r="AA121" s="33"/>
      <c r="AB121" s="33"/>
      <c r="AC121" s="33"/>
      <c r="AD121" s="33"/>
    </row>
    <row r="122" spans="1:30" ht="54">
      <c r="A122" s="87" t="s">
        <v>72</v>
      </c>
      <c r="B122" s="88" t="s">
        <v>74</v>
      </c>
      <c r="C122" s="89"/>
      <c r="D122" s="89"/>
      <c r="E122" s="89"/>
      <c r="F122" s="89"/>
      <c r="G122" s="89"/>
      <c r="H122" s="89"/>
      <c r="I122" s="89"/>
      <c r="J122" s="89"/>
      <c r="K122" s="90"/>
      <c r="L122" s="34"/>
    </row>
    <row r="123" spans="1:30" s="32" customFormat="1">
      <c r="A123" s="91"/>
      <c r="B123" s="93"/>
      <c r="C123" s="118">
        <v>1</v>
      </c>
      <c r="D123" s="119"/>
      <c r="E123" s="103"/>
      <c r="F123" s="103"/>
      <c r="G123" s="103"/>
      <c r="H123" s="103"/>
      <c r="I123" s="103"/>
      <c r="J123" s="95">
        <v>1</v>
      </c>
      <c r="K123" s="90"/>
      <c r="L123" s="34"/>
      <c r="N123" s="33"/>
      <c r="O123" s="33"/>
      <c r="P123" s="33"/>
      <c r="Q123" s="33"/>
      <c r="R123" s="33"/>
      <c r="S123" s="33"/>
      <c r="T123" s="33"/>
      <c r="U123" s="33"/>
      <c r="V123" s="33"/>
      <c r="W123" s="33"/>
      <c r="X123" s="33"/>
      <c r="Y123" s="33"/>
      <c r="Z123" s="33"/>
      <c r="AA123" s="33"/>
      <c r="AB123" s="33"/>
      <c r="AC123" s="33"/>
      <c r="AD123" s="33"/>
    </row>
    <row r="124" spans="1:30" s="32" customFormat="1" ht="19.5">
      <c r="A124" s="96"/>
      <c r="B124" s="97" t="s">
        <v>13</v>
      </c>
      <c r="C124" s="98"/>
      <c r="D124" s="98"/>
      <c r="E124" s="98"/>
      <c r="F124" s="98"/>
      <c r="G124" s="98"/>
      <c r="H124" s="98"/>
      <c r="I124" s="98"/>
      <c r="J124" s="99">
        <v>1</v>
      </c>
      <c r="K124" s="100" t="s">
        <v>42</v>
      </c>
      <c r="L124" s="35"/>
      <c r="N124" s="33"/>
      <c r="O124" s="33"/>
      <c r="P124" s="33"/>
      <c r="Q124" s="33"/>
      <c r="R124" s="33"/>
      <c r="S124" s="33"/>
      <c r="T124" s="33"/>
      <c r="U124" s="33"/>
      <c r="V124" s="33"/>
      <c r="W124" s="33"/>
      <c r="X124" s="33"/>
      <c r="Y124" s="33"/>
      <c r="Z124" s="33"/>
      <c r="AA124" s="33"/>
      <c r="AB124" s="33"/>
      <c r="AC124" s="33"/>
      <c r="AD124" s="33"/>
    </row>
    <row r="125" spans="1:30" s="111" customFormat="1" ht="19.5">
      <c r="A125" s="101"/>
      <c r="B125" s="102"/>
      <c r="C125" s="89"/>
      <c r="D125" s="94"/>
      <c r="E125" s="94"/>
      <c r="F125" s="89"/>
      <c r="G125" s="89"/>
      <c r="H125" s="89"/>
      <c r="I125" s="89"/>
      <c r="J125" s="108"/>
      <c r="K125" s="105"/>
      <c r="L125" s="110"/>
    </row>
    <row r="126" spans="1:30" s="111" customFormat="1">
      <c r="A126" s="87" t="s">
        <v>75</v>
      </c>
      <c r="B126" s="88" t="s">
        <v>214</v>
      </c>
      <c r="C126" s="89"/>
      <c r="D126" s="89"/>
      <c r="E126" s="89"/>
      <c r="F126" s="89"/>
      <c r="G126" s="89"/>
      <c r="H126" s="89"/>
      <c r="I126" s="89"/>
      <c r="J126" s="89"/>
      <c r="K126" s="90"/>
      <c r="L126" s="110"/>
    </row>
    <row r="127" spans="1:30" s="111" customFormat="1">
      <c r="A127" s="91"/>
      <c r="B127" s="93" t="s">
        <v>112</v>
      </c>
      <c r="C127" s="118">
        <v>2</v>
      </c>
      <c r="D127" s="119">
        <v>2.29</v>
      </c>
      <c r="E127" s="103">
        <v>2.1</v>
      </c>
      <c r="F127" s="103"/>
      <c r="G127" s="103">
        <v>9.6180000000000003</v>
      </c>
      <c r="H127" s="103"/>
      <c r="I127" s="103"/>
      <c r="J127" s="95">
        <v>9.6180000000000003</v>
      </c>
      <c r="K127" s="90"/>
      <c r="L127" s="110"/>
    </row>
    <row r="128" spans="1:30" s="111" customFormat="1" ht="19.5">
      <c r="A128" s="96"/>
      <c r="B128" s="97" t="s">
        <v>13</v>
      </c>
      <c r="C128" s="98"/>
      <c r="D128" s="98"/>
      <c r="E128" s="98"/>
      <c r="F128" s="98"/>
      <c r="G128" s="98"/>
      <c r="H128" s="98"/>
      <c r="I128" s="98"/>
      <c r="J128" s="99">
        <v>9.6180000000000003</v>
      </c>
      <c r="K128" s="100" t="s">
        <v>21</v>
      </c>
      <c r="L128" s="117"/>
    </row>
    <row r="129" spans="1:30" s="111" customFormat="1" ht="19.5">
      <c r="A129" s="101"/>
      <c r="B129" s="102"/>
      <c r="C129" s="89"/>
      <c r="D129" s="94"/>
      <c r="E129" s="94"/>
      <c r="F129" s="89"/>
      <c r="G129" s="89"/>
      <c r="H129" s="89"/>
      <c r="I129" s="89"/>
      <c r="J129" s="108"/>
      <c r="K129" s="105"/>
      <c r="L129" s="110"/>
    </row>
    <row r="130" spans="1:30" s="111" customFormat="1" ht="36">
      <c r="A130" s="87" t="s">
        <v>76</v>
      </c>
      <c r="B130" s="88" t="s">
        <v>216</v>
      </c>
      <c r="C130" s="89"/>
      <c r="D130" s="89"/>
      <c r="E130" s="89"/>
      <c r="F130" s="89"/>
      <c r="G130" s="89"/>
      <c r="H130" s="89"/>
      <c r="I130" s="89"/>
      <c r="J130" s="89"/>
      <c r="K130" s="90"/>
      <c r="L130" s="110"/>
    </row>
    <row r="131" spans="1:30" s="111" customFormat="1">
      <c r="A131" s="91"/>
      <c r="B131" s="93" t="s">
        <v>112</v>
      </c>
      <c r="C131" s="118">
        <v>1</v>
      </c>
      <c r="D131" s="119">
        <v>0.8</v>
      </c>
      <c r="E131" s="103">
        <v>2.1</v>
      </c>
      <c r="F131" s="103"/>
      <c r="G131" s="103">
        <v>1.6800000000000002</v>
      </c>
      <c r="H131" s="103"/>
      <c r="I131" s="103"/>
      <c r="J131" s="95">
        <v>1.6800000000000002</v>
      </c>
      <c r="K131" s="90"/>
      <c r="L131" s="110"/>
    </row>
    <row r="132" spans="1:30" s="111" customFormat="1" ht="19.5">
      <c r="A132" s="96"/>
      <c r="B132" s="97" t="s">
        <v>13</v>
      </c>
      <c r="C132" s="98"/>
      <c r="D132" s="98"/>
      <c r="E132" s="98"/>
      <c r="F132" s="98"/>
      <c r="G132" s="98"/>
      <c r="H132" s="98"/>
      <c r="I132" s="98"/>
      <c r="J132" s="99">
        <v>1.6800000000000002</v>
      </c>
      <c r="K132" s="100" t="s">
        <v>21</v>
      </c>
      <c r="L132" s="117"/>
    </row>
    <row r="133" spans="1:30" s="32" customFormat="1" ht="19.5">
      <c r="A133" s="101"/>
      <c r="B133" s="102"/>
      <c r="C133" s="89"/>
      <c r="D133" s="94"/>
      <c r="E133" s="94"/>
      <c r="F133" s="89"/>
      <c r="G133" s="89"/>
      <c r="H133" s="89"/>
      <c r="I133" s="89"/>
      <c r="J133" s="108"/>
      <c r="K133" s="105"/>
      <c r="L133" s="34"/>
      <c r="N133" s="33"/>
      <c r="O133" s="33"/>
      <c r="P133" s="33"/>
      <c r="Q133" s="33"/>
      <c r="R133" s="33"/>
      <c r="S133" s="33"/>
      <c r="T133" s="33"/>
      <c r="U133" s="33"/>
      <c r="V133" s="33"/>
      <c r="W133" s="33"/>
      <c r="X133" s="33"/>
      <c r="Y133" s="33"/>
      <c r="Z133" s="33"/>
      <c r="AA133" s="33"/>
      <c r="AB133" s="33"/>
      <c r="AC133" s="33"/>
      <c r="AD133" s="33"/>
    </row>
    <row r="134" spans="1:30">
      <c r="A134" s="87" t="s">
        <v>77</v>
      </c>
      <c r="B134" s="88" t="s">
        <v>244</v>
      </c>
      <c r="C134" s="89"/>
      <c r="D134" s="89"/>
      <c r="E134" s="89"/>
      <c r="F134" s="89"/>
      <c r="G134" s="89"/>
      <c r="H134" s="89"/>
      <c r="I134" s="89"/>
      <c r="J134" s="89"/>
      <c r="K134" s="90"/>
      <c r="L134" s="34"/>
    </row>
    <row r="135" spans="1:30" s="32" customFormat="1">
      <c r="A135" s="91"/>
      <c r="B135" s="93" t="s">
        <v>112</v>
      </c>
      <c r="C135" s="118">
        <v>1</v>
      </c>
      <c r="D135" s="119">
        <v>4.58</v>
      </c>
      <c r="E135" s="103"/>
      <c r="F135" s="103"/>
      <c r="G135" s="103"/>
      <c r="H135" s="103"/>
      <c r="I135" s="103"/>
      <c r="J135" s="95">
        <v>4.58</v>
      </c>
      <c r="K135" s="90"/>
      <c r="L135" s="34"/>
      <c r="N135" s="33"/>
      <c r="O135" s="33"/>
      <c r="P135" s="33"/>
      <c r="Q135" s="33"/>
      <c r="R135" s="33"/>
      <c r="S135" s="33"/>
      <c r="T135" s="33"/>
      <c r="U135" s="33"/>
      <c r="V135" s="33"/>
      <c r="W135" s="33"/>
      <c r="X135" s="33"/>
      <c r="Y135" s="33"/>
      <c r="Z135" s="33"/>
      <c r="AA135" s="33"/>
      <c r="AB135" s="33"/>
      <c r="AC135" s="33"/>
      <c r="AD135" s="33"/>
    </row>
    <row r="136" spans="1:30" s="32" customFormat="1">
      <c r="A136" s="91"/>
      <c r="B136" s="93" t="s">
        <v>99</v>
      </c>
      <c r="C136" s="89">
        <v>1</v>
      </c>
      <c r="D136" s="94">
        <v>32.99</v>
      </c>
      <c r="E136" s="94"/>
      <c r="F136" s="89"/>
      <c r="G136" s="89"/>
      <c r="H136" s="89"/>
      <c r="I136" s="89"/>
      <c r="J136" s="95">
        <v>32.99</v>
      </c>
      <c r="K136" s="90"/>
      <c r="L136" s="34"/>
      <c r="N136" s="33"/>
      <c r="O136" s="33"/>
      <c r="P136" s="33"/>
      <c r="Q136" s="33"/>
      <c r="R136" s="33"/>
      <c r="S136" s="33"/>
      <c r="T136" s="33"/>
      <c r="U136" s="33"/>
      <c r="V136" s="33"/>
      <c r="W136" s="33"/>
      <c r="X136" s="33"/>
      <c r="Y136" s="33"/>
      <c r="Z136" s="33"/>
      <c r="AA136" s="33"/>
      <c r="AB136" s="33"/>
      <c r="AC136" s="33"/>
      <c r="AD136" s="33"/>
    </row>
    <row r="137" spans="1:30" s="32" customFormat="1">
      <c r="A137" s="91"/>
      <c r="B137" s="93" t="s">
        <v>99</v>
      </c>
      <c r="C137" s="89">
        <v>1</v>
      </c>
      <c r="D137" s="94">
        <v>29.5</v>
      </c>
      <c r="E137" s="94"/>
      <c r="F137" s="89"/>
      <c r="G137" s="89"/>
      <c r="H137" s="89"/>
      <c r="I137" s="89"/>
      <c r="J137" s="95">
        <v>29.5</v>
      </c>
      <c r="K137" s="90"/>
      <c r="L137" s="34"/>
      <c r="N137" s="33"/>
      <c r="O137" s="33"/>
      <c r="P137" s="33"/>
      <c r="Q137" s="33"/>
      <c r="R137" s="33"/>
      <c r="S137" s="33"/>
      <c r="T137" s="33"/>
      <c r="U137" s="33"/>
      <c r="V137" s="33"/>
      <c r="W137" s="33"/>
      <c r="X137" s="33"/>
      <c r="Y137" s="33"/>
      <c r="Z137" s="33"/>
      <c r="AA137" s="33"/>
      <c r="AB137" s="33"/>
      <c r="AC137" s="33"/>
      <c r="AD137" s="33"/>
    </row>
    <row r="138" spans="1:30" s="32" customFormat="1">
      <c r="A138" s="91"/>
      <c r="B138" s="93" t="s">
        <v>99</v>
      </c>
      <c r="C138" s="89">
        <v>1</v>
      </c>
      <c r="D138" s="94">
        <v>6.5</v>
      </c>
      <c r="E138" s="94"/>
      <c r="F138" s="89"/>
      <c r="G138" s="89"/>
      <c r="H138" s="89"/>
      <c r="I138" s="89"/>
      <c r="J138" s="95">
        <v>6.5</v>
      </c>
      <c r="K138" s="90"/>
      <c r="L138" s="34"/>
      <c r="N138" s="33"/>
      <c r="O138" s="33"/>
      <c r="P138" s="33"/>
      <c r="Q138" s="33"/>
      <c r="R138" s="33"/>
      <c r="S138" s="33"/>
      <c r="T138" s="33"/>
      <c r="U138" s="33"/>
      <c r="V138" s="33"/>
      <c r="W138" s="33"/>
      <c r="X138" s="33"/>
      <c r="Y138" s="33"/>
      <c r="Z138" s="33"/>
      <c r="AA138" s="33"/>
      <c r="AB138" s="33"/>
      <c r="AC138" s="33"/>
      <c r="AD138" s="33"/>
    </row>
    <row r="139" spans="1:30" s="32" customFormat="1">
      <c r="A139" s="91"/>
      <c r="B139" s="93" t="s">
        <v>99</v>
      </c>
      <c r="C139" s="89">
        <v>1</v>
      </c>
      <c r="D139" s="94">
        <v>7.15</v>
      </c>
      <c r="E139" s="94"/>
      <c r="F139" s="89"/>
      <c r="G139" s="89"/>
      <c r="H139" s="89"/>
      <c r="I139" s="89"/>
      <c r="J139" s="95">
        <v>7.15</v>
      </c>
      <c r="K139" s="90"/>
      <c r="L139" s="34"/>
      <c r="N139" s="33"/>
      <c r="O139" s="33"/>
      <c r="P139" s="33"/>
      <c r="Q139" s="33"/>
      <c r="R139" s="33"/>
      <c r="S139" s="33"/>
      <c r="T139" s="33"/>
      <c r="U139" s="33"/>
      <c r="V139" s="33"/>
      <c r="W139" s="33"/>
      <c r="X139" s="33"/>
      <c r="Y139" s="33"/>
      <c r="Z139" s="33"/>
      <c r="AA139" s="33"/>
      <c r="AB139" s="33"/>
      <c r="AC139" s="33"/>
      <c r="AD139" s="33"/>
    </row>
    <row r="140" spans="1:30" s="32" customFormat="1" ht="19.5">
      <c r="A140" s="96"/>
      <c r="B140" s="97" t="s">
        <v>13</v>
      </c>
      <c r="C140" s="98"/>
      <c r="D140" s="98"/>
      <c r="E140" s="98"/>
      <c r="F140" s="98"/>
      <c r="G140" s="98"/>
      <c r="H140" s="98"/>
      <c r="I140" s="98"/>
      <c r="J140" s="99">
        <v>80.72</v>
      </c>
      <c r="K140" s="100" t="s">
        <v>55</v>
      </c>
      <c r="L140" s="35"/>
      <c r="N140" s="33"/>
      <c r="O140" s="33"/>
      <c r="P140" s="33"/>
      <c r="Q140" s="33"/>
      <c r="R140" s="33"/>
      <c r="S140" s="33"/>
      <c r="T140" s="33"/>
      <c r="U140" s="33"/>
      <c r="V140" s="33"/>
      <c r="W140" s="33"/>
      <c r="X140" s="33"/>
      <c r="Y140" s="33"/>
      <c r="Z140" s="33"/>
      <c r="AA140" s="33"/>
      <c r="AB140" s="33"/>
      <c r="AC140" s="33"/>
      <c r="AD140" s="33"/>
    </row>
    <row r="141" spans="1:30" s="111" customFormat="1" ht="16.5">
      <c r="A141" s="214"/>
      <c r="B141" s="215"/>
      <c r="C141" s="216"/>
      <c r="D141" s="217"/>
      <c r="E141" s="217"/>
      <c r="F141" s="217"/>
      <c r="G141" s="218"/>
      <c r="H141" s="216"/>
      <c r="I141" s="216"/>
      <c r="J141" s="219"/>
      <c r="K141" s="220"/>
      <c r="L141" s="110"/>
    </row>
    <row r="142" spans="1:30" s="111" customFormat="1" ht="30">
      <c r="A142" s="221" t="s">
        <v>233</v>
      </c>
      <c r="B142" s="222" t="s">
        <v>235</v>
      </c>
      <c r="C142" s="216"/>
      <c r="D142" s="217"/>
      <c r="E142" s="217"/>
      <c r="F142" s="217" t="s">
        <v>238</v>
      </c>
      <c r="G142" s="218"/>
      <c r="H142" s="216"/>
      <c r="I142" s="216"/>
      <c r="J142" s="216"/>
      <c r="K142" s="223"/>
      <c r="L142" s="110"/>
    </row>
    <row r="143" spans="1:30" s="111" customFormat="1" ht="16.5">
      <c r="A143" s="224"/>
      <c r="B143" s="225" t="s">
        <v>236</v>
      </c>
      <c r="C143" s="216"/>
      <c r="D143" s="217"/>
      <c r="E143" s="217"/>
      <c r="F143" s="217">
        <v>2</v>
      </c>
      <c r="G143" s="218">
        <v>9.6180000000000003</v>
      </c>
      <c r="H143" s="216"/>
      <c r="I143" s="216"/>
      <c r="J143" s="216">
        <v>19.236000000000001</v>
      </c>
      <c r="K143" s="223"/>
      <c r="L143" s="117"/>
    </row>
    <row r="144" spans="1:30" s="111" customFormat="1" ht="17.25" customHeight="1">
      <c r="A144" s="226"/>
      <c r="B144" s="225" t="s">
        <v>237</v>
      </c>
      <c r="C144" s="216"/>
      <c r="D144" s="217"/>
      <c r="E144" s="217"/>
      <c r="F144" s="217">
        <v>2</v>
      </c>
      <c r="G144" s="218">
        <v>1.6800000000000002</v>
      </c>
      <c r="H144" s="216"/>
      <c r="I144" s="216"/>
      <c r="J144" s="216">
        <v>3.3600000000000003</v>
      </c>
      <c r="K144" s="223"/>
      <c r="L144" s="110"/>
    </row>
    <row r="145" spans="1:30" s="111" customFormat="1" ht="16.5">
      <c r="A145" s="224"/>
      <c r="B145" s="227" t="s">
        <v>13</v>
      </c>
      <c r="C145" s="228"/>
      <c r="D145" s="229"/>
      <c r="E145" s="229"/>
      <c r="F145" s="229"/>
      <c r="G145" s="230"/>
      <c r="H145" s="228"/>
      <c r="I145" s="228"/>
      <c r="J145" s="231">
        <v>22.6</v>
      </c>
      <c r="K145" s="232" t="s">
        <v>21</v>
      </c>
      <c r="L145" s="233"/>
    </row>
    <row r="146" spans="1:30">
      <c r="A146" s="87"/>
      <c r="B146" s="88"/>
      <c r="C146" s="89"/>
      <c r="D146" s="89"/>
      <c r="E146" s="89"/>
      <c r="F146" s="89"/>
      <c r="G146" s="89"/>
      <c r="H146" s="89"/>
      <c r="I146" s="89"/>
      <c r="J146" s="89"/>
      <c r="K146" s="90"/>
      <c r="L146" s="34"/>
    </row>
    <row r="147" spans="1:30">
      <c r="A147" s="87"/>
      <c r="B147" s="88"/>
      <c r="C147" s="89"/>
      <c r="D147" s="89"/>
      <c r="E147" s="89"/>
      <c r="F147" s="89"/>
      <c r="G147" s="89"/>
      <c r="H147" s="89"/>
      <c r="I147" s="89"/>
      <c r="J147" s="89"/>
      <c r="K147" s="90"/>
      <c r="L147" s="34"/>
    </row>
    <row r="148" spans="1:30" s="240" customFormat="1">
      <c r="A148" s="234" t="s">
        <v>78</v>
      </c>
      <c r="B148" s="235" t="s">
        <v>146</v>
      </c>
      <c r="C148" s="236"/>
      <c r="D148" s="236"/>
      <c r="E148" s="236"/>
      <c r="F148" s="236"/>
      <c r="G148" s="236"/>
      <c r="H148" s="236"/>
      <c r="I148" s="236"/>
      <c r="J148" s="236"/>
      <c r="K148" s="237"/>
      <c r="L148" s="238"/>
      <c r="M148" s="239"/>
    </row>
    <row r="149" spans="1:30" s="240" customFormat="1" ht="54">
      <c r="A149" s="234" t="s">
        <v>80</v>
      </c>
      <c r="B149" s="235" t="s">
        <v>171</v>
      </c>
      <c r="C149" s="236"/>
      <c r="D149" s="236"/>
      <c r="E149" s="236"/>
      <c r="F149" s="236"/>
      <c r="G149" s="236"/>
      <c r="H149" s="236"/>
      <c r="I149" s="236"/>
      <c r="J149" s="236"/>
      <c r="K149" s="237"/>
      <c r="L149" s="238"/>
      <c r="M149" s="239"/>
    </row>
    <row r="150" spans="1:30" s="239" customFormat="1">
      <c r="A150" s="241"/>
      <c r="B150" s="242"/>
      <c r="C150" s="236"/>
      <c r="D150" s="243"/>
      <c r="E150" s="243"/>
      <c r="F150" s="236"/>
      <c r="G150" s="236"/>
      <c r="H150" s="236"/>
      <c r="I150" s="236"/>
      <c r="J150" s="244"/>
      <c r="K150" s="237"/>
      <c r="L150" s="238"/>
      <c r="N150" s="240"/>
      <c r="O150" s="240"/>
      <c r="P150" s="240"/>
      <c r="Q150" s="240"/>
      <c r="R150" s="240"/>
      <c r="S150" s="240"/>
      <c r="T150" s="240"/>
      <c r="U150" s="240"/>
      <c r="V150" s="240"/>
      <c r="W150" s="240"/>
      <c r="X150" s="240"/>
      <c r="Y150" s="240"/>
      <c r="Z150" s="240"/>
      <c r="AA150" s="240"/>
      <c r="AB150" s="240"/>
      <c r="AC150" s="240"/>
      <c r="AD150" s="240"/>
    </row>
    <row r="151" spans="1:30" s="239" customFormat="1">
      <c r="A151" s="241"/>
      <c r="B151" s="242" t="s">
        <v>145</v>
      </c>
      <c r="C151" s="236">
        <v>29</v>
      </c>
      <c r="D151" s="243"/>
      <c r="E151" s="243"/>
      <c r="F151" s="236"/>
      <c r="G151" s="236"/>
      <c r="H151" s="236"/>
      <c r="I151" s="236"/>
      <c r="J151" s="244">
        <v>29</v>
      </c>
      <c r="K151" s="237"/>
      <c r="L151" s="238"/>
      <c r="N151" s="240"/>
      <c r="O151" s="240"/>
      <c r="P151" s="240"/>
      <c r="Q151" s="240"/>
      <c r="R151" s="240"/>
      <c r="S151" s="240"/>
      <c r="T151" s="240"/>
      <c r="U151" s="240"/>
      <c r="V151" s="240"/>
      <c r="W151" s="240"/>
      <c r="X151" s="240"/>
      <c r="Y151" s="240"/>
      <c r="Z151" s="240"/>
      <c r="AA151" s="240"/>
      <c r="AB151" s="240"/>
      <c r="AC151" s="240"/>
      <c r="AD151" s="240"/>
    </row>
    <row r="152" spans="1:30" s="239" customFormat="1" ht="19.5">
      <c r="A152" s="245"/>
      <c r="B152" s="246" t="s">
        <v>13</v>
      </c>
      <c r="C152" s="247"/>
      <c r="D152" s="247"/>
      <c r="E152" s="247"/>
      <c r="F152" s="247"/>
      <c r="G152" s="247"/>
      <c r="H152" s="247"/>
      <c r="I152" s="247"/>
      <c r="J152" s="248">
        <v>29</v>
      </c>
      <c r="K152" s="249" t="s">
        <v>42</v>
      </c>
      <c r="L152" s="250"/>
      <c r="N152" s="240"/>
      <c r="O152" s="240"/>
      <c r="P152" s="240"/>
      <c r="Q152" s="240"/>
      <c r="R152" s="240"/>
      <c r="S152" s="240"/>
      <c r="T152" s="240"/>
      <c r="U152" s="240"/>
      <c r="V152" s="240"/>
      <c r="W152" s="240"/>
      <c r="X152" s="240"/>
      <c r="Y152" s="240"/>
      <c r="Z152" s="240"/>
      <c r="AA152" s="240"/>
      <c r="AB152" s="240"/>
      <c r="AC152" s="240"/>
      <c r="AD152" s="240"/>
    </row>
    <row r="153" spans="1:30">
      <c r="A153" s="87"/>
      <c r="B153" s="88"/>
      <c r="C153" s="89"/>
      <c r="D153" s="89"/>
      <c r="E153" s="89"/>
      <c r="F153" s="89"/>
      <c r="G153" s="89"/>
      <c r="H153" s="89"/>
      <c r="I153" s="89"/>
      <c r="J153" s="89"/>
      <c r="K153" s="90"/>
      <c r="L153" s="34"/>
    </row>
    <row r="154" spans="1:30" ht="36">
      <c r="A154" s="87" t="s">
        <v>123</v>
      </c>
      <c r="B154" s="88" t="s">
        <v>137</v>
      </c>
      <c r="C154" s="89"/>
      <c r="D154" s="89"/>
      <c r="E154" s="89"/>
      <c r="F154" s="89"/>
      <c r="G154" s="89"/>
      <c r="H154" s="89"/>
      <c r="I154" s="89"/>
      <c r="J154" s="89"/>
      <c r="K154" s="90"/>
      <c r="L154" s="34"/>
    </row>
    <row r="155" spans="1:30">
      <c r="A155" s="91"/>
      <c r="B155" s="88"/>
      <c r="C155" s="92"/>
      <c r="D155" s="89"/>
      <c r="E155" s="89"/>
      <c r="F155" s="89"/>
      <c r="G155" s="89"/>
      <c r="H155" s="89"/>
      <c r="I155" s="89"/>
      <c r="J155" s="92"/>
      <c r="K155" s="90"/>
      <c r="L155" s="34"/>
    </row>
    <row r="156" spans="1:30" s="32" customFormat="1">
      <c r="A156" s="91"/>
      <c r="B156" s="93" t="s">
        <v>145</v>
      </c>
      <c r="C156" s="118">
        <v>570</v>
      </c>
      <c r="D156" s="119"/>
      <c r="E156" s="103"/>
      <c r="F156" s="103"/>
      <c r="G156" s="103"/>
      <c r="H156" s="103"/>
      <c r="I156" s="103"/>
      <c r="J156" s="95">
        <v>570</v>
      </c>
      <c r="K156" s="90"/>
      <c r="L156" s="34"/>
      <c r="N156" s="33"/>
      <c r="O156" s="33"/>
      <c r="P156" s="33"/>
      <c r="Q156" s="33"/>
      <c r="R156" s="33"/>
      <c r="S156" s="33"/>
      <c r="T156" s="33"/>
      <c r="U156" s="33"/>
      <c r="V156" s="33"/>
      <c r="W156" s="33"/>
      <c r="X156" s="33"/>
      <c r="Y156" s="33"/>
      <c r="Z156" s="33"/>
      <c r="AA156" s="33"/>
      <c r="AB156" s="33"/>
      <c r="AC156" s="33"/>
      <c r="AD156" s="33"/>
    </row>
    <row r="157" spans="1:30" s="32" customFormat="1" ht="19.5">
      <c r="A157" s="96"/>
      <c r="B157" s="97" t="s">
        <v>13</v>
      </c>
      <c r="C157" s="98"/>
      <c r="D157" s="98"/>
      <c r="E157" s="98"/>
      <c r="F157" s="98"/>
      <c r="G157" s="98"/>
      <c r="H157" s="98"/>
      <c r="I157" s="98"/>
      <c r="J157" s="99">
        <v>570</v>
      </c>
      <c r="K157" s="100" t="s">
        <v>55</v>
      </c>
      <c r="L157" s="35"/>
      <c r="N157" s="33"/>
      <c r="O157" s="33"/>
      <c r="P157" s="33"/>
      <c r="Q157" s="33"/>
      <c r="R157" s="33"/>
      <c r="S157" s="33"/>
      <c r="T157" s="33"/>
      <c r="U157" s="33"/>
      <c r="V157" s="33"/>
      <c r="W157" s="33"/>
      <c r="X157" s="33"/>
      <c r="Y157" s="33"/>
      <c r="Z157" s="33"/>
      <c r="AA157" s="33"/>
      <c r="AB157" s="33"/>
      <c r="AC157" s="33"/>
      <c r="AD157" s="33"/>
    </row>
    <row r="158" spans="1:30" s="32" customFormat="1" ht="19.5">
      <c r="A158" s="101"/>
      <c r="B158" s="102"/>
      <c r="C158" s="89"/>
      <c r="D158" s="94"/>
      <c r="E158" s="94"/>
      <c r="F158" s="89"/>
      <c r="G158" s="89"/>
      <c r="H158" s="89"/>
      <c r="I158" s="89"/>
      <c r="J158" s="108"/>
      <c r="K158" s="105"/>
      <c r="L158" s="34"/>
      <c r="N158" s="33"/>
      <c r="O158" s="33"/>
      <c r="P158" s="33"/>
      <c r="Q158" s="33"/>
      <c r="R158" s="33"/>
      <c r="S158" s="33"/>
      <c r="T158" s="33"/>
      <c r="U158" s="33"/>
      <c r="V158" s="33"/>
      <c r="W158" s="33"/>
      <c r="X158" s="33"/>
      <c r="Y158" s="33"/>
      <c r="Z158" s="33"/>
      <c r="AA158" s="33"/>
      <c r="AB158" s="33"/>
      <c r="AC158" s="33"/>
      <c r="AD158" s="33"/>
    </row>
    <row r="159" spans="1:30" ht="54">
      <c r="A159" s="87" t="s">
        <v>124</v>
      </c>
      <c r="B159" s="88" t="s">
        <v>173</v>
      </c>
      <c r="C159" s="89"/>
      <c r="D159" s="89"/>
      <c r="E159" s="89"/>
      <c r="F159" s="89"/>
      <c r="G159" s="89"/>
      <c r="H159" s="89"/>
      <c r="I159" s="89"/>
      <c r="J159" s="89"/>
      <c r="K159" s="90"/>
      <c r="L159" s="34"/>
    </row>
    <row r="160" spans="1:30">
      <c r="A160" s="91"/>
      <c r="B160" s="88"/>
      <c r="C160" s="92"/>
      <c r="D160" s="89"/>
      <c r="E160" s="89"/>
      <c r="F160" s="89"/>
      <c r="G160" s="89"/>
      <c r="H160" s="89"/>
      <c r="I160" s="89"/>
      <c r="J160" s="92"/>
      <c r="K160" s="90"/>
      <c r="L160" s="34"/>
    </row>
    <row r="161" spans="1:30" s="32" customFormat="1">
      <c r="A161" s="91"/>
      <c r="B161" s="93" t="s">
        <v>145</v>
      </c>
      <c r="C161" s="118">
        <v>260</v>
      </c>
      <c r="D161" s="119"/>
      <c r="E161" s="103"/>
      <c r="F161" s="103"/>
      <c r="G161" s="103"/>
      <c r="H161" s="103"/>
      <c r="I161" s="103"/>
      <c r="J161" s="95">
        <v>260</v>
      </c>
      <c r="K161" s="90"/>
      <c r="L161" s="34"/>
      <c r="N161" s="33"/>
      <c r="O161" s="33"/>
      <c r="P161" s="33"/>
      <c r="Q161" s="33"/>
      <c r="R161" s="33"/>
      <c r="S161" s="33"/>
      <c r="T161" s="33"/>
      <c r="U161" s="33"/>
      <c r="V161" s="33"/>
      <c r="W161" s="33"/>
      <c r="X161" s="33"/>
      <c r="Y161" s="33"/>
      <c r="Z161" s="33"/>
      <c r="AA161" s="33"/>
      <c r="AB161" s="33"/>
      <c r="AC161" s="33"/>
      <c r="AD161" s="33"/>
    </row>
    <row r="162" spans="1:30" s="32" customFormat="1" ht="19.5">
      <c r="A162" s="96"/>
      <c r="B162" s="97" t="s">
        <v>13</v>
      </c>
      <c r="C162" s="98"/>
      <c r="D162" s="98"/>
      <c r="E162" s="98"/>
      <c r="F162" s="98"/>
      <c r="G162" s="98"/>
      <c r="H162" s="98"/>
      <c r="I162" s="98"/>
      <c r="J162" s="99">
        <v>260</v>
      </c>
      <c r="K162" s="100" t="s">
        <v>55</v>
      </c>
      <c r="L162" s="35"/>
      <c r="N162" s="33"/>
      <c r="O162" s="33"/>
      <c r="P162" s="33"/>
      <c r="Q162" s="33"/>
      <c r="R162" s="33"/>
      <c r="S162" s="33"/>
      <c r="T162" s="33"/>
      <c r="U162" s="33"/>
      <c r="V162" s="33"/>
      <c r="W162" s="33"/>
      <c r="X162" s="33"/>
      <c r="Y162" s="33"/>
      <c r="Z162" s="33"/>
      <c r="AA162" s="33"/>
      <c r="AB162" s="33"/>
      <c r="AC162" s="33"/>
      <c r="AD162" s="33"/>
    </row>
    <row r="163" spans="1:30" s="32" customFormat="1" ht="19.5">
      <c r="A163" s="101"/>
      <c r="B163" s="102"/>
      <c r="C163" s="89"/>
      <c r="D163" s="94"/>
      <c r="E163" s="94"/>
      <c r="F163" s="89"/>
      <c r="G163" s="89"/>
      <c r="H163" s="89"/>
      <c r="I163" s="89"/>
      <c r="J163" s="108"/>
      <c r="K163" s="105"/>
      <c r="L163" s="34"/>
      <c r="N163" s="33"/>
      <c r="O163" s="33"/>
      <c r="P163" s="33"/>
      <c r="Q163" s="33"/>
      <c r="R163" s="33"/>
      <c r="S163" s="33"/>
      <c r="T163" s="33"/>
      <c r="U163" s="33"/>
      <c r="V163" s="33"/>
      <c r="W163" s="33"/>
      <c r="X163" s="33"/>
      <c r="Y163" s="33"/>
      <c r="Z163" s="33"/>
      <c r="AA163" s="33"/>
      <c r="AB163" s="33"/>
      <c r="AC163" s="33"/>
      <c r="AD163" s="33"/>
    </row>
    <row r="164" spans="1:30">
      <c r="A164" s="87" t="s">
        <v>125</v>
      </c>
      <c r="B164" s="88" t="s">
        <v>174</v>
      </c>
      <c r="C164" s="89"/>
      <c r="D164" s="89"/>
      <c r="E164" s="89"/>
      <c r="F164" s="89"/>
      <c r="G164" s="89"/>
      <c r="H164" s="89"/>
      <c r="I164" s="89"/>
      <c r="J164" s="89"/>
      <c r="K164" s="90"/>
      <c r="L164" s="34"/>
    </row>
    <row r="165" spans="1:30">
      <c r="A165" s="91"/>
      <c r="B165" s="88"/>
      <c r="C165" s="92"/>
      <c r="D165" s="89"/>
      <c r="E165" s="89"/>
      <c r="F165" s="89"/>
      <c r="G165" s="89"/>
      <c r="H165" s="89"/>
      <c r="I165" s="89"/>
      <c r="J165" s="92"/>
      <c r="K165" s="90"/>
      <c r="L165" s="34"/>
    </row>
    <row r="166" spans="1:30" s="32" customFormat="1">
      <c r="A166" s="91"/>
      <c r="B166" s="93" t="s">
        <v>145</v>
      </c>
      <c r="C166" s="118">
        <v>17</v>
      </c>
      <c r="D166" s="119"/>
      <c r="E166" s="103"/>
      <c r="F166" s="103"/>
      <c r="G166" s="103"/>
      <c r="H166" s="103"/>
      <c r="I166" s="103"/>
      <c r="J166" s="95">
        <v>17</v>
      </c>
      <c r="K166" s="90"/>
      <c r="L166" s="34"/>
      <c r="N166" s="33"/>
      <c r="O166" s="33"/>
      <c r="P166" s="33"/>
      <c r="Q166" s="33"/>
      <c r="R166" s="33"/>
      <c r="S166" s="33"/>
      <c r="T166" s="33"/>
      <c r="U166" s="33"/>
      <c r="V166" s="33"/>
      <c r="W166" s="33"/>
      <c r="X166" s="33"/>
      <c r="Y166" s="33"/>
      <c r="Z166" s="33"/>
      <c r="AA166" s="33"/>
      <c r="AB166" s="33"/>
      <c r="AC166" s="33"/>
      <c r="AD166" s="33"/>
    </row>
    <row r="167" spans="1:30" s="32" customFormat="1" ht="19.5">
      <c r="A167" s="96"/>
      <c r="B167" s="97" t="s">
        <v>13</v>
      </c>
      <c r="C167" s="98"/>
      <c r="D167" s="98"/>
      <c r="E167" s="98"/>
      <c r="F167" s="98"/>
      <c r="G167" s="98"/>
      <c r="H167" s="98"/>
      <c r="I167" s="98"/>
      <c r="J167" s="99">
        <v>17</v>
      </c>
      <c r="K167" s="100" t="s">
        <v>144</v>
      </c>
      <c r="L167" s="35"/>
      <c r="N167" s="33"/>
      <c r="O167" s="33"/>
      <c r="P167" s="33"/>
      <c r="Q167" s="33"/>
      <c r="R167" s="33"/>
      <c r="S167" s="33"/>
      <c r="T167" s="33"/>
      <c r="U167" s="33"/>
      <c r="V167" s="33"/>
      <c r="W167" s="33"/>
      <c r="X167" s="33"/>
      <c r="Y167" s="33"/>
      <c r="Z167" s="33"/>
      <c r="AA167" s="33"/>
      <c r="AB167" s="33"/>
      <c r="AC167" s="33"/>
      <c r="AD167" s="33"/>
    </row>
    <row r="168" spans="1:30" s="32" customFormat="1" ht="19.5">
      <c r="A168" s="101"/>
      <c r="B168" s="102"/>
      <c r="C168" s="89"/>
      <c r="D168" s="94"/>
      <c r="E168" s="94"/>
      <c r="F168" s="89"/>
      <c r="G168" s="89"/>
      <c r="H168" s="89"/>
      <c r="I168" s="89"/>
      <c r="J168" s="108"/>
      <c r="K168" s="105"/>
      <c r="L168" s="34"/>
      <c r="N168" s="33"/>
      <c r="O168" s="33"/>
      <c r="P168" s="33"/>
      <c r="Q168" s="33"/>
      <c r="R168" s="33"/>
      <c r="S168" s="33"/>
      <c r="T168" s="33"/>
      <c r="U168" s="33"/>
      <c r="V168" s="33"/>
      <c r="W168" s="33"/>
      <c r="X168" s="33"/>
      <c r="Y168" s="33"/>
      <c r="Z168" s="33"/>
      <c r="AA168" s="33"/>
      <c r="AB168" s="33"/>
      <c r="AC168" s="33"/>
      <c r="AD168" s="33"/>
    </row>
    <row r="169" spans="1:30" ht="36">
      <c r="A169" s="87" t="s">
        <v>126</v>
      </c>
      <c r="B169" s="88" t="s">
        <v>138</v>
      </c>
      <c r="C169" s="89"/>
      <c r="D169" s="89"/>
      <c r="E169" s="89"/>
      <c r="F169" s="89"/>
      <c r="G169" s="89"/>
      <c r="H169" s="89"/>
      <c r="I169" s="89"/>
      <c r="J169" s="89"/>
      <c r="K169" s="90"/>
      <c r="L169" s="34"/>
    </row>
    <row r="170" spans="1:30" s="32" customFormat="1">
      <c r="A170" s="91"/>
      <c r="B170" s="93"/>
      <c r="C170" s="89"/>
      <c r="D170" s="94"/>
      <c r="E170" s="94"/>
      <c r="F170" s="89"/>
      <c r="G170" s="89"/>
      <c r="H170" s="89"/>
      <c r="I170" s="89"/>
      <c r="J170" s="95"/>
      <c r="K170" s="90"/>
      <c r="L170" s="34"/>
      <c r="N170" s="33"/>
      <c r="O170" s="33"/>
      <c r="P170" s="33"/>
      <c r="Q170" s="33"/>
      <c r="R170" s="33"/>
      <c r="S170" s="33"/>
      <c r="T170" s="33"/>
      <c r="U170" s="33"/>
      <c r="V170" s="33"/>
      <c r="W170" s="33"/>
      <c r="X170" s="33"/>
      <c r="Y170" s="33"/>
      <c r="Z170" s="33"/>
      <c r="AA170" s="33"/>
      <c r="AB170" s="33"/>
      <c r="AC170" s="33"/>
      <c r="AD170" s="33"/>
    </row>
    <row r="171" spans="1:30" s="32" customFormat="1">
      <c r="A171" s="91"/>
      <c r="B171" s="93" t="s">
        <v>145</v>
      </c>
      <c r="C171" s="89">
        <v>17</v>
      </c>
      <c r="D171" s="94"/>
      <c r="E171" s="94"/>
      <c r="F171" s="89"/>
      <c r="G171" s="89"/>
      <c r="H171" s="89"/>
      <c r="I171" s="89"/>
      <c r="J171" s="95">
        <v>17</v>
      </c>
      <c r="K171" s="90"/>
      <c r="L171" s="34"/>
      <c r="N171" s="33"/>
      <c r="O171" s="33"/>
      <c r="P171" s="33"/>
      <c r="Q171" s="33"/>
      <c r="R171" s="33"/>
      <c r="S171" s="33"/>
      <c r="T171" s="33"/>
      <c r="U171" s="33"/>
      <c r="V171" s="33"/>
      <c r="W171" s="33"/>
      <c r="X171" s="33"/>
      <c r="Y171" s="33"/>
      <c r="Z171" s="33"/>
      <c r="AA171" s="33"/>
      <c r="AB171" s="33"/>
      <c r="AC171" s="33"/>
      <c r="AD171" s="33"/>
    </row>
    <row r="172" spans="1:30" s="32" customFormat="1" ht="19.5">
      <c r="A172" s="96"/>
      <c r="B172" s="97" t="s">
        <v>13</v>
      </c>
      <c r="C172" s="98"/>
      <c r="D172" s="98"/>
      <c r="E172" s="98"/>
      <c r="F172" s="98"/>
      <c r="G172" s="98"/>
      <c r="H172" s="98"/>
      <c r="I172" s="98"/>
      <c r="J172" s="99">
        <v>17</v>
      </c>
      <c r="K172" s="100" t="s">
        <v>144</v>
      </c>
      <c r="L172" s="35"/>
      <c r="N172" s="33"/>
      <c r="O172" s="33"/>
      <c r="P172" s="33"/>
      <c r="Q172" s="33"/>
      <c r="R172" s="33"/>
      <c r="S172" s="33"/>
      <c r="T172" s="33"/>
      <c r="U172" s="33"/>
      <c r="V172" s="33"/>
      <c r="W172" s="33"/>
      <c r="X172" s="33"/>
      <c r="Y172" s="33"/>
      <c r="Z172" s="33"/>
      <c r="AA172" s="33"/>
      <c r="AB172" s="33"/>
      <c r="AC172" s="33"/>
      <c r="AD172" s="33"/>
    </row>
    <row r="173" spans="1:30">
      <c r="A173" s="87"/>
      <c r="B173" s="88"/>
      <c r="C173" s="89"/>
      <c r="D173" s="89"/>
      <c r="E173" s="89"/>
      <c r="F173" s="89"/>
      <c r="G173" s="89"/>
      <c r="H173" s="89"/>
      <c r="I173" s="89"/>
      <c r="J173" s="89"/>
      <c r="K173" s="90"/>
      <c r="L173" s="34"/>
    </row>
    <row r="174" spans="1:30">
      <c r="A174" s="87" t="s">
        <v>127</v>
      </c>
      <c r="B174" s="88" t="s">
        <v>139</v>
      </c>
      <c r="C174" s="89"/>
      <c r="D174" s="89"/>
      <c r="E174" s="89"/>
      <c r="F174" s="89"/>
      <c r="G174" s="89"/>
      <c r="H174" s="89"/>
      <c r="I174" s="89"/>
      <c r="J174" s="89"/>
      <c r="K174" s="90"/>
      <c r="L174" s="34"/>
    </row>
    <row r="175" spans="1:30">
      <c r="A175" s="91"/>
      <c r="B175" s="88"/>
      <c r="C175" s="89"/>
      <c r="D175" s="89"/>
      <c r="E175" s="89"/>
      <c r="F175" s="89"/>
      <c r="G175" s="89"/>
      <c r="H175" s="89"/>
      <c r="I175" s="89"/>
      <c r="J175" s="92"/>
      <c r="K175" s="90"/>
      <c r="L175" s="34"/>
    </row>
    <row r="176" spans="1:30" s="32" customFormat="1">
      <c r="A176" s="91"/>
      <c r="B176" s="93" t="s">
        <v>145</v>
      </c>
      <c r="C176" s="89">
        <v>34</v>
      </c>
      <c r="D176" s="94"/>
      <c r="E176" s="94"/>
      <c r="F176" s="89"/>
      <c r="G176" s="89"/>
      <c r="H176" s="89"/>
      <c r="I176" s="89"/>
      <c r="J176" s="95">
        <v>34</v>
      </c>
      <c r="K176" s="90"/>
      <c r="L176" s="34"/>
      <c r="N176" s="33"/>
      <c r="O176" s="33"/>
      <c r="P176" s="33"/>
      <c r="Q176" s="33"/>
      <c r="R176" s="33"/>
      <c r="S176" s="33"/>
      <c r="T176" s="33"/>
      <c r="U176" s="33"/>
      <c r="V176" s="33"/>
      <c r="W176" s="33"/>
      <c r="X176" s="33"/>
      <c r="Y176" s="33"/>
      <c r="Z176" s="33"/>
      <c r="AA176" s="33"/>
      <c r="AB176" s="33"/>
      <c r="AC176" s="33"/>
      <c r="AD176" s="33"/>
    </row>
    <row r="177" spans="1:30" s="32" customFormat="1" ht="19.5">
      <c r="A177" s="96"/>
      <c r="B177" s="97" t="s">
        <v>13</v>
      </c>
      <c r="C177" s="98"/>
      <c r="D177" s="98"/>
      <c r="E177" s="98"/>
      <c r="F177" s="98"/>
      <c r="G177" s="98"/>
      <c r="H177" s="98"/>
      <c r="I177" s="98"/>
      <c r="J177" s="99">
        <v>34</v>
      </c>
      <c r="K177" s="100" t="s">
        <v>55</v>
      </c>
      <c r="L177" s="35"/>
      <c r="N177" s="33"/>
      <c r="O177" s="33"/>
      <c r="P177" s="33"/>
      <c r="Q177" s="33"/>
      <c r="R177" s="33"/>
      <c r="S177" s="33"/>
      <c r="T177" s="33"/>
      <c r="U177" s="33"/>
      <c r="V177" s="33"/>
      <c r="W177" s="33"/>
      <c r="X177" s="33"/>
      <c r="Y177" s="33"/>
      <c r="Z177" s="33"/>
      <c r="AA177" s="33"/>
      <c r="AB177" s="33"/>
      <c r="AC177" s="33"/>
      <c r="AD177" s="33"/>
    </row>
    <row r="178" spans="1:30">
      <c r="A178" s="87"/>
      <c r="B178" s="88"/>
      <c r="C178" s="89"/>
      <c r="D178" s="89"/>
      <c r="E178" s="89"/>
      <c r="F178" s="89"/>
      <c r="G178" s="89"/>
      <c r="H178" s="89"/>
      <c r="I178" s="89"/>
      <c r="J178" s="89"/>
      <c r="K178" s="90"/>
      <c r="L178" s="34"/>
    </row>
    <row r="179" spans="1:30">
      <c r="A179" s="87" t="s">
        <v>128</v>
      </c>
      <c r="B179" s="88" t="s">
        <v>139</v>
      </c>
      <c r="C179" s="89"/>
      <c r="D179" s="89"/>
      <c r="E179" s="89"/>
      <c r="F179" s="89"/>
      <c r="G179" s="89"/>
      <c r="H179" s="89"/>
      <c r="I179" s="89"/>
      <c r="J179" s="89"/>
      <c r="K179" s="90"/>
      <c r="L179" s="34"/>
    </row>
    <row r="180" spans="1:30">
      <c r="A180" s="91"/>
      <c r="B180" s="88"/>
      <c r="C180" s="89"/>
      <c r="D180" s="89"/>
      <c r="E180" s="89"/>
      <c r="F180" s="89"/>
      <c r="G180" s="89"/>
      <c r="H180" s="89"/>
      <c r="I180" s="89"/>
      <c r="J180" s="92"/>
      <c r="K180" s="90"/>
      <c r="L180" s="34"/>
    </row>
    <row r="181" spans="1:30" s="32" customFormat="1">
      <c r="A181" s="91"/>
      <c r="B181" s="93" t="s">
        <v>145</v>
      </c>
      <c r="C181" s="89">
        <v>51</v>
      </c>
      <c r="D181" s="94"/>
      <c r="E181" s="94"/>
      <c r="F181" s="89"/>
      <c r="G181" s="89"/>
      <c r="H181" s="89"/>
      <c r="I181" s="89"/>
      <c r="J181" s="95">
        <v>51</v>
      </c>
      <c r="K181" s="90"/>
      <c r="L181" s="34"/>
      <c r="N181" s="33"/>
      <c r="O181" s="33"/>
      <c r="P181" s="33"/>
      <c r="Q181" s="33"/>
      <c r="R181" s="33"/>
      <c r="S181" s="33"/>
      <c r="T181" s="33"/>
      <c r="U181" s="33"/>
      <c r="V181" s="33"/>
      <c r="W181" s="33"/>
      <c r="X181" s="33"/>
      <c r="Y181" s="33"/>
      <c r="Z181" s="33"/>
      <c r="AA181" s="33"/>
      <c r="AB181" s="33"/>
      <c r="AC181" s="33"/>
      <c r="AD181" s="33"/>
    </row>
    <row r="182" spans="1:30" s="32" customFormat="1" ht="19.5">
      <c r="A182" s="96"/>
      <c r="B182" s="97" t="s">
        <v>13</v>
      </c>
      <c r="C182" s="98"/>
      <c r="D182" s="98"/>
      <c r="E182" s="98"/>
      <c r="F182" s="98"/>
      <c r="G182" s="98"/>
      <c r="H182" s="98"/>
      <c r="I182" s="98"/>
      <c r="J182" s="99">
        <v>51</v>
      </c>
      <c r="K182" s="100" t="s">
        <v>55</v>
      </c>
      <c r="L182" s="35"/>
      <c r="N182" s="33"/>
      <c r="O182" s="33"/>
      <c r="P182" s="33"/>
      <c r="Q182" s="33"/>
      <c r="R182" s="33"/>
      <c r="S182" s="33"/>
      <c r="T182" s="33"/>
      <c r="U182" s="33"/>
      <c r="V182" s="33"/>
      <c r="W182" s="33"/>
      <c r="X182" s="33"/>
      <c r="Y182" s="33"/>
      <c r="Z182" s="33"/>
      <c r="AA182" s="33"/>
      <c r="AB182" s="33"/>
      <c r="AC182" s="33"/>
      <c r="AD182" s="33"/>
    </row>
    <row r="183" spans="1:30">
      <c r="A183" s="87"/>
      <c r="B183" s="88"/>
      <c r="C183" s="89"/>
      <c r="D183" s="89"/>
      <c r="E183" s="89"/>
      <c r="F183" s="89"/>
      <c r="G183" s="89"/>
      <c r="H183" s="89"/>
      <c r="I183" s="89"/>
      <c r="J183" s="89"/>
      <c r="K183" s="90"/>
      <c r="L183" s="34"/>
    </row>
    <row r="184" spans="1:30">
      <c r="A184" s="87" t="s">
        <v>131</v>
      </c>
      <c r="B184" s="88" t="s">
        <v>140</v>
      </c>
      <c r="C184" s="89"/>
      <c r="D184" s="89"/>
      <c r="E184" s="89"/>
      <c r="F184" s="89"/>
      <c r="G184" s="89"/>
      <c r="H184" s="89"/>
      <c r="I184" s="89"/>
      <c r="J184" s="89"/>
      <c r="K184" s="90"/>
      <c r="L184" s="34"/>
    </row>
    <row r="185" spans="1:30">
      <c r="A185" s="91"/>
      <c r="B185" s="88"/>
      <c r="C185" s="89"/>
      <c r="D185" s="89"/>
      <c r="E185" s="89"/>
      <c r="F185" s="89"/>
      <c r="G185" s="89"/>
      <c r="H185" s="89"/>
      <c r="I185" s="89"/>
      <c r="J185" s="92"/>
      <c r="K185" s="90"/>
      <c r="L185" s="34"/>
    </row>
    <row r="186" spans="1:30" s="32" customFormat="1">
      <c r="A186" s="91"/>
      <c r="B186" s="93" t="s">
        <v>145</v>
      </c>
      <c r="C186" s="89">
        <v>17</v>
      </c>
      <c r="D186" s="94"/>
      <c r="E186" s="94"/>
      <c r="F186" s="89"/>
      <c r="G186" s="89"/>
      <c r="H186" s="89"/>
      <c r="I186" s="89"/>
      <c r="J186" s="95">
        <v>17</v>
      </c>
      <c r="K186" s="90"/>
      <c r="L186" s="34"/>
      <c r="N186" s="33"/>
      <c r="O186" s="33"/>
      <c r="P186" s="33"/>
      <c r="Q186" s="33"/>
      <c r="R186" s="33"/>
      <c r="S186" s="33"/>
      <c r="T186" s="33"/>
      <c r="U186" s="33"/>
      <c r="V186" s="33"/>
      <c r="W186" s="33"/>
      <c r="X186" s="33"/>
      <c r="Y186" s="33"/>
      <c r="Z186" s="33"/>
      <c r="AA186" s="33"/>
      <c r="AB186" s="33"/>
      <c r="AC186" s="33"/>
      <c r="AD186" s="33"/>
    </row>
    <row r="187" spans="1:30" s="32" customFormat="1" ht="19.5">
      <c r="A187" s="96"/>
      <c r="B187" s="97" t="s">
        <v>13</v>
      </c>
      <c r="C187" s="98"/>
      <c r="D187" s="98"/>
      <c r="E187" s="98"/>
      <c r="F187" s="98"/>
      <c r="G187" s="98"/>
      <c r="H187" s="98"/>
      <c r="I187" s="98"/>
      <c r="J187" s="99">
        <v>17</v>
      </c>
      <c r="K187" s="100" t="s">
        <v>144</v>
      </c>
      <c r="L187" s="35"/>
      <c r="N187" s="33"/>
      <c r="O187" s="33"/>
      <c r="P187" s="33"/>
      <c r="Q187" s="33"/>
      <c r="R187" s="33"/>
      <c r="S187" s="33"/>
      <c r="T187" s="33"/>
      <c r="U187" s="33"/>
      <c r="V187" s="33"/>
      <c r="W187" s="33"/>
      <c r="X187" s="33"/>
      <c r="Y187" s="33"/>
      <c r="Z187" s="33"/>
      <c r="AA187" s="33"/>
      <c r="AB187" s="33"/>
      <c r="AC187" s="33"/>
      <c r="AD187" s="33"/>
    </row>
    <row r="188" spans="1:30">
      <c r="A188" s="87"/>
      <c r="B188" s="88"/>
      <c r="C188" s="89"/>
      <c r="D188" s="89"/>
      <c r="E188" s="89"/>
      <c r="F188" s="89"/>
      <c r="G188" s="89"/>
      <c r="H188" s="89"/>
      <c r="I188" s="89"/>
      <c r="J188" s="89"/>
      <c r="K188" s="90"/>
      <c r="L188" s="34"/>
    </row>
    <row r="189" spans="1:30">
      <c r="A189" s="87" t="s">
        <v>132</v>
      </c>
      <c r="B189" s="88" t="s">
        <v>141</v>
      </c>
      <c r="C189" s="89"/>
      <c r="D189" s="89"/>
      <c r="E189" s="89"/>
      <c r="F189" s="89"/>
      <c r="G189" s="89"/>
      <c r="H189" s="89"/>
      <c r="I189" s="89"/>
      <c r="J189" s="89"/>
      <c r="K189" s="90"/>
      <c r="L189" s="34"/>
    </row>
    <row r="190" spans="1:30">
      <c r="A190" s="91"/>
      <c r="B190" s="88"/>
      <c r="C190" s="89"/>
      <c r="D190" s="89"/>
      <c r="E190" s="89"/>
      <c r="F190" s="89"/>
      <c r="G190" s="89"/>
      <c r="H190" s="89"/>
      <c r="I190" s="89"/>
      <c r="J190" s="92"/>
      <c r="K190" s="90"/>
      <c r="L190" s="34"/>
    </row>
    <row r="191" spans="1:30" s="32" customFormat="1">
      <c r="A191" s="91"/>
      <c r="B191" s="93" t="s">
        <v>145</v>
      </c>
      <c r="C191" s="89">
        <v>51</v>
      </c>
      <c r="D191" s="94"/>
      <c r="E191" s="94"/>
      <c r="F191" s="89"/>
      <c r="G191" s="89"/>
      <c r="H191" s="89"/>
      <c r="I191" s="89"/>
      <c r="J191" s="95">
        <v>51</v>
      </c>
      <c r="K191" s="90"/>
      <c r="L191" s="34"/>
      <c r="N191" s="33"/>
      <c r="O191" s="33"/>
      <c r="P191" s="33"/>
      <c r="Q191" s="33"/>
      <c r="R191" s="33"/>
      <c r="S191" s="33"/>
      <c r="T191" s="33"/>
      <c r="U191" s="33"/>
      <c r="V191" s="33"/>
      <c r="W191" s="33"/>
      <c r="X191" s="33"/>
      <c r="Y191" s="33"/>
      <c r="Z191" s="33"/>
      <c r="AA191" s="33"/>
      <c r="AB191" s="33"/>
      <c r="AC191" s="33"/>
      <c r="AD191" s="33"/>
    </row>
    <row r="192" spans="1:30" s="32" customFormat="1" ht="19.5">
      <c r="A192" s="96"/>
      <c r="B192" s="97" t="s">
        <v>13</v>
      </c>
      <c r="C192" s="98"/>
      <c r="D192" s="98"/>
      <c r="E192" s="98"/>
      <c r="F192" s="98"/>
      <c r="G192" s="98"/>
      <c r="H192" s="98"/>
      <c r="I192" s="98"/>
      <c r="J192" s="99">
        <v>51</v>
      </c>
      <c r="K192" s="100" t="s">
        <v>144</v>
      </c>
      <c r="L192" s="35"/>
      <c r="N192" s="33"/>
      <c r="O192" s="33"/>
      <c r="P192" s="33"/>
      <c r="Q192" s="33"/>
      <c r="R192" s="33"/>
      <c r="S192" s="33"/>
      <c r="T192" s="33"/>
      <c r="U192" s="33"/>
      <c r="V192" s="33"/>
      <c r="W192" s="33"/>
      <c r="X192" s="33"/>
      <c r="Y192" s="33"/>
      <c r="Z192" s="33"/>
      <c r="AA192" s="33"/>
      <c r="AB192" s="33"/>
      <c r="AC192" s="33"/>
      <c r="AD192" s="33"/>
    </row>
    <row r="193" spans="1:30">
      <c r="A193" s="87"/>
      <c r="B193" s="88"/>
      <c r="C193" s="89"/>
      <c r="D193" s="89"/>
      <c r="E193" s="89"/>
      <c r="F193" s="89"/>
      <c r="G193" s="89"/>
      <c r="H193" s="89"/>
      <c r="I193" s="89"/>
      <c r="J193" s="89"/>
      <c r="K193" s="90"/>
      <c r="L193" s="34"/>
    </row>
    <row r="194" spans="1:30">
      <c r="A194" s="87" t="s">
        <v>133</v>
      </c>
      <c r="B194" s="88" t="s">
        <v>142</v>
      </c>
      <c r="C194" s="89"/>
      <c r="D194" s="89"/>
      <c r="E194" s="89"/>
      <c r="F194" s="89"/>
      <c r="G194" s="89"/>
      <c r="H194" s="89"/>
      <c r="I194" s="89"/>
      <c r="J194" s="89"/>
      <c r="K194" s="90"/>
      <c r="L194" s="34"/>
    </row>
    <row r="195" spans="1:30">
      <c r="A195" s="91"/>
      <c r="B195" s="88"/>
      <c r="C195" s="89"/>
      <c r="D195" s="89"/>
      <c r="E195" s="89"/>
      <c r="F195" s="89"/>
      <c r="G195" s="89"/>
      <c r="H195" s="89"/>
      <c r="I195" s="89"/>
      <c r="J195" s="92"/>
      <c r="K195" s="90"/>
      <c r="L195" s="34"/>
    </row>
    <row r="196" spans="1:30" s="32" customFormat="1">
      <c r="A196" s="91"/>
      <c r="B196" s="93" t="s">
        <v>145</v>
      </c>
      <c r="C196" s="89">
        <v>17</v>
      </c>
      <c r="D196" s="94"/>
      <c r="E196" s="94"/>
      <c r="F196" s="89"/>
      <c r="G196" s="89"/>
      <c r="H196" s="89"/>
      <c r="I196" s="89"/>
      <c r="J196" s="95">
        <v>17</v>
      </c>
      <c r="K196" s="90"/>
      <c r="L196" s="34"/>
      <c r="N196" s="33"/>
      <c r="O196" s="33"/>
      <c r="P196" s="33"/>
      <c r="Q196" s="33"/>
      <c r="R196" s="33"/>
      <c r="S196" s="33"/>
      <c r="T196" s="33"/>
      <c r="U196" s="33"/>
      <c r="V196" s="33"/>
      <c r="W196" s="33"/>
      <c r="X196" s="33"/>
      <c r="Y196" s="33"/>
      <c r="Z196" s="33"/>
      <c r="AA196" s="33"/>
      <c r="AB196" s="33"/>
      <c r="AC196" s="33"/>
      <c r="AD196" s="33"/>
    </row>
    <row r="197" spans="1:30" s="32" customFormat="1" ht="19.5">
      <c r="A197" s="96"/>
      <c r="B197" s="97" t="s">
        <v>13</v>
      </c>
      <c r="C197" s="98"/>
      <c r="D197" s="98"/>
      <c r="E197" s="98"/>
      <c r="F197" s="98"/>
      <c r="G197" s="98"/>
      <c r="H197" s="98"/>
      <c r="I197" s="98"/>
      <c r="J197" s="99">
        <v>17</v>
      </c>
      <c r="K197" s="100" t="s">
        <v>144</v>
      </c>
      <c r="L197" s="35"/>
      <c r="N197" s="33"/>
      <c r="O197" s="33"/>
      <c r="P197" s="33"/>
      <c r="Q197" s="33"/>
      <c r="R197" s="33"/>
      <c r="S197" s="33"/>
      <c r="T197" s="33"/>
      <c r="U197" s="33"/>
      <c r="V197" s="33"/>
      <c r="W197" s="33"/>
      <c r="X197" s="33"/>
      <c r="Y197" s="33"/>
      <c r="Z197" s="33"/>
      <c r="AA197" s="33"/>
      <c r="AB197" s="33"/>
      <c r="AC197" s="33"/>
      <c r="AD197" s="33"/>
    </row>
    <row r="198" spans="1:30">
      <c r="A198" s="87"/>
      <c r="B198" s="88"/>
      <c r="C198" s="89"/>
      <c r="D198" s="89"/>
      <c r="E198" s="89"/>
      <c r="F198" s="89"/>
      <c r="G198" s="89"/>
      <c r="H198" s="89"/>
      <c r="I198" s="89"/>
      <c r="J198" s="89"/>
      <c r="K198" s="90"/>
      <c r="L198" s="34"/>
    </row>
    <row r="199" spans="1:30" ht="36">
      <c r="A199" s="87" t="s">
        <v>134</v>
      </c>
      <c r="B199" s="88" t="s">
        <v>176</v>
      </c>
      <c r="C199" s="89"/>
      <c r="D199" s="89"/>
      <c r="E199" s="89"/>
      <c r="F199" s="89"/>
      <c r="G199" s="89"/>
      <c r="H199" s="89"/>
      <c r="I199" s="89"/>
      <c r="J199" s="89"/>
      <c r="K199" s="90"/>
      <c r="L199" s="34"/>
    </row>
    <row r="200" spans="1:30">
      <c r="A200" s="91"/>
      <c r="B200" s="88"/>
      <c r="C200" s="89"/>
      <c r="D200" s="89"/>
      <c r="E200" s="89"/>
      <c r="F200" s="89"/>
      <c r="G200" s="89"/>
      <c r="H200" s="89"/>
      <c r="I200" s="89"/>
      <c r="J200" s="92"/>
      <c r="K200" s="90"/>
      <c r="L200" s="34"/>
    </row>
    <row r="201" spans="1:30" s="32" customFormat="1">
      <c r="A201" s="91"/>
      <c r="B201" s="93" t="s">
        <v>145</v>
      </c>
      <c r="C201" s="89">
        <v>17</v>
      </c>
      <c r="D201" s="94"/>
      <c r="E201" s="94"/>
      <c r="F201" s="89"/>
      <c r="G201" s="89"/>
      <c r="H201" s="89"/>
      <c r="I201" s="89"/>
      <c r="J201" s="95">
        <v>17</v>
      </c>
      <c r="K201" s="90"/>
      <c r="L201" s="34"/>
      <c r="N201" s="33"/>
      <c r="O201" s="33"/>
      <c r="P201" s="33"/>
      <c r="Q201" s="33"/>
      <c r="R201" s="33"/>
      <c r="S201" s="33"/>
      <c r="T201" s="33"/>
      <c r="U201" s="33"/>
      <c r="V201" s="33"/>
      <c r="W201" s="33"/>
      <c r="X201" s="33"/>
      <c r="Y201" s="33"/>
      <c r="Z201" s="33"/>
      <c r="AA201" s="33"/>
      <c r="AB201" s="33"/>
      <c r="AC201" s="33"/>
      <c r="AD201" s="33"/>
    </row>
    <row r="202" spans="1:30" s="32" customFormat="1" ht="19.5">
      <c r="A202" s="96"/>
      <c r="B202" s="97" t="s">
        <v>13</v>
      </c>
      <c r="C202" s="98"/>
      <c r="D202" s="98"/>
      <c r="E202" s="98"/>
      <c r="F202" s="98"/>
      <c r="G202" s="98"/>
      <c r="H202" s="98"/>
      <c r="I202" s="98"/>
      <c r="J202" s="99">
        <v>17</v>
      </c>
      <c r="K202" s="100" t="s">
        <v>42</v>
      </c>
      <c r="L202" s="35"/>
      <c r="N202" s="33"/>
      <c r="O202" s="33"/>
      <c r="P202" s="33"/>
      <c r="Q202" s="33"/>
      <c r="R202" s="33"/>
      <c r="S202" s="33"/>
      <c r="T202" s="33"/>
      <c r="U202" s="33"/>
      <c r="V202" s="33"/>
      <c r="W202" s="33"/>
      <c r="X202" s="33"/>
      <c r="Y202" s="33"/>
      <c r="Z202" s="33"/>
      <c r="AA202" s="33"/>
      <c r="AB202" s="33"/>
      <c r="AC202" s="33"/>
      <c r="AD202" s="33"/>
    </row>
    <row r="203" spans="1:30" s="32" customFormat="1" ht="19.5">
      <c r="A203" s="101"/>
      <c r="B203" s="102"/>
      <c r="C203" s="103"/>
      <c r="D203" s="103"/>
      <c r="E203" s="103"/>
      <c r="F203" s="103"/>
      <c r="G203" s="103"/>
      <c r="H203" s="103"/>
      <c r="I203" s="103"/>
      <c r="J203" s="104"/>
      <c r="K203" s="105"/>
      <c r="L203" s="34"/>
      <c r="N203" s="33"/>
      <c r="O203" s="33"/>
      <c r="P203" s="33"/>
      <c r="Q203" s="33"/>
      <c r="R203" s="33"/>
      <c r="S203" s="33"/>
      <c r="T203" s="33"/>
      <c r="U203" s="33"/>
      <c r="V203" s="33"/>
      <c r="W203" s="33"/>
      <c r="X203" s="33"/>
      <c r="Y203" s="33"/>
      <c r="Z203" s="33"/>
      <c r="AA203" s="33"/>
      <c r="AB203" s="33"/>
      <c r="AC203" s="33"/>
      <c r="AD203" s="33"/>
    </row>
    <row r="204" spans="1:30">
      <c r="A204" s="87" t="s">
        <v>135</v>
      </c>
      <c r="B204" s="88" t="s">
        <v>177</v>
      </c>
      <c r="C204" s="89"/>
      <c r="D204" s="89"/>
      <c r="E204" s="89"/>
      <c r="F204" s="89"/>
      <c r="G204" s="89"/>
      <c r="H204" s="89"/>
      <c r="I204" s="89"/>
      <c r="J204" s="89"/>
      <c r="K204" s="90"/>
      <c r="L204" s="34"/>
    </row>
    <row r="205" spans="1:30">
      <c r="A205" s="91"/>
      <c r="B205" s="88"/>
      <c r="C205" s="89"/>
      <c r="D205" s="89"/>
      <c r="E205" s="89"/>
      <c r="F205" s="89"/>
      <c r="G205" s="89"/>
      <c r="H205" s="89"/>
      <c r="I205" s="89"/>
      <c r="J205" s="92"/>
      <c r="K205" s="90"/>
      <c r="L205" s="34"/>
    </row>
    <row r="206" spans="1:30" s="32" customFormat="1">
      <c r="A206" s="91"/>
      <c r="B206" s="93" t="s">
        <v>145</v>
      </c>
      <c r="C206" s="89">
        <v>17</v>
      </c>
      <c r="D206" s="94"/>
      <c r="E206" s="94"/>
      <c r="F206" s="89"/>
      <c r="G206" s="89"/>
      <c r="H206" s="89"/>
      <c r="I206" s="89"/>
      <c r="J206" s="95">
        <v>17</v>
      </c>
      <c r="K206" s="90"/>
      <c r="L206" s="34"/>
      <c r="N206" s="33"/>
      <c r="O206" s="33"/>
      <c r="P206" s="33"/>
      <c r="Q206" s="33"/>
      <c r="R206" s="33"/>
      <c r="S206" s="33"/>
      <c r="T206" s="33"/>
      <c r="U206" s="33"/>
      <c r="V206" s="33"/>
      <c r="W206" s="33"/>
      <c r="X206" s="33"/>
      <c r="Y206" s="33"/>
      <c r="Z206" s="33"/>
      <c r="AA206" s="33"/>
      <c r="AB206" s="33"/>
      <c r="AC206" s="33"/>
      <c r="AD206" s="33"/>
    </row>
    <row r="207" spans="1:30" s="32" customFormat="1" ht="19.5">
      <c r="A207" s="96"/>
      <c r="B207" s="97" t="s">
        <v>13</v>
      </c>
      <c r="C207" s="98"/>
      <c r="D207" s="98"/>
      <c r="E207" s="98"/>
      <c r="F207" s="98"/>
      <c r="G207" s="98"/>
      <c r="H207" s="98"/>
      <c r="I207" s="98"/>
      <c r="J207" s="99">
        <v>17</v>
      </c>
      <c r="K207" s="100" t="s">
        <v>42</v>
      </c>
      <c r="L207" s="35"/>
      <c r="N207" s="33"/>
      <c r="O207" s="33"/>
      <c r="P207" s="33"/>
      <c r="Q207" s="33"/>
      <c r="R207" s="33"/>
      <c r="S207" s="33"/>
      <c r="T207" s="33"/>
      <c r="U207" s="33"/>
      <c r="V207" s="33"/>
      <c r="W207" s="33"/>
      <c r="X207" s="33"/>
      <c r="Y207" s="33"/>
      <c r="Z207" s="33"/>
      <c r="AA207" s="33"/>
      <c r="AB207" s="33"/>
      <c r="AC207" s="33"/>
      <c r="AD207" s="33"/>
    </row>
    <row r="208" spans="1:30">
      <c r="A208" s="87"/>
      <c r="B208" s="88"/>
      <c r="C208" s="89"/>
      <c r="D208" s="89"/>
      <c r="E208" s="89"/>
      <c r="F208" s="89"/>
      <c r="G208" s="89"/>
      <c r="H208" s="89"/>
      <c r="I208" s="89"/>
      <c r="J208" s="89"/>
      <c r="K208" s="90"/>
      <c r="L208" s="34"/>
    </row>
    <row r="209" spans="1:30" ht="54">
      <c r="A209" s="87" t="s">
        <v>136</v>
      </c>
      <c r="B209" s="88" t="s">
        <v>143</v>
      </c>
      <c r="C209" s="89"/>
      <c r="D209" s="89"/>
      <c r="E209" s="89"/>
      <c r="F209" s="89"/>
      <c r="G209" s="89"/>
      <c r="H209" s="89"/>
      <c r="I209" s="89"/>
      <c r="J209" s="89"/>
      <c r="K209" s="90"/>
      <c r="L209" s="34"/>
    </row>
    <row r="210" spans="1:30">
      <c r="A210" s="91"/>
      <c r="B210" s="88"/>
      <c r="C210" s="89"/>
      <c r="D210" s="89"/>
      <c r="E210" s="89"/>
      <c r="F210" s="89"/>
      <c r="G210" s="89"/>
      <c r="H210" s="89"/>
      <c r="I210" s="89"/>
      <c r="J210" s="92"/>
      <c r="K210" s="90"/>
      <c r="L210" s="34"/>
    </row>
    <row r="211" spans="1:30" s="32" customFormat="1">
      <c r="A211" s="91"/>
      <c r="B211" s="93" t="s">
        <v>145</v>
      </c>
      <c r="C211" s="89">
        <v>570</v>
      </c>
      <c r="D211" s="94"/>
      <c r="E211" s="94"/>
      <c r="F211" s="89"/>
      <c r="G211" s="89"/>
      <c r="H211" s="89"/>
      <c r="I211" s="89"/>
      <c r="J211" s="95">
        <v>570</v>
      </c>
      <c r="K211" s="90"/>
      <c r="L211" s="34"/>
      <c r="N211" s="33"/>
      <c r="O211" s="33"/>
      <c r="P211" s="33"/>
      <c r="Q211" s="33"/>
      <c r="R211" s="33"/>
      <c r="S211" s="33"/>
      <c r="T211" s="33"/>
      <c r="U211" s="33"/>
      <c r="V211" s="33"/>
      <c r="W211" s="33"/>
      <c r="X211" s="33"/>
      <c r="Y211" s="33"/>
      <c r="Z211" s="33"/>
      <c r="AA211" s="33"/>
      <c r="AB211" s="33"/>
      <c r="AC211" s="33"/>
      <c r="AD211" s="33"/>
    </row>
    <row r="212" spans="1:30" s="32" customFormat="1" ht="19.5">
      <c r="A212" s="96"/>
      <c r="B212" s="97" t="s">
        <v>13</v>
      </c>
      <c r="C212" s="98"/>
      <c r="D212" s="98"/>
      <c r="E212" s="98"/>
      <c r="F212" s="98"/>
      <c r="G212" s="98"/>
      <c r="H212" s="98"/>
      <c r="I212" s="98"/>
      <c r="J212" s="99">
        <v>570</v>
      </c>
      <c r="K212" s="100" t="s">
        <v>144</v>
      </c>
      <c r="L212" s="35"/>
      <c r="N212" s="33"/>
      <c r="O212" s="33"/>
      <c r="P212" s="33"/>
      <c r="Q212" s="33"/>
      <c r="R212" s="33"/>
      <c r="S212" s="33"/>
      <c r="T212" s="33"/>
      <c r="U212" s="33"/>
      <c r="V212" s="33"/>
      <c r="W212" s="33"/>
      <c r="X212" s="33"/>
      <c r="Y212" s="33"/>
      <c r="Z212" s="33"/>
      <c r="AA212" s="33"/>
      <c r="AB212" s="33"/>
      <c r="AC212" s="33"/>
      <c r="AD212" s="33"/>
    </row>
    <row r="213" spans="1:30">
      <c r="A213" s="87"/>
      <c r="B213" s="88"/>
      <c r="C213" s="89"/>
      <c r="D213" s="89"/>
      <c r="E213" s="89"/>
      <c r="F213" s="89"/>
      <c r="G213" s="89"/>
      <c r="H213" s="89"/>
      <c r="I213" s="89"/>
      <c r="J213" s="89"/>
      <c r="K213" s="90"/>
      <c r="L213" s="34"/>
    </row>
    <row r="214" spans="1:30">
      <c r="A214" s="87" t="s">
        <v>129</v>
      </c>
      <c r="B214" s="88" t="s">
        <v>147</v>
      </c>
      <c r="C214" s="89"/>
      <c r="D214" s="89"/>
      <c r="E214" s="89"/>
      <c r="F214" s="89"/>
      <c r="G214" s="89"/>
      <c r="H214" s="89"/>
      <c r="I214" s="89"/>
      <c r="J214" s="89"/>
      <c r="K214" s="90"/>
      <c r="L214" s="34"/>
    </row>
    <row r="215" spans="1:30" ht="36">
      <c r="A215" s="87" t="s">
        <v>130</v>
      </c>
      <c r="B215" s="88" t="s">
        <v>178</v>
      </c>
      <c r="C215" s="89"/>
      <c r="D215" s="89"/>
      <c r="E215" s="89"/>
      <c r="F215" s="89"/>
      <c r="G215" s="89"/>
      <c r="H215" s="89"/>
      <c r="I215" s="89"/>
      <c r="J215" s="89"/>
      <c r="K215" s="90"/>
      <c r="L215" s="34"/>
    </row>
    <row r="216" spans="1:30">
      <c r="A216" s="91"/>
      <c r="B216" s="88"/>
      <c r="C216" s="89"/>
      <c r="D216" s="89"/>
      <c r="E216" s="89"/>
      <c r="F216" s="89"/>
      <c r="G216" s="89"/>
      <c r="H216" s="89"/>
      <c r="I216" s="89"/>
      <c r="J216" s="92"/>
      <c r="K216" s="90"/>
      <c r="L216" s="34"/>
    </row>
    <row r="217" spans="1:30" s="32" customFormat="1">
      <c r="A217" s="91"/>
      <c r="B217" s="93" t="s">
        <v>163</v>
      </c>
      <c r="C217" s="89">
        <v>31</v>
      </c>
      <c r="D217" s="94"/>
      <c r="E217" s="94"/>
      <c r="F217" s="89"/>
      <c r="G217" s="89"/>
      <c r="H217" s="89"/>
      <c r="I217" s="89"/>
      <c r="J217" s="95">
        <v>31</v>
      </c>
      <c r="K217" s="90"/>
      <c r="L217" s="34"/>
      <c r="N217" s="33"/>
      <c r="O217" s="33"/>
      <c r="P217" s="33"/>
      <c r="Q217" s="33"/>
      <c r="R217" s="33"/>
      <c r="S217" s="33"/>
      <c r="T217" s="33"/>
      <c r="U217" s="33"/>
      <c r="V217" s="33"/>
      <c r="W217" s="33"/>
      <c r="X217" s="33"/>
      <c r="Y217" s="33"/>
      <c r="Z217" s="33"/>
      <c r="AA217" s="33"/>
      <c r="AB217" s="33"/>
      <c r="AC217" s="33"/>
      <c r="AD217" s="33"/>
    </row>
    <row r="218" spans="1:30" s="32" customFormat="1" ht="19.5">
      <c r="A218" s="96"/>
      <c r="B218" s="97" t="s">
        <v>13</v>
      </c>
      <c r="C218" s="98"/>
      <c r="D218" s="98"/>
      <c r="E218" s="98"/>
      <c r="F218" s="98"/>
      <c r="G218" s="98"/>
      <c r="H218" s="98"/>
      <c r="I218" s="98"/>
      <c r="J218" s="99">
        <v>31</v>
      </c>
      <c r="K218" s="100" t="s">
        <v>55</v>
      </c>
      <c r="L218" s="35"/>
      <c r="N218" s="33"/>
      <c r="O218" s="33"/>
      <c r="P218" s="33"/>
      <c r="Q218" s="33"/>
      <c r="R218" s="33"/>
      <c r="S218" s="33"/>
      <c r="T218" s="33"/>
      <c r="U218" s="33"/>
      <c r="V218" s="33"/>
      <c r="W218" s="33"/>
      <c r="X218" s="33"/>
      <c r="Y218" s="33"/>
      <c r="Z218" s="33"/>
      <c r="AA218" s="33"/>
      <c r="AB218" s="33"/>
      <c r="AC218" s="33"/>
      <c r="AD218" s="33"/>
    </row>
    <row r="219" spans="1:30">
      <c r="A219" s="87"/>
      <c r="B219" s="88"/>
      <c r="C219" s="89"/>
      <c r="D219" s="89"/>
      <c r="E219" s="89"/>
      <c r="F219" s="89"/>
      <c r="G219" s="89"/>
      <c r="H219" s="89"/>
      <c r="I219" s="89"/>
      <c r="J219" s="89"/>
      <c r="K219" s="90"/>
      <c r="L219" s="34"/>
    </row>
    <row r="220" spans="1:30" ht="17.25" customHeight="1">
      <c r="A220" s="87" t="s">
        <v>148</v>
      </c>
      <c r="B220" s="88" t="s">
        <v>160</v>
      </c>
      <c r="C220" s="89"/>
      <c r="D220" s="89"/>
      <c r="E220" s="89"/>
      <c r="F220" s="89"/>
      <c r="G220" s="89"/>
      <c r="H220" s="89"/>
      <c r="I220" s="89"/>
      <c r="J220" s="89"/>
      <c r="K220" s="90"/>
      <c r="L220" s="34"/>
    </row>
    <row r="221" spans="1:30">
      <c r="A221" s="91"/>
      <c r="B221" s="88"/>
      <c r="C221" s="89"/>
      <c r="D221" s="89"/>
      <c r="E221" s="89"/>
      <c r="F221" s="89"/>
      <c r="G221" s="89"/>
      <c r="H221" s="89"/>
      <c r="I221" s="89"/>
      <c r="J221" s="92"/>
      <c r="K221" s="90"/>
      <c r="L221" s="34"/>
    </row>
    <row r="222" spans="1:30" s="32" customFormat="1">
      <c r="A222" s="91"/>
      <c r="B222" s="93" t="s">
        <v>163</v>
      </c>
      <c r="C222" s="89">
        <v>16</v>
      </c>
      <c r="D222" s="94"/>
      <c r="E222" s="94"/>
      <c r="F222" s="89"/>
      <c r="G222" s="89"/>
      <c r="H222" s="89"/>
      <c r="I222" s="89"/>
      <c r="J222" s="95">
        <v>16</v>
      </c>
      <c r="K222" s="90"/>
      <c r="L222" s="34"/>
      <c r="N222" s="33"/>
      <c r="O222" s="33"/>
      <c r="P222" s="33"/>
      <c r="Q222" s="33"/>
      <c r="R222" s="33"/>
      <c r="S222" s="33"/>
      <c r="T222" s="33"/>
      <c r="U222" s="33"/>
      <c r="V222" s="33"/>
      <c r="W222" s="33"/>
      <c r="X222" s="33"/>
      <c r="Y222" s="33"/>
      <c r="Z222" s="33"/>
      <c r="AA222" s="33"/>
      <c r="AB222" s="33"/>
      <c r="AC222" s="33"/>
      <c r="AD222" s="33"/>
    </row>
    <row r="223" spans="1:30" s="32" customFormat="1" ht="19.5">
      <c r="A223" s="96"/>
      <c r="B223" s="97" t="s">
        <v>13</v>
      </c>
      <c r="C223" s="98"/>
      <c r="D223" s="98"/>
      <c r="E223" s="98"/>
      <c r="F223" s="98"/>
      <c r="G223" s="98"/>
      <c r="H223" s="98"/>
      <c r="I223" s="98"/>
      <c r="J223" s="99">
        <v>16</v>
      </c>
      <c r="K223" s="100" t="s">
        <v>55</v>
      </c>
      <c r="L223" s="35"/>
      <c r="N223" s="33"/>
      <c r="O223" s="33"/>
      <c r="P223" s="33"/>
      <c r="Q223" s="33"/>
      <c r="R223" s="33"/>
      <c r="S223" s="33"/>
      <c r="T223" s="33"/>
      <c r="U223" s="33"/>
      <c r="V223" s="33"/>
      <c r="W223" s="33"/>
      <c r="X223" s="33"/>
      <c r="Y223" s="33"/>
      <c r="Z223" s="33"/>
      <c r="AA223" s="33"/>
      <c r="AB223" s="33"/>
      <c r="AC223" s="33"/>
      <c r="AD223" s="33"/>
    </row>
    <row r="224" spans="1:30">
      <c r="A224" s="87"/>
      <c r="B224" s="88"/>
      <c r="C224" s="89"/>
      <c r="D224" s="89"/>
      <c r="E224" s="89"/>
      <c r="F224" s="89"/>
      <c r="G224" s="89"/>
      <c r="H224" s="89"/>
      <c r="I224" s="89"/>
      <c r="J224" s="89"/>
      <c r="K224" s="90"/>
      <c r="L224" s="34"/>
    </row>
    <row r="225" spans="1:30" ht="17.25" customHeight="1">
      <c r="A225" s="87" t="s">
        <v>149</v>
      </c>
      <c r="B225" s="88" t="s">
        <v>161</v>
      </c>
      <c r="C225" s="89"/>
      <c r="D225" s="89"/>
      <c r="E225" s="89"/>
      <c r="F225" s="89"/>
      <c r="G225" s="89"/>
      <c r="H225" s="89"/>
      <c r="I225" s="89"/>
      <c r="J225" s="89"/>
      <c r="K225" s="90"/>
      <c r="L225" s="34"/>
    </row>
    <row r="226" spans="1:30">
      <c r="A226" s="91"/>
      <c r="B226" s="88"/>
      <c r="C226" s="89"/>
      <c r="D226" s="89"/>
      <c r="E226" s="89"/>
      <c r="F226" s="89"/>
      <c r="G226" s="89"/>
      <c r="H226" s="89"/>
      <c r="I226" s="89"/>
      <c r="J226" s="92"/>
      <c r="K226" s="90"/>
      <c r="L226" s="34"/>
    </row>
    <row r="227" spans="1:30" s="32" customFormat="1">
      <c r="A227" s="91"/>
      <c r="B227" s="93" t="s">
        <v>163</v>
      </c>
      <c r="C227" s="89">
        <v>25</v>
      </c>
      <c r="D227" s="94"/>
      <c r="E227" s="94"/>
      <c r="F227" s="89"/>
      <c r="G227" s="89"/>
      <c r="H227" s="89"/>
      <c r="I227" s="89"/>
      <c r="J227" s="95">
        <v>25</v>
      </c>
      <c r="K227" s="90"/>
      <c r="L227" s="34"/>
      <c r="N227" s="33"/>
      <c r="O227" s="33"/>
      <c r="P227" s="33"/>
      <c r="Q227" s="33"/>
      <c r="R227" s="33"/>
      <c r="S227" s="33"/>
      <c r="T227" s="33"/>
      <c r="U227" s="33"/>
      <c r="V227" s="33"/>
      <c r="W227" s="33"/>
      <c r="X227" s="33"/>
      <c r="Y227" s="33"/>
      <c r="Z227" s="33"/>
      <c r="AA227" s="33"/>
      <c r="AB227" s="33"/>
      <c r="AC227" s="33"/>
      <c r="AD227" s="33"/>
    </row>
    <row r="228" spans="1:30" s="32" customFormat="1" ht="19.5">
      <c r="A228" s="96"/>
      <c r="B228" s="97" t="s">
        <v>13</v>
      </c>
      <c r="C228" s="98"/>
      <c r="D228" s="98"/>
      <c r="E228" s="98"/>
      <c r="F228" s="98"/>
      <c r="G228" s="98"/>
      <c r="H228" s="98"/>
      <c r="I228" s="98"/>
      <c r="J228" s="99">
        <v>25</v>
      </c>
      <c r="K228" s="100" t="s">
        <v>55</v>
      </c>
      <c r="L228" s="35"/>
      <c r="N228" s="33"/>
      <c r="O228" s="33"/>
      <c r="P228" s="33"/>
      <c r="Q228" s="33"/>
      <c r="R228" s="33"/>
      <c r="S228" s="33"/>
      <c r="T228" s="33"/>
      <c r="U228" s="33"/>
      <c r="V228" s="33"/>
      <c r="W228" s="33"/>
      <c r="X228" s="33"/>
      <c r="Y228" s="33"/>
      <c r="Z228" s="33"/>
      <c r="AA228" s="33"/>
      <c r="AB228" s="33"/>
      <c r="AC228" s="33"/>
      <c r="AD228" s="33"/>
    </row>
    <row r="229" spans="1:30">
      <c r="A229" s="87"/>
      <c r="B229" s="88"/>
      <c r="C229" s="89"/>
      <c r="D229" s="89"/>
      <c r="E229" s="89"/>
      <c r="F229" s="89"/>
      <c r="G229" s="89"/>
      <c r="H229" s="89"/>
      <c r="I229" s="89"/>
      <c r="J229" s="89"/>
      <c r="K229" s="90"/>
      <c r="L229" s="34"/>
    </row>
    <row r="230" spans="1:30" ht="17.25" customHeight="1">
      <c r="A230" s="87" t="s">
        <v>150</v>
      </c>
      <c r="B230" s="88" t="s">
        <v>278</v>
      </c>
      <c r="C230" s="89"/>
      <c r="D230" s="89"/>
      <c r="E230" s="89"/>
      <c r="F230" s="89"/>
      <c r="G230" s="89"/>
      <c r="H230" s="89"/>
      <c r="I230" s="89"/>
      <c r="J230" s="89"/>
      <c r="K230" s="90"/>
      <c r="L230" s="34"/>
    </row>
    <row r="231" spans="1:30">
      <c r="A231" s="91"/>
      <c r="B231" s="88"/>
      <c r="C231" s="89"/>
      <c r="D231" s="89"/>
      <c r="E231" s="89"/>
      <c r="F231" s="89"/>
      <c r="G231" s="89"/>
      <c r="H231" s="89"/>
      <c r="I231" s="89"/>
      <c r="J231" s="92"/>
      <c r="K231" s="90"/>
      <c r="L231" s="34"/>
    </row>
    <row r="232" spans="1:30" s="32" customFormat="1">
      <c r="A232" s="91"/>
      <c r="B232" s="93" t="s">
        <v>163</v>
      </c>
      <c r="C232" s="89">
        <v>14</v>
      </c>
      <c r="D232" s="94"/>
      <c r="E232" s="94"/>
      <c r="F232" s="89"/>
      <c r="G232" s="89"/>
      <c r="H232" s="89"/>
      <c r="I232" s="89"/>
      <c r="J232" s="95">
        <v>14</v>
      </c>
      <c r="K232" s="90"/>
      <c r="L232" s="34"/>
      <c r="N232" s="33"/>
      <c r="O232" s="33"/>
      <c r="P232" s="33"/>
      <c r="Q232" s="33"/>
      <c r="R232" s="33"/>
      <c r="S232" s="33"/>
      <c r="T232" s="33"/>
      <c r="U232" s="33"/>
      <c r="V232" s="33"/>
      <c r="W232" s="33"/>
      <c r="X232" s="33"/>
      <c r="Y232" s="33"/>
      <c r="Z232" s="33"/>
      <c r="AA232" s="33"/>
      <c r="AB232" s="33"/>
      <c r="AC232" s="33"/>
      <c r="AD232" s="33"/>
    </row>
    <row r="233" spans="1:30" s="32" customFormat="1" ht="19.5">
      <c r="A233" s="96"/>
      <c r="B233" s="97" t="s">
        <v>13</v>
      </c>
      <c r="C233" s="98"/>
      <c r="D233" s="98"/>
      <c r="E233" s="98"/>
      <c r="F233" s="98"/>
      <c r="G233" s="98"/>
      <c r="H233" s="98"/>
      <c r="I233" s="98"/>
      <c r="J233" s="99">
        <v>14</v>
      </c>
      <c r="K233" s="100" t="s">
        <v>55</v>
      </c>
      <c r="L233" s="35"/>
      <c r="N233" s="33"/>
      <c r="O233" s="33"/>
      <c r="P233" s="33"/>
      <c r="Q233" s="33"/>
      <c r="R233" s="33"/>
      <c r="S233" s="33"/>
      <c r="T233" s="33"/>
      <c r="U233" s="33"/>
      <c r="V233" s="33"/>
      <c r="W233" s="33"/>
      <c r="X233" s="33"/>
      <c r="Y233" s="33"/>
      <c r="Z233" s="33"/>
      <c r="AA233" s="33"/>
      <c r="AB233" s="33"/>
      <c r="AC233" s="33"/>
      <c r="AD233" s="33"/>
    </row>
    <row r="234" spans="1:30">
      <c r="A234" s="87"/>
      <c r="B234" s="88"/>
      <c r="C234" s="89"/>
      <c r="D234" s="89"/>
      <c r="E234" s="89"/>
      <c r="F234" s="89"/>
      <c r="G234" s="89"/>
      <c r="H234" s="89"/>
      <c r="I234" s="89"/>
      <c r="J234" s="89"/>
      <c r="K234" s="90"/>
      <c r="L234" s="34"/>
    </row>
    <row r="235" spans="1:30">
      <c r="A235" s="87" t="s">
        <v>151</v>
      </c>
      <c r="B235" s="88" t="s">
        <v>240</v>
      </c>
      <c r="C235" s="89"/>
      <c r="D235" s="89"/>
      <c r="E235" s="89"/>
      <c r="F235" s="89"/>
      <c r="G235" s="89"/>
      <c r="H235" s="89"/>
      <c r="I235" s="89"/>
      <c r="J235" s="89"/>
      <c r="K235" s="90"/>
      <c r="L235" s="34"/>
    </row>
    <row r="236" spans="1:30">
      <c r="A236" s="91"/>
      <c r="B236" s="88"/>
      <c r="C236" s="89"/>
      <c r="D236" s="89"/>
      <c r="E236" s="89"/>
      <c r="F236" s="89"/>
      <c r="G236" s="89"/>
      <c r="H236" s="89"/>
      <c r="I236" s="89"/>
      <c r="J236" s="92"/>
      <c r="K236" s="90"/>
      <c r="L236" s="34"/>
    </row>
    <row r="237" spans="1:30" s="32" customFormat="1">
      <c r="A237" s="91"/>
      <c r="B237" s="93" t="s">
        <v>163</v>
      </c>
      <c r="C237" s="89">
        <v>4</v>
      </c>
      <c r="D237" s="94"/>
      <c r="E237" s="94"/>
      <c r="F237" s="89"/>
      <c r="G237" s="89"/>
      <c r="H237" s="89"/>
      <c r="I237" s="89"/>
      <c r="J237" s="95">
        <v>4</v>
      </c>
      <c r="K237" s="90"/>
      <c r="L237" s="34"/>
      <c r="N237" s="33"/>
      <c r="O237" s="33"/>
      <c r="P237" s="33"/>
      <c r="Q237" s="33"/>
      <c r="R237" s="33"/>
      <c r="S237" s="33"/>
      <c r="T237" s="33"/>
      <c r="U237" s="33"/>
      <c r="V237" s="33"/>
      <c r="W237" s="33"/>
      <c r="X237" s="33"/>
      <c r="Y237" s="33"/>
      <c r="Z237" s="33"/>
      <c r="AA237" s="33"/>
      <c r="AB237" s="33"/>
      <c r="AC237" s="33"/>
      <c r="AD237" s="33"/>
    </row>
    <row r="238" spans="1:30" s="32" customFormat="1" ht="19.5">
      <c r="A238" s="96"/>
      <c r="B238" s="97" t="s">
        <v>13</v>
      </c>
      <c r="C238" s="98"/>
      <c r="D238" s="98"/>
      <c r="E238" s="98"/>
      <c r="F238" s="98"/>
      <c r="G238" s="98"/>
      <c r="H238" s="98"/>
      <c r="I238" s="98"/>
      <c r="J238" s="99">
        <v>4</v>
      </c>
      <c r="K238" s="100" t="s">
        <v>42</v>
      </c>
      <c r="L238" s="35"/>
      <c r="N238" s="33"/>
      <c r="O238" s="33"/>
      <c r="P238" s="33"/>
      <c r="Q238" s="33"/>
      <c r="R238" s="33"/>
      <c r="S238" s="33"/>
      <c r="T238" s="33"/>
      <c r="U238" s="33"/>
      <c r="V238" s="33"/>
      <c r="W238" s="33"/>
      <c r="X238" s="33"/>
      <c r="Y238" s="33"/>
      <c r="Z238" s="33"/>
      <c r="AA238" s="33"/>
      <c r="AB238" s="33"/>
      <c r="AC238" s="33"/>
      <c r="AD238" s="33"/>
    </row>
    <row r="239" spans="1:30">
      <c r="A239" s="87"/>
      <c r="B239" s="88"/>
      <c r="C239" s="89"/>
      <c r="D239" s="89"/>
      <c r="E239" s="89"/>
      <c r="F239" s="89"/>
      <c r="G239" s="89"/>
      <c r="H239" s="89"/>
      <c r="I239" s="89"/>
      <c r="J239" s="89"/>
      <c r="K239" s="90"/>
      <c r="L239" s="34"/>
    </row>
    <row r="240" spans="1:30">
      <c r="A240" s="87" t="s">
        <v>152</v>
      </c>
      <c r="B240" s="88" t="s">
        <v>241</v>
      </c>
      <c r="C240" s="89"/>
      <c r="D240" s="89"/>
      <c r="E240" s="89"/>
      <c r="F240" s="89"/>
      <c r="G240" s="89"/>
      <c r="H240" s="89"/>
      <c r="I240" s="89"/>
      <c r="J240" s="89"/>
      <c r="K240" s="90"/>
      <c r="L240" s="34"/>
    </row>
    <row r="241" spans="1:30">
      <c r="A241" s="91"/>
      <c r="B241" s="88"/>
      <c r="C241" s="89"/>
      <c r="D241" s="89"/>
      <c r="E241" s="89"/>
      <c r="F241" s="89"/>
      <c r="G241" s="89"/>
      <c r="H241" s="89"/>
      <c r="I241" s="89"/>
      <c r="J241" s="92"/>
      <c r="K241" s="90"/>
      <c r="L241" s="34"/>
    </row>
    <row r="242" spans="1:30" s="32" customFormat="1">
      <c r="A242" s="91"/>
      <c r="B242" s="93" t="s">
        <v>163</v>
      </c>
      <c r="C242" s="89">
        <v>2</v>
      </c>
      <c r="D242" s="94"/>
      <c r="E242" s="94"/>
      <c r="F242" s="89"/>
      <c r="G242" s="89"/>
      <c r="H242" s="89"/>
      <c r="I242" s="89"/>
      <c r="J242" s="95">
        <v>2</v>
      </c>
      <c r="K242" s="90"/>
      <c r="L242" s="34"/>
      <c r="N242" s="33"/>
      <c r="O242" s="33"/>
      <c r="P242" s="33"/>
      <c r="Q242" s="33"/>
      <c r="R242" s="33"/>
      <c r="S242" s="33"/>
      <c r="T242" s="33"/>
      <c r="U242" s="33"/>
      <c r="V242" s="33"/>
      <c r="W242" s="33"/>
      <c r="X242" s="33"/>
      <c r="Y242" s="33"/>
      <c r="Z242" s="33"/>
      <c r="AA242" s="33"/>
      <c r="AB242" s="33"/>
      <c r="AC242" s="33"/>
      <c r="AD242" s="33"/>
    </row>
    <row r="243" spans="1:30" s="32" customFormat="1" ht="19.5">
      <c r="A243" s="96"/>
      <c r="B243" s="97" t="s">
        <v>13</v>
      </c>
      <c r="C243" s="98"/>
      <c r="D243" s="98"/>
      <c r="E243" s="98"/>
      <c r="F243" s="98"/>
      <c r="G243" s="98"/>
      <c r="H243" s="98"/>
      <c r="I243" s="98"/>
      <c r="J243" s="99">
        <v>2</v>
      </c>
      <c r="K243" s="100" t="s">
        <v>42</v>
      </c>
      <c r="L243" s="35"/>
      <c r="N243" s="33"/>
      <c r="O243" s="33"/>
      <c r="P243" s="33"/>
      <c r="Q243" s="33"/>
      <c r="R243" s="33"/>
      <c r="S243" s="33"/>
      <c r="T243" s="33"/>
      <c r="U243" s="33"/>
      <c r="V243" s="33"/>
      <c r="W243" s="33"/>
      <c r="X243" s="33"/>
      <c r="Y243" s="33"/>
      <c r="Z243" s="33"/>
      <c r="AA243" s="33"/>
      <c r="AB243" s="33"/>
      <c r="AC243" s="33"/>
      <c r="AD243" s="33"/>
    </row>
    <row r="244" spans="1:30">
      <c r="A244" s="87"/>
      <c r="B244" s="88"/>
      <c r="C244" s="89"/>
      <c r="D244" s="89"/>
      <c r="E244" s="89"/>
      <c r="F244" s="89"/>
      <c r="G244" s="89"/>
      <c r="H244" s="89"/>
      <c r="I244" s="89"/>
      <c r="J244" s="89"/>
      <c r="K244" s="90"/>
      <c r="L244" s="34"/>
    </row>
    <row r="245" spans="1:30">
      <c r="A245" s="87" t="s">
        <v>153</v>
      </c>
      <c r="B245" s="88" t="s">
        <v>162</v>
      </c>
      <c r="C245" s="89"/>
      <c r="D245" s="89"/>
      <c r="E245" s="89"/>
      <c r="F245" s="89"/>
      <c r="G245" s="89"/>
      <c r="H245" s="89"/>
      <c r="I245" s="89"/>
      <c r="J245" s="89"/>
      <c r="K245" s="90"/>
      <c r="L245" s="34"/>
    </row>
    <row r="246" spans="1:30">
      <c r="A246" s="91"/>
      <c r="B246" s="88"/>
      <c r="C246" s="89"/>
      <c r="D246" s="89"/>
      <c r="E246" s="89"/>
      <c r="F246" s="89"/>
      <c r="G246" s="89"/>
      <c r="H246" s="89"/>
      <c r="I246" s="89"/>
      <c r="J246" s="92"/>
      <c r="K246" s="90"/>
      <c r="L246" s="34"/>
    </row>
    <row r="247" spans="1:30" s="32" customFormat="1">
      <c r="A247" s="91"/>
      <c r="B247" s="93" t="s">
        <v>163</v>
      </c>
      <c r="C247" s="89">
        <v>10</v>
      </c>
      <c r="D247" s="94"/>
      <c r="E247" s="94"/>
      <c r="F247" s="89"/>
      <c r="G247" s="89"/>
      <c r="H247" s="89"/>
      <c r="I247" s="89"/>
      <c r="J247" s="95">
        <v>10</v>
      </c>
      <c r="K247" s="90"/>
      <c r="L247" s="34"/>
      <c r="N247" s="33"/>
      <c r="O247" s="33"/>
      <c r="P247" s="33"/>
      <c r="Q247" s="33"/>
      <c r="R247" s="33"/>
      <c r="S247" s="33"/>
      <c r="T247" s="33"/>
      <c r="U247" s="33"/>
      <c r="V247" s="33"/>
      <c r="W247" s="33"/>
      <c r="X247" s="33"/>
      <c r="Y247" s="33"/>
      <c r="Z247" s="33"/>
      <c r="AA247" s="33"/>
      <c r="AB247" s="33"/>
      <c r="AC247" s="33"/>
      <c r="AD247" s="33"/>
    </row>
    <row r="248" spans="1:30" s="32" customFormat="1" ht="19.5">
      <c r="A248" s="96"/>
      <c r="B248" s="97" t="s">
        <v>13</v>
      </c>
      <c r="C248" s="98"/>
      <c r="D248" s="98"/>
      <c r="E248" s="98"/>
      <c r="F248" s="98"/>
      <c r="G248" s="98"/>
      <c r="H248" s="98"/>
      <c r="I248" s="98"/>
      <c r="J248" s="99">
        <v>10</v>
      </c>
      <c r="K248" s="100" t="s">
        <v>42</v>
      </c>
      <c r="L248" s="35"/>
      <c r="N248" s="33"/>
      <c r="O248" s="33"/>
      <c r="P248" s="33"/>
      <c r="Q248" s="33"/>
      <c r="R248" s="33"/>
      <c r="S248" s="33"/>
      <c r="T248" s="33"/>
      <c r="U248" s="33"/>
      <c r="V248" s="33"/>
      <c r="W248" s="33"/>
      <c r="X248" s="33"/>
      <c r="Y248" s="33"/>
      <c r="Z248" s="33"/>
      <c r="AA248" s="33"/>
      <c r="AB248" s="33"/>
      <c r="AC248" s="33"/>
      <c r="AD248" s="33"/>
    </row>
    <row r="249" spans="1:30">
      <c r="A249" s="87"/>
      <c r="B249" s="88"/>
      <c r="C249" s="89"/>
      <c r="D249" s="89"/>
      <c r="E249" s="89"/>
      <c r="F249" s="89"/>
      <c r="G249" s="89"/>
      <c r="H249" s="89"/>
      <c r="I249" s="89"/>
      <c r="J249" s="89"/>
      <c r="K249" s="90"/>
      <c r="L249" s="34"/>
    </row>
    <row r="250" spans="1:30" s="32" customFormat="1">
      <c r="A250" s="87" t="s">
        <v>154</v>
      </c>
      <c r="B250" s="88" t="s">
        <v>183</v>
      </c>
      <c r="C250" s="89"/>
      <c r="D250" s="89"/>
      <c r="E250" s="89"/>
      <c r="F250" s="89"/>
      <c r="G250" s="89"/>
      <c r="H250" s="89"/>
      <c r="I250" s="89"/>
      <c r="J250" s="89"/>
      <c r="K250" s="90"/>
      <c r="L250" s="34"/>
    </row>
    <row r="251" spans="1:30" s="32" customFormat="1">
      <c r="A251" s="91"/>
      <c r="B251" s="88"/>
      <c r="C251" s="89"/>
      <c r="D251" s="89"/>
      <c r="E251" s="89"/>
      <c r="F251" s="89"/>
      <c r="G251" s="89"/>
      <c r="H251" s="89"/>
      <c r="I251" s="89"/>
      <c r="J251" s="92"/>
      <c r="K251" s="90"/>
      <c r="L251" s="34"/>
    </row>
    <row r="252" spans="1:30" s="32" customFormat="1">
      <c r="A252" s="91"/>
      <c r="B252" s="93" t="s">
        <v>163</v>
      </c>
      <c r="C252" s="89">
        <v>4</v>
      </c>
      <c r="D252" s="94"/>
      <c r="E252" s="94"/>
      <c r="F252" s="89"/>
      <c r="G252" s="89"/>
      <c r="H252" s="89"/>
      <c r="I252" s="89"/>
      <c r="J252" s="95">
        <v>4</v>
      </c>
      <c r="K252" s="90"/>
      <c r="L252" s="34"/>
    </row>
    <row r="253" spans="1:30" s="32" customFormat="1" ht="19.5">
      <c r="A253" s="96"/>
      <c r="B253" s="97" t="s">
        <v>13</v>
      </c>
      <c r="C253" s="98"/>
      <c r="D253" s="98"/>
      <c r="E253" s="98"/>
      <c r="F253" s="98"/>
      <c r="G253" s="98"/>
      <c r="H253" s="98"/>
      <c r="I253" s="98"/>
      <c r="J253" s="99">
        <v>4</v>
      </c>
      <c r="K253" s="100" t="s">
        <v>42</v>
      </c>
      <c r="L253" s="35"/>
    </row>
    <row r="254" spans="1:30" s="32" customFormat="1" ht="19.5">
      <c r="A254" s="101"/>
      <c r="B254" s="102"/>
      <c r="C254" s="103"/>
      <c r="D254" s="103"/>
      <c r="E254" s="103"/>
      <c r="F254" s="103"/>
      <c r="G254" s="103"/>
      <c r="H254" s="103"/>
      <c r="I254" s="103"/>
      <c r="J254" s="104"/>
      <c r="K254" s="105"/>
      <c r="L254" s="34"/>
    </row>
    <row r="255" spans="1:30" s="32" customFormat="1">
      <c r="A255" s="87" t="s">
        <v>181</v>
      </c>
      <c r="B255" s="88" t="s">
        <v>186</v>
      </c>
      <c r="C255" s="89"/>
      <c r="D255" s="89"/>
      <c r="E255" s="89"/>
      <c r="F255" s="89"/>
      <c r="G255" s="89"/>
      <c r="H255" s="89"/>
      <c r="I255" s="89"/>
      <c r="J255" s="89"/>
      <c r="K255" s="90"/>
      <c r="L255" s="34"/>
    </row>
    <row r="256" spans="1:30" s="32" customFormat="1">
      <c r="A256" s="91"/>
      <c r="B256" s="88"/>
      <c r="C256" s="89"/>
      <c r="D256" s="89"/>
      <c r="E256" s="89"/>
      <c r="F256" s="89"/>
      <c r="G256" s="89"/>
      <c r="H256" s="89"/>
      <c r="I256" s="89"/>
      <c r="J256" s="92"/>
      <c r="K256" s="90"/>
      <c r="L256" s="34"/>
    </row>
    <row r="257" spans="1:12" s="32" customFormat="1">
      <c r="A257" s="91"/>
      <c r="B257" s="93" t="s">
        <v>163</v>
      </c>
      <c r="C257" s="89">
        <v>4</v>
      </c>
      <c r="D257" s="94"/>
      <c r="E257" s="94"/>
      <c r="F257" s="89"/>
      <c r="G257" s="89"/>
      <c r="H257" s="89"/>
      <c r="I257" s="89"/>
      <c r="J257" s="95">
        <v>4</v>
      </c>
      <c r="K257" s="90"/>
      <c r="L257" s="34"/>
    </row>
    <row r="258" spans="1:12" s="32" customFormat="1" ht="19.5">
      <c r="A258" s="96"/>
      <c r="B258" s="97" t="s">
        <v>13</v>
      </c>
      <c r="C258" s="98"/>
      <c r="D258" s="98"/>
      <c r="E258" s="98"/>
      <c r="F258" s="98"/>
      <c r="G258" s="98"/>
      <c r="H258" s="98"/>
      <c r="I258" s="98"/>
      <c r="J258" s="99">
        <v>4</v>
      </c>
      <c r="K258" s="100" t="s">
        <v>42</v>
      </c>
      <c r="L258" s="35"/>
    </row>
    <row r="259" spans="1:12" s="32" customFormat="1" ht="19.5">
      <c r="A259" s="101"/>
      <c r="B259" s="102"/>
      <c r="C259" s="103"/>
      <c r="D259" s="103"/>
      <c r="E259" s="103"/>
      <c r="F259" s="103"/>
      <c r="G259" s="103"/>
      <c r="H259" s="103"/>
      <c r="I259" s="103"/>
      <c r="J259" s="104"/>
      <c r="K259" s="105"/>
      <c r="L259" s="34"/>
    </row>
    <row r="260" spans="1:12" s="32" customFormat="1" ht="36">
      <c r="A260" s="87" t="s">
        <v>184</v>
      </c>
      <c r="B260" s="88" t="s">
        <v>188</v>
      </c>
      <c r="C260" s="89"/>
      <c r="D260" s="89"/>
      <c r="E260" s="89"/>
      <c r="F260" s="89"/>
      <c r="G260" s="89"/>
      <c r="H260" s="89"/>
      <c r="I260" s="89"/>
      <c r="J260" s="89"/>
      <c r="K260" s="90"/>
      <c r="L260" s="34"/>
    </row>
    <row r="261" spans="1:12" s="32" customFormat="1">
      <c r="A261" s="91"/>
      <c r="B261" s="88"/>
      <c r="C261" s="89"/>
      <c r="D261" s="89"/>
      <c r="E261" s="89"/>
      <c r="F261" s="89"/>
      <c r="G261" s="89"/>
      <c r="H261" s="89"/>
      <c r="I261" s="89"/>
      <c r="J261" s="92"/>
      <c r="K261" s="90"/>
      <c r="L261" s="34"/>
    </row>
    <row r="262" spans="1:12" s="32" customFormat="1">
      <c r="A262" s="91"/>
      <c r="B262" s="93" t="s">
        <v>163</v>
      </c>
      <c r="C262" s="89">
        <v>22</v>
      </c>
      <c r="D262" s="94"/>
      <c r="E262" s="94"/>
      <c r="F262" s="89"/>
      <c r="G262" s="89"/>
      <c r="H262" s="89"/>
      <c r="I262" s="89"/>
      <c r="J262" s="95">
        <v>22</v>
      </c>
      <c r="K262" s="90"/>
      <c r="L262" s="34"/>
    </row>
    <row r="263" spans="1:12" s="32" customFormat="1" ht="19.5">
      <c r="A263" s="96"/>
      <c r="B263" s="97" t="s">
        <v>13</v>
      </c>
      <c r="C263" s="98"/>
      <c r="D263" s="98"/>
      <c r="E263" s="98"/>
      <c r="F263" s="98"/>
      <c r="G263" s="98"/>
      <c r="H263" s="98"/>
      <c r="I263" s="98"/>
      <c r="J263" s="99">
        <v>22</v>
      </c>
      <c r="K263" s="100" t="s">
        <v>42</v>
      </c>
      <c r="L263" s="35"/>
    </row>
    <row r="264" spans="1:12" s="85" customFormat="1">
      <c r="A264" s="87"/>
      <c r="B264" s="88"/>
      <c r="C264" s="89"/>
      <c r="D264" s="89"/>
      <c r="E264" s="89"/>
      <c r="F264" s="89"/>
      <c r="G264" s="89"/>
      <c r="H264" s="89"/>
      <c r="I264" s="89"/>
      <c r="J264" s="89"/>
      <c r="K264" s="90"/>
      <c r="L264" s="84"/>
    </row>
    <row r="265" spans="1:12" s="85" customFormat="1" ht="17.25" customHeight="1">
      <c r="A265" s="87" t="s">
        <v>185</v>
      </c>
      <c r="B265" s="88" t="s">
        <v>192</v>
      </c>
      <c r="C265" s="89"/>
      <c r="D265" s="89"/>
      <c r="E265" s="89"/>
      <c r="F265" s="89"/>
      <c r="G265" s="89"/>
      <c r="H265" s="89"/>
      <c r="I265" s="89"/>
      <c r="J265" s="89"/>
      <c r="K265" s="90"/>
      <c r="L265" s="84"/>
    </row>
    <row r="266" spans="1:12" s="85" customFormat="1">
      <c r="A266" s="91"/>
      <c r="B266" s="88"/>
      <c r="C266" s="89"/>
      <c r="D266" s="89"/>
      <c r="E266" s="89"/>
      <c r="F266" s="89"/>
      <c r="G266" s="89"/>
      <c r="H266" s="89"/>
      <c r="I266" s="89"/>
      <c r="J266" s="92"/>
      <c r="K266" s="90"/>
      <c r="L266" s="84"/>
    </row>
    <row r="267" spans="1:12" s="85" customFormat="1">
      <c r="A267" s="91"/>
      <c r="B267" s="93" t="s">
        <v>163</v>
      </c>
      <c r="C267" s="89">
        <v>4</v>
      </c>
      <c r="D267" s="94"/>
      <c r="E267" s="94"/>
      <c r="F267" s="89"/>
      <c r="G267" s="89"/>
      <c r="H267" s="89"/>
      <c r="I267" s="89"/>
      <c r="J267" s="95">
        <v>4</v>
      </c>
      <c r="K267" s="90"/>
      <c r="L267" s="84"/>
    </row>
    <row r="268" spans="1:12" s="85" customFormat="1" ht="19.5">
      <c r="A268" s="96"/>
      <c r="B268" s="97" t="s">
        <v>13</v>
      </c>
      <c r="C268" s="98"/>
      <c r="D268" s="98"/>
      <c r="E268" s="98"/>
      <c r="F268" s="98"/>
      <c r="G268" s="98"/>
      <c r="H268" s="98"/>
      <c r="I268" s="98"/>
      <c r="J268" s="99">
        <v>4</v>
      </c>
      <c r="K268" s="100" t="s">
        <v>42</v>
      </c>
      <c r="L268" s="86"/>
    </row>
    <row r="269" spans="1:12" s="85" customFormat="1" ht="19.5">
      <c r="A269" s="101"/>
      <c r="B269" s="102"/>
      <c r="C269" s="103"/>
      <c r="D269" s="103"/>
      <c r="E269" s="103"/>
      <c r="F269" s="103"/>
      <c r="G269" s="103"/>
      <c r="H269" s="103"/>
      <c r="I269" s="103"/>
      <c r="J269" s="104"/>
      <c r="K269" s="105"/>
      <c r="L269" s="84"/>
    </row>
    <row r="270" spans="1:12" s="85" customFormat="1" ht="18" customHeight="1">
      <c r="A270" s="87" t="s">
        <v>190</v>
      </c>
      <c r="B270" s="88" t="s">
        <v>194</v>
      </c>
      <c r="C270" s="89"/>
      <c r="D270" s="89"/>
      <c r="E270" s="89"/>
      <c r="F270" s="89"/>
      <c r="G270" s="89"/>
      <c r="H270" s="89"/>
      <c r="I270" s="89"/>
      <c r="J270" s="89"/>
      <c r="K270" s="90"/>
      <c r="L270" s="84"/>
    </row>
    <row r="271" spans="1:12" s="85" customFormat="1">
      <c r="A271" s="91"/>
      <c r="B271" s="88"/>
      <c r="C271" s="89"/>
      <c r="D271" s="89"/>
      <c r="E271" s="89"/>
      <c r="F271" s="89"/>
      <c r="G271" s="89"/>
      <c r="H271" s="89"/>
      <c r="I271" s="89"/>
      <c r="J271" s="92"/>
      <c r="K271" s="90"/>
      <c r="L271" s="84"/>
    </row>
    <row r="272" spans="1:12" s="85" customFormat="1">
      <c r="A272" s="91"/>
      <c r="B272" s="93" t="s">
        <v>163</v>
      </c>
      <c r="C272" s="89">
        <v>20</v>
      </c>
      <c r="D272" s="94"/>
      <c r="E272" s="94"/>
      <c r="F272" s="89"/>
      <c r="G272" s="89"/>
      <c r="H272" s="89"/>
      <c r="I272" s="89"/>
      <c r="J272" s="95">
        <v>20</v>
      </c>
      <c r="K272" s="90"/>
      <c r="L272" s="84"/>
    </row>
    <row r="273" spans="1:30" s="85" customFormat="1" ht="19.5">
      <c r="A273" s="96"/>
      <c r="B273" s="97" t="s">
        <v>13</v>
      </c>
      <c r="C273" s="98"/>
      <c r="D273" s="98"/>
      <c r="E273" s="98"/>
      <c r="F273" s="98"/>
      <c r="G273" s="98"/>
      <c r="H273" s="98"/>
      <c r="I273" s="98"/>
      <c r="J273" s="99">
        <v>20</v>
      </c>
      <c r="K273" s="100" t="s">
        <v>42</v>
      </c>
      <c r="L273" s="86"/>
    </row>
    <row r="274" spans="1:30" s="85" customFormat="1" ht="19.5">
      <c r="A274" s="101"/>
      <c r="B274" s="102"/>
      <c r="C274" s="103"/>
      <c r="D274" s="103"/>
      <c r="E274" s="103"/>
      <c r="F274" s="103"/>
      <c r="G274" s="103"/>
      <c r="H274" s="103"/>
      <c r="I274" s="103"/>
      <c r="J274" s="104"/>
      <c r="K274" s="105"/>
      <c r="L274" s="84"/>
    </row>
    <row r="275" spans="1:30" s="85" customFormat="1">
      <c r="A275" s="87" t="s">
        <v>191</v>
      </c>
      <c r="B275" s="88" t="s">
        <v>196</v>
      </c>
      <c r="C275" s="89"/>
      <c r="D275" s="89"/>
      <c r="E275" s="89"/>
      <c r="F275" s="89"/>
      <c r="G275" s="89"/>
      <c r="H275" s="89"/>
      <c r="I275" s="89"/>
      <c r="J275" s="89"/>
      <c r="K275" s="90"/>
      <c r="L275" s="84"/>
    </row>
    <row r="276" spans="1:30" s="85" customFormat="1">
      <c r="A276" s="91"/>
      <c r="B276" s="88"/>
      <c r="C276" s="89"/>
      <c r="D276" s="89"/>
      <c r="E276" s="89"/>
      <c r="F276" s="89"/>
      <c r="G276" s="89"/>
      <c r="H276" s="89"/>
      <c r="I276" s="89"/>
      <c r="J276" s="92"/>
      <c r="K276" s="90"/>
      <c r="L276" s="84"/>
    </row>
    <row r="277" spans="1:30" s="85" customFormat="1">
      <c r="A277" s="91"/>
      <c r="B277" s="93" t="s">
        <v>163</v>
      </c>
      <c r="C277" s="89">
        <v>2</v>
      </c>
      <c r="D277" s="94"/>
      <c r="E277" s="94"/>
      <c r="F277" s="89"/>
      <c r="G277" s="89"/>
      <c r="H277" s="89"/>
      <c r="I277" s="89"/>
      <c r="J277" s="95">
        <v>2</v>
      </c>
      <c r="K277" s="90"/>
      <c r="L277" s="84"/>
    </row>
    <row r="278" spans="1:30" s="85" customFormat="1" ht="19.5">
      <c r="A278" s="96"/>
      <c r="B278" s="97" t="s">
        <v>13</v>
      </c>
      <c r="C278" s="98"/>
      <c r="D278" s="98"/>
      <c r="E278" s="98"/>
      <c r="F278" s="98"/>
      <c r="G278" s="98"/>
      <c r="H278" s="98"/>
      <c r="I278" s="98"/>
      <c r="J278" s="99">
        <v>2</v>
      </c>
      <c r="K278" s="100" t="s">
        <v>42</v>
      </c>
      <c r="L278" s="86"/>
    </row>
    <row r="279" spans="1:30" s="111" customFormat="1">
      <c r="A279" s="87"/>
      <c r="B279" s="88"/>
      <c r="C279" s="89"/>
      <c r="D279" s="89"/>
      <c r="E279" s="89"/>
      <c r="F279" s="89"/>
      <c r="G279" s="89"/>
      <c r="H279" s="89"/>
      <c r="I279" s="89"/>
      <c r="J279" s="89"/>
      <c r="K279" s="90"/>
      <c r="L279" s="110"/>
    </row>
    <row r="280" spans="1:30" s="111" customFormat="1" ht="36">
      <c r="A280" s="87" t="s">
        <v>230</v>
      </c>
      <c r="B280" s="88" t="s">
        <v>159</v>
      </c>
      <c r="C280" s="89"/>
      <c r="D280" s="89"/>
      <c r="E280" s="89"/>
      <c r="F280" s="89"/>
      <c r="G280" s="89"/>
      <c r="H280" s="89"/>
      <c r="I280" s="89"/>
      <c r="J280" s="89"/>
      <c r="K280" s="90"/>
      <c r="L280" s="110"/>
    </row>
    <row r="281" spans="1:30" s="111" customFormat="1">
      <c r="A281" s="91"/>
      <c r="B281" s="93"/>
      <c r="C281" s="89">
        <v>8</v>
      </c>
      <c r="D281" s="94"/>
      <c r="E281" s="94"/>
      <c r="F281" s="89"/>
      <c r="G281" s="89"/>
      <c r="H281" s="89"/>
      <c r="I281" s="89"/>
      <c r="J281" s="95">
        <v>8</v>
      </c>
      <c r="K281" s="90"/>
      <c r="L281" s="110"/>
    </row>
    <row r="282" spans="1:30" s="111" customFormat="1" ht="19.5">
      <c r="A282" s="96"/>
      <c r="B282" s="97" t="s">
        <v>13</v>
      </c>
      <c r="C282" s="98"/>
      <c r="D282" s="98"/>
      <c r="E282" s="98"/>
      <c r="F282" s="98"/>
      <c r="G282" s="98"/>
      <c r="H282" s="98"/>
      <c r="I282" s="98"/>
      <c r="J282" s="99">
        <v>8</v>
      </c>
      <c r="K282" s="100" t="s">
        <v>42</v>
      </c>
      <c r="L282" s="117"/>
    </row>
    <row r="283" spans="1:30" s="32" customFormat="1">
      <c r="A283" s="87"/>
      <c r="B283" s="88"/>
      <c r="C283" s="89"/>
      <c r="D283" s="89"/>
      <c r="E283" s="89"/>
      <c r="F283" s="89"/>
      <c r="G283" s="89"/>
      <c r="H283" s="89"/>
      <c r="I283" s="89"/>
      <c r="J283" s="89"/>
      <c r="K283" s="90"/>
      <c r="L283" s="34"/>
    </row>
    <row r="284" spans="1:30">
      <c r="A284" s="87" t="s">
        <v>164</v>
      </c>
      <c r="B284" s="88" t="s">
        <v>79</v>
      </c>
      <c r="C284" s="89"/>
      <c r="D284" s="89"/>
      <c r="E284" s="89"/>
      <c r="F284" s="89"/>
      <c r="G284" s="89"/>
      <c r="H284" s="89"/>
      <c r="I284" s="89"/>
      <c r="J284" s="89"/>
      <c r="K284" s="90"/>
      <c r="L284" s="34"/>
    </row>
    <row r="285" spans="1:30">
      <c r="A285" s="87" t="s">
        <v>165</v>
      </c>
      <c r="B285" s="88" t="s">
        <v>180</v>
      </c>
      <c r="C285" s="89"/>
      <c r="D285" s="89"/>
      <c r="E285" s="89"/>
      <c r="F285" s="89"/>
      <c r="G285" s="89"/>
      <c r="H285" s="89"/>
      <c r="I285" s="89"/>
      <c r="J285" s="89"/>
      <c r="K285" s="90"/>
      <c r="L285" s="34"/>
    </row>
    <row r="286" spans="1:30" s="32" customFormat="1">
      <c r="A286" s="91"/>
      <c r="B286" s="93"/>
      <c r="C286" s="118"/>
      <c r="D286" s="119"/>
      <c r="E286" s="103"/>
      <c r="F286" s="103"/>
      <c r="G286" s="103">
        <v>1482.7800000000002</v>
      </c>
      <c r="H286" s="103"/>
      <c r="I286" s="103"/>
      <c r="J286" s="95">
        <v>1482.7800000000002</v>
      </c>
      <c r="K286" s="90"/>
      <c r="L286" s="34"/>
      <c r="N286" s="33"/>
      <c r="O286" s="33"/>
      <c r="P286" s="33"/>
      <c r="Q286" s="33"/>
      <c r="R286" s="33"/>
      <c r="S286" s="33"/>
      <c r="T286" s="33"/>
      <c r="U286" s="33"/>
      <c r="V286" s="33"/>
      <c r="W286" s="33"/>
      <c r="X286" s="33"/>
      <c r="Y286" s="33"/>
      <c r="Z286" s="33"/>
      <c r="AA286" s="33"/>
      <c r="AB286" s="33"/>
      <c r="AC286" s="33"/>
      <c r="AD286" s="33"/>
    </row>
    <row r="287" spans="1:30" s="32" customFormat="1" ht="19.5">
      <c r="A287" s="96"/>
      <c r="B287" s="97" t="s">
        <v>13</v>
      </c>
      <c r="C287" s="98"/>
      <c r="D287" s="98"/>
      <c r="E287" s="98"/>
      <c r="F287" s="98"/>
      <c r="G287" s="98"/>
      <c r="H287" s="98"/>
      <c r="I287" s="98"/>
      <c r="J287" s="99">
        <v>1482.7800000000002</v>
      </c>
      <c r="K287" s="100" t="s">
        <v>21</v>
      </c>
      <c r="L287" s="35"/>
      <c r="N287" s="33"/>
      <c r="O287" s="33"/>
      <c r="P287" s="33"/>
      <c r="Q287" s="33"/>
      <c r="R287" s="33"/>
      <c r="S287" s="33"/>
      <c r="T287" s="33"/>
      <c r="U287" s="33"/>
      <c r="V287" s="33"/>
      <c r="W287" s="33"/>
      <c r="X287" s="33"/>
      <c r="Y287" s="33"/>
      <c r="Z287" s="33"/>
      <c r="AA287" s="33"/>
      <c r="AB287" s="33"/>
      <c r="AC287" s="33"/>
      <c r="AD287" s="33"/>
    </row>
    <row r="288" spans="1:30" s="32" customFormat="1" ht="19.5">
      <c r="A288" s="101"/>
      <c r="B288" s="102"/>
      <c r="C288" s="89"/>
      <c r="D288" s="94"/>
      <c r="E288" s="94"/>
      <c r="F288" s="89"/>
      <c r="G288" s="89"/>
      <c r="H288" s="89"/>
      <c r="I288" s="89"/>
      <c r="J288" s="108"/>
      <c r="K288" s="105"/>
      <c r="L288" s="34"/>
      <c r="N288" s="33"/>
      <c r="O288" s="33"/>
      <c r="P288" s="33"/>
      <c r="Q288" s="33"/>
      <c r="R288" s="33"/>
      <c r="S288" s="33"/>
      <c r="T288" s="33"/>
      <c r="U288" s="33"/>
      <c r="V288" s="33"/>
      <c r="W288" s="33"/>
      <c r="X288" s="33"/>
      <c r="Y288" s="33"/>
      <c r="Z288" s="33"/>
      <c r="AA288" s="33"/>
      <c r="AB288" s="33"/>
      <c r="AC288" s="33"/>
      <c r="AD288" s="33"/>
    </row>
  </sheetData>
  <printOptions horizontalCentered="1" gridLines="1"/>
  <pageMargins left="0.59055118110236227" right="0.51181102362204722" top="0.78740157480314965" bottom="0.51181102362204722" header="0" footer="0"/>
  <pageSetup paperSize="9" scale="48" fitToHeight="8" orientation="landscape" r:id="rId1"/>
  <headerFooter>
    <oddFooter>Página &amp;P de &amp;N</oddFooter>
  </headerFooter>
  <rowBreaks count="3" manualBreakCount="3">
    <brk id="177" max="10" man="1"/>
    <brk id="226" max="10" man="1"/>
    <brk id="273" max="10"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8"/>
  <sheetViews>
    <sheetView view="pageBreakPreview" zoomScale="50" zoomScaleNormal="70" zoomScaleSheetLayoutView="50" workbookViewId="0">
      <selection activeCell="D12" sqref="D12"/>
    </sheetView>
  </sheetViews>
  <sheetFormatPr defaultRowHeight="15"/>
  <cols>
    <col min="1" max="1" width="16.28515625" style="80" customWidth="1"/>
    <col min="2" max="2" width="79.85546875" style="80" customWidth="1"/>
    <col min="3" max="3" width="26.5703125" style="70" bestFit="1" customWidth="1"/>
    <col min="4" max="4" width="29" style="81" customWidth="1"/>
    <col min="5" max="7" width="12.7109375" style="81" customWidth="1"/>
    <col min="8" max="8" width="25.7109375" style="82" bestFit="1" customWidth="1"/>
    <col min="9" max="13" width="26.42578125" style="81" bestFit="1" customWidth="1"/>
    <col min="14" max="16384" width="9.140625" style="70"/>
  </cols>
  <sheetData>
    <row r="1" spans="1:13" s="45" customFormat="1" ht="28.5" customHeight="1">
      <c r="A1" s="40" t="s">
        <v>0</v>
      </c>
      <c r="B1" s="41"/>
      <c r="C1" s="42"/>
      <c r="D1" s="43"/>
      <c r="E1" s="43"/>
      <c r="F1" s="43"/>
      <c r="G1" s="43"/>
      <c r="H1" s="44"/>
      <c r="I1" s="43"/>
      <c r="J1" s="43"/>
      <c r="K1" s="43"/>
      <c r="L1" s="43"/>
      <c r="M1" s="43"/>
    </row>
    <row r="2" spans="1:13" s="45" customFormat="1" ht="28.5" customHeight="1">
      <c r="A2" s="46" t="s">
        <v>113</v>
      </c>
      <c r="B2" s="47"/>
      <c r="C2" s="48"/>
      <c r="D2" s="49"/>
      <c r="E2" s="49"/>
      <c r="F2" s="49"/>
      <c r="G2" s="49"/>
      <c r="H2" s="50"/>
      <c r="I2" s="49"/>
      <c r="J2" s="49"/>
      <c r="K2" s="49"/>
      <c r="L2" s="49"/>
      <c r="M2" s="49"/>
    </row>
    <row r="3" spans="1:13" s="45" customFormat="1" ht="49.5" customHeight="1">
      <c r="A3" s="484" t="s">
        <v>122</v>
      </c>
      <c r="B3" s="485"/>
      <c r="C3" s="48"/>
      <c r="D3" s="49"/>
      <c r="E3" s="49"/>
      <c r="F3" s="49"/>
      <c r="G3" s="49"/>
      <c r="H3" s="51"/>
      <c r="I3" s="49"/>
      <c r="J3" s="49"/>
      <c r="K3" s="49"/>
      <c r="L3" s="49"/>
      <c r="M3" s="49"/>
    </row>
    <row r="4" spans="1:13" s="45" customFormat="1" ht="21.75" customHeight="1">
      <c r="A4" s="46" t="s">
        <v>2</v>
      </c>
      <c r="B4" s="47"/>
      <c r="C4" s="52"/>
      <c r="D4" s="53"/>
      <c r="E4" s="53"/>
      <c r="F4" s="53"/>
      <c r="G4" s="53"/>
      <c r="H4" s="54"/>
      <c r="I4" s="53"/>
      <c r="J4" s="53"/>
      <c r="K4" s="53"/>
      <c r="L4" s="53"/>
      <c r="M4" s="53"/>
    </row>
    <row r="5" spans="1:13" s="60" customFormat="1" ht="24.75" customHeight="1">
      <c r="A5" s="55" t="s">
        <v>317</v>
      </c>
      <c r="B5" s="56"/>
      <c r="C5" s="57"/>
      <c r="D5" s="5"/>
      <c r="E5" s="5"/>
      <c r="F5" s="5"/>
      <c r="G5" s="5"/>
      <c r="H5" s="58"/>
      <c r="I5" s="5"/>
      <c r="J5" s="59"/>
      <c r="K5" s="59"/>
      <c r="L5" s="59"/>
      <c r="M5" s="59"/>
    </row>
    <row r="6" spans="1:13" s="60" customFormat="1" ht="24.75" customHeight="1">
      <c r="A6" s="376" t="s">
        <v>311</v>
      </c>
      <c r="B6" s="373"/>
      <c r="C6" s="374"/>
      <c r="D6" s="375"/>
      <c r="E6" s="372"/>
      <c r="F6" s="372"/>
      <c r="G6" s="372"/>
      <c r="I6" s="372"/>
      <c r="J6" s="49"/>
      <c r="K6" s="377"/>
      <c r="L6" s="377"/>
      <c r="M6" s="377"/>
    </row>
    <row r="7" spans="1:13" s="61" customFormat="1" ht="39" customHeight="1">
      <c r="A7" s="486" t="s">
        <v>6</v>
      </c>
      <c r="B7" s="488" t="s">
        <v>83</v>
      </c>
      <c r="C7" s="489"/>
      <c r="D7" s="492" t="s">
        <v>114</v>
      </c>
      <c r="E7" s="494" t="s">
        <v>115</v>
      </c>
      <c r="F7" s="495"/>
      <c r="G7" s="495"/>
      <c r="H7" s="495"/>
      <c r="I7" s="495"/>
      <c r="J7" s="251"/>
      <c r="K7" s="123"/>
      <c r="L7" s="123"/>
      <c r="M7" s="123"/>
    </row>
    <row r="8" spans="1:13" s="61" customFormat="1" ht="39" customHeight="1">
      <c r="A8" s="487"/>
      <c r="B8" s="490"/>
      <c r="C8" s="491"/>
      <c r="D8" s="493"/>
      <c r="E8" s="122" t="s">
        <v>219</v>
      </c>
      <c r="F8" s="122" t="s">
        <v>220</v>
      </c>
      <c r="G8" s="122" t="s">
        <v>221</v>
      </c>
      <c r="H8" s="122" t="s">
        <v>222</v>
      </c>
      <c r="I8" s="122" t="s">
        <v>223</v>
      </c>
      <c r="J8" s="122" t="s">
        <v>224</v>
      </c>
      <c r="K8" s="122" t="s">
        <v>225</v>
      </c>
      <c r="L8" s="122" t="s">
        <v>227</v>
      </c>
      <c r="M8" s="122" t="s">
        <v>228</v>
      </c>
    </row>
    <row r="9" spans="1:13" s="63" customFormat="1" ht="39" customHeight="1">
      <c r="A9" s="153" t="s">
        <v>16</v>
      </c>
      <c r="B9" s="154" t="s">
        <v>17</v>
      </c>
      <c r="C9" s="155" t="s">
        <v>116</v>
      </c>
      <c r="D9" s="162">
        <f>D10/$D$31</f>
        <v>6.9671086090594039E-2</v>
      </c>
      <c r="E9" s="478" t="s">
        <v>226</v>
      </c>
      <c r="F9" s="479"/>
      <c r="G9" s="480"/>
      <c r="H9" s="157">
        <v>0.5</v>
      </c>
      <c r="I9" s="157">
        <v>0.5</v>
      </c>
      <c r="J9" s="157"/>
      <c r="K9" s="157"/>
      <c r="L9" s="157"/>
      <c r="M9" s="157"/>
    </row>
    <row r="10" spans="1:13" s="62" customFormat="1" ht="39" customHeight="1">
      <c r="A10" s="158"/>
      <c r="B10" s="159"/>
      <c r="C10" s="160" t="s">
        <v>117</v>
      </c>
      <c r="D10" s="369">
        <f>PM!I9</f>
        <v>43629.909845601316</v>
      </c>
      <c r="E10" s="481"/>
      <c r="F10" s="482"/>
      <c r="G10" s="483"/>
      <c r="H10" s="369">
        <f>$D$10*H9</f>
        <v>21814.954922800658</v>
      </c>
      <c r="I10" s="369">
        <f>$D$10*I9</f>
        <v>21814.954922800658</v>
      </c>
      <c r="J10" s="156">
        <v>0</v>
      </c>
      <c r="K10" s="156">
        <v>0</v>
      </c>
      <c r="L10" s="156">
        <v>0</v>
      </c>
      <c r="M10" s="156">
        <v>0</v>
      </c>
    </row>
    <row r="11" spans="1:13" s="63" customFormat="1" ht="39" customHeight="1">
      <c r="A11" s="153" t="s">
        <v>32</v>
      </c>
      <c r="B11" s="154" t="s">
        <v>33</v>
      </c>
      <c r="C11" s="155" t="s">
        <v>116</v>
      </c>
      <c r="D11" s="162">
        <f>D12/$D$31</f>
        <v>2.3574703638894995E-2</v>
      </c>
      <c r="E11" s="478" t="s">
        <v>226</v>
      </c>
      <c r="F11" s="479"/>
      <c r="G11" s="480"/>
      <c r="H11" s="157">
        <v>1</v>
      </c>
      <c r="I11" s="157"/>
      <c r="J11" s="157"/>
      <c r="K11" s="157"/>
      <c r="L11" s="157"/>
      <c r="M11" s="157"/>
    </row>
    <row r="12" spans="1:13" s="62" customFormat="1" ht="39" customHeight="1">
      <c r="A12" s="158"/>
      <c r="B12" s="159"/>
      <c r="C12" s="160" t="s">
        <v>117</v>
      </c>
      <c r="D12" s="369">
        <f>PM!I16</f>
        <v>14763.114114</v>
      </c>
      <c r="E12" s="481"/>
      <c r="F12" s="482"/>
      <c r="G12" s="483"/>
      <c r="H12" s="369">
        <f>D12*H11</f>
        <v>14763.114114</v>
      </c>
      <c r="I12" s="156">
        <v>0</v>
      </c>
      <c r="J12" s="156">
        <v>0</v>
      </c>
      <c r="K12" s="156">
        <v>0</v>
      </c>
      <c r="L12" s="156">
        <v>0</v>
      </c>
      <c r="M12" s="156">
        <v>0</v>
      </c>
    </row>
    <row r="13" spans="1:13" s="63" customFormat="1" ht="39" customHeight="1">
      <c r="A13" s="153" t="s">
        <v>43</v>
      </c>
      <c r="B13" s="154" t="s">
        <v>44</v>
      </c>
      <c r="C13" s="155" t="s">
        <v>116</v>
      </c>
      <c r="D13" s="162">
        <f>D14/$D$31</f>
        <v>2.0657207171444692E-2</v>
      </c>
      <c r="E13" s="478" t="s">
        <v>226</v>
      </c>
      <c r="F13" s="479"/>
      <c r="G13" s="480"/>
      <c r="H13" s="157"/>
      <c r="I13" s="161">
        <v>0.3</v>
      </c>
      <c r="J13" s="161">
        <v>0.3</v>
      </c>
      <c r="K13" s="161">
        <v>0.4</v>
      </c>
      <c r="L13" s="161"/>
      <c r="M13" s="161"/>
    </row>
    <row r="14" spans="1:13" s="62" customFormat="1" ht="39" customHeight="1">
      <c r="A14" s="158"/>
      <c r="B14" s="159"/>
      <c r="C14" s="160" t="s">
        <v>117</v>
      </c>
      <c r="D14" s="369">
        <f>PM!I22</f>
        <v>12936.099279119999</v>
      </c>
      <c r="E14" s="481"/>
      <c r="F14" s="482"/>
      <c r="G14" s="483"/>
      <c r="H14" s="156">
        <v>0</v>
      </c>
      <c r="I14" s="369">
        <f>$D$14*I13</f>
        <v>3880.8297837359996</v>
      </c>
      <c r="J14" s="369">
        <f>$D$14*J13</f>
        <v>3880.8297837359996</v>
      </c>
      <c r="K14" s="369">
        <f>$D$14*K13</f>
        <v>5174.4397116479995</v>
      </c>
      <c r="L14" s="156">
        <v>0</v>
      </c>
      <c r="M14" s="156">
        <v>0</v>
      </c>
    </row>
    <row r="15" spans="1:13" s="63" customFormat="1" ht="39" customHeight="1">
      <c r="A15" s="153" t="s">
        <v>48</v>
      </c>
      <c r="B15" s="154" t="s">
        <v>49</v>
      </c>
      <c r="C15" s="155" t="s">
        <v>116</v>
      </c>
      <c r="D15" s="162">
        <f>D16/$D$31</f>
        <v>0.59008915930973072</v>
      </c>
      <c r="E15" s="478" t="s">
        <v>226</v>
      </c>
      <c r="F15" s="479"/>
      <c r="G15" s="480"/>
      <c r="H15" s="157"/>
      <c r="I15" s="157"/>
      <c r="J15" s="157">
        <v>0.25</v>
      </c>
      <c r="K15" s="157">
        <v>0.3</v>
      </c>
      <c r="L15" s="157">
        <v>0.3</v>
      </c>
      <c r="M15" s="157">
        <v>0.15</v>
      </c>
    </row>
    <row r="16" spans="1:13" s="62" customFormat="1" ht="39" customHeight="1">
      <c r="A16" s="158"/>
      <c r="B16" s="159"/>
      <c r="C16" s="160" t="s">
        <v>117</v>
      </c>
      <c r="D16" s="369">
        <f>PM!I28</f>
        <v>369529.71836944006</v>
      </c>
      <c r="E16" s="481"/>
      <c r="F16" s="482"/>
      <c r="G16" s="483"/>
      <c r="H16" s="156">
        <v>0</v>
      </c>
      <c r="I16" s="156">
        <v>0</v>
      </c>
      <c r="J16" s="369">
        <f>$D$16*J15</f>
        <v>92382.429592360015</v>
      </c>
      <c r="K16" s="369">
        <f t="shared" ref="K16:M16" si="0">$D$16*K15</f>
        <v>110858.91551083201</v>
      </c>
      <c r="L16" s="369">
        <f t="shared" si="0"/>
        <v>110858.91551083201</v>
      </c>
      <c r="M16" s="369">
        <f t="shared" si="0"/>
        <v>55429.457755416006</v>
      </c>
    </row>
    <row r="17" spans="1:13" s="63" customFormat="1" ht="39" customHeight="1">
      <c r="A17" s="153" t="s">
        <v>56</v>
      </c>
      <c r="B17" s="154" t="s">
        <v>57</v>
      </c>
      <c r="C17" s="155" t="s">
        <v>116</v>
      </c>
      <c r="D17" s="162">
        <f>D18/$D$31</f>
        <v>1.9555062007861168E-2</v>
      </c>
      <c r="E17" s="478" t="s">
        <v>226</v>
      </c>
      <c r="F17" s="479"/>
      <c r="G17" s="480"/>
      <c r="H17" s="157"/>
      <c r="I17" s="161">
        <v>0.7</v>
      </c>
      <c r="J17" s="161">
        <v>0.3</v>
      </c>
      <c r="K17" s="161"/>
      <c r="L17" s="161"/>
      <c r="M17" s="161"/>
    </row>
    <row r="18" spans="1:13" s="62" customFormat="1" ht="39" customHeight="1">
      <c r="A18" s="158"/>
      <c r="B18" s="159"/>
      <c r="C18" s="160" t="s">
        <v>117</v>
      </c>
      <c r="D18" s="369">
        <f>PM!I34</f>
        <v>12245.906304929998</v>
      </c>
      <c r="E18" s="481"/>
      <c r="F18" s="482"/>
      <c r="G18" s="483"/>
      <c r="H18" s="156">
        <v>0</v>
      </c>
      <c r="I18" s="369">
        <f>$D$18*I17</f>
        <v>8572.1344134509982</v>
      </c>
      <c r="J18" s="369">
        <f>$D$18*J17</f>
        <v>3673.7718914789994</v>
      </c>
      <c r="K18" s="156">
        <v>0</v>
      </c>
      <c r="L18" s="156">
        <v>0</v>
      </c>
      <c r="M18" s="156">
        <v>0</v>
      </c>
    </row>
    <row r="19" spans="1:13" s="63" customFormat="1" ht="39" customHeight="1">
      <c r="A19" s="153" t="s">
        <v>62</v>
      </c>
      <c r="B19" s="154" t="s">
        <v>63</v>
      </c>
      <c r="C19" s="155" t="s">
        <v>116</v>
      </c>
      <c r="D19" s="162">
        <f>D20/$D$31</f>
        <v>3.8602023369659226E-2</v>
      </c>
      <c r="E19" s="478" t="s">
        <v>226</v>
      </c>
      <c r="F19" s="479"/>
      <c r="G19" s="480"/>
      <c r="H19" s="157"/>
      <c r="I19" s="161"/>
      <c r="J19" s="161"/>
      <c r="K19" s="161">
        <v>0.4</v>
      </c>
      <c r="L19" s="161">
        <v>0.6</v>
      </c>
      <c r="M19" s="161"/>
    </row>
    <row r="20" spans="1:13" s="62" customFormat="1" ht="39" customHeight="1">
      <c r="A20" s="158"/>
      <c r="B20" s="159"/>
      <c r="C20" s="160" t="s">
        <v>117</v>
      </c>
      <c r="D20" s="369">
        <f>PM!I38</f>
        <v>24173.62630584</v>
      </c>
      <c r="E20" s="481"/>
      <c r="F20" s="482"/>
      <c r="G20" s="483"/>
      <c r="H20" s="156">
        <v>0</v>
      </c>
      <c r="I20" s="156">
        <v>0</v>
      </c>
      <c r="J20" s="156">
        <v>0</v>
      </c>
      <c r="K20" s="369">
        <f>$D$20*K19</f>
        <v>9669.4505223360011</v>
      </c>
      <c r="L20" s="369">
        <f>$D$20*L19</f>
        <v>14504.175783503999</v>
      </c>
      <c r="M20" s="156">
        <v>0</v>
      </c>
    </row>
    <row r="21" spans="1:13" s="63" customFormat="1" ht="39" customHeight="1">
      <c r="A21" s="153" t="s">
        <v>70</v>
      </c>
      <c r="B21" s="154" t="s">
        <v>229</v>
      </c>
      <c r="C21" s="155" t="s">
        <v>116</v>
      </c>
      <c r="D21" s="162">
        <f>D22/$D$31</f>
        <v>2.532567061449079E-2</v>
      </c>
      <c r="E21" s="478" t="s">
        <v>226</v>
      </c>
      <c r="F21" s="479"/>
      <c r="G21" s="480"/>
      <c r="H21" s="157"/>
      <c r="I21" s="161"/>
      <c r="J21" s="161">
        <v>0.4</v>
      </c>
      <c r="K21" s="161">
        <v>0.3</v>
      </c>
      <c r="L21" s="161">
        <v>0.3</v>
      </c>
      <c r="M21" s="161"/>
    </row>
    <row r="22" spans="1:13" s="62" customFormat="1" ht="39" customHeight="1">
      <c r="A22" s="158"/>
      <c r="B22" s="159"/>
      <c r="C22" s="160" t="s">
        <v>117</v>
      </c>
      <c r="D22" s="369">
        <f>PM!I43</f>
        <v>15859.61677492498</v>
      </c>
      <c r="E22" s="481"/>
      <c r="F22" s="482"/>
      <c r="G22" s="483"/>
      <c r="H22" s="156">
        <v>0</v>
      </c>
      <c r="I22" s="156">
        <v>0</v>
      </c>
      <c r="J22" s="369">
        <f>$D$22*J21</f>
        <v>6343.8467099699919</v>
      </c>
      <c r="K22" s="369">
        <f>$D$22*K21</f>
        <v>4757.885032477494</v>
      </c>
      <c r="L22" s="369">
        <f>$D$22*L21</f>
        <v>4757.885032477494</v>
      </c>
      <c r="M22" s="156">
        <v>0</v>
      </c>
    </row>
    <row r="23" spans="1:13" s="63" customFormat="1" ht="39" customHeight="1">
      <c r="A23" s="153" t="s">
        <v>78</v>
      </c>
      <c r="B23" s="154" t="s">
        <v>146</v>
      </c>
      <c r="C23" s="155" t="s">
        <v>116</v>
      </c>
      <c r="D23" s="162">
        <f>D24/$D$31</f>
        <v>0.15634536870190563</v>
      </c>
      <c r="E23" s="478" t="s">
        <v>226</v>
      </c>
      <c r="F23" s="479"/>
      <c r="G23" s="480"/>
      <c r="H23" s="157"/>
      <c r="I23" s="161"/>
      <c r="J23" s="161"/>
      <c r="K23" s="161"/>
      <c r="L23" s="161">
        <v>0.2</v>
      </c>
      <c r="M23" s="161">
        <v>0.8</v>
      </c>
    </row>
    <row r="24" spans="1:13" s="62" customFormat="1" ht="39" customHeight="1">
      <c r="A24" s="158"/>
      <c r="B24" s="159"/>
      <c r="C24" s="160" t="s">
        <v>117</v>
      </c>
      <c r="D24" s="369">
        <f>PM!I51</f>
        <v>97907.679124903967</v>
      </c>
      <c r="E24" s="481"/>
      <c r="F24" s="482"/>
      <c r="G24" s="483"/>
      <c r="H24" s="156">
        <v>0</v>
      </c>
      <c r="I24" s="156">
        <v>0</v>
      </c>
      <c r="J24" s="156">
        <v>0</v>
      </c>
      <c r="K24" s="156">
        <v>0</v>
      </c>
      <c r="L24" s="369">
        <f>$D$24*L23</f>
        <v>19581.535824980794</v>
      </c>
      <c r="M24" s="369">
        <f>$D$24*M23</f>
        <v>78326.143299923177</v>
      </c>
    </row>
    <row r="25" spans="1:13" s="63" customFormat="1" ht="39" customHeight="1">
      <c r="A25" s="153" t="s">
        <v>129</v>
      </c>
      <c r="B25" s="154" t="s">
        <v>147</v>
      </c>
      <c r="C25" s="155" t="s">
        <v>116</v>
      </c>
      <c r="D25" s="162">
        <f>D26/$D$31</f>
        <v>5.3319729452624129E-2</v>
      </c>
      <c r="E25" s="478" t="s">
        <v>226</v>
      </c>
      <c r="F25" s="479"/>
      <c r="G25" s="480"/>
      <c r="H25" s="157"/>
      <c r="I25" s="161">
        <v>1</v>
      </c>
      <c r="J25" s="161"/>
      <c r="K25" s="161"/>
      <c r="L25" s="161"/>
      <c r="M25" s="161"/>
    </row>
    <row r="26" spans="1:13" s="62" customFormat="1" ht="39" customHeight="1">
      <c r="A26" s="158"/>
      <c r="B26" s="159"/>
      <c r="C26" s="160" t="s">
        <v>117</v>
      </c>
      <c r="D26" s="369">
        <f>PM!I66</f>
        <v>33390.250095784162</v>
      </c>
      <c r="E26" s="481"/>
      <c r="F26" s="482"/>
      <c r="G26" s="483"/>
      <c r="H26" s="156">
        <v>0</v>
      </c>
      <c r="I26" s="369">
        <f>D26*I25</f>
        <v>33390.250095784162</v>
      </c>
      <c r="J26" s="156">
        <v>0</v>
      </c>
      <c r="K26" s="156">
        <v>0</v>
      </c>
      <c r="L26" s="156">
        <v>0</v>
      </c>
      <c r="M26" s="156">
        <v>0</v>
      </c>
    </row>
    <row r="27" spans="1:13" s="63" customFormat="1" ht="39" customHeight="1">
      <c r="A27" s="153" t="s">
        <v>164</v>
      </c>
      <c r="B27" s="154" t="s">
        <v>79</v>
      </c>
      <c r="C27" s="155" t="s">
        <v>116</v>
      </c>
      <c r="D27" s="162">
        <f>D28/$D$31</f>
        <v>2.8599896427945587E-3</v>
      </c>
      <c r="E27" s="478" t="s">
        <v>226</v>
      </c>
      <c r="F27" s="479"/>
      <c r="G27" s="480"/>
      <c r="H27" s="157"/>
      <c r="I27" s="161"/>
      <c r="J27" s="161"/>
      <c r="K27" s="161"/>
      <c r="L27" s="161"/>
      <c r="M27" s="161">
        <v>1</v>
      </c>
    </row>
    <row r="28" spans="1:13" s="62" customFormat="1" ht="39" customHeight="1">
      <c r="A28" s="158"/>
      <c r="B28" s="159"/>
      <c r="C28" s="160" t="s">
        <v>117</v>
      </c>
      <c r="D28" s="369">
        <f>PM!I82</f>
        <v>1791.0025130400002</v>
      </c>
      <c r="E28" s="481"/>
      <c r="F28" s="482"/>
      <c r="G28" s="483"/>
      <c r="H28" s="156">
        <v>0</v>
      </c>
      <c r="I28" s="156">
        <v>0</v>
      </c>
      <c r="J28" s="156">
        <v>0</v>
      </c>
      <c r="K28" s="156">
        <v>0</v>
      </c>
      <c r="L28" s="156">
        <v>0</v>
      </c>
      <c r="M28" s="369">
        <f>D28*M27</f>
        <v>1791.0025130400002</v>
      </c>
    </row>
    <row r="29" spans="1:13" ht="39" customHeight="1">
      <c r="A29" s="64"/>
      <c r="B29" s="65" t="s">
        <v>118</v>
      </c>
      <c r="C29" s="66"/>
      <c r="D29" s="74"/>
      <c r="E29" s="67"/>
      <c r="F29" s="67"/>
      <c r="G29" s="67"/>
      <c r="H29" s="68">
        <f>H31/$D$31</f>
        <v>5.8410246684192015E-2</v>
      </c>
      <c r="I29" s="68">
        <f t="shared" ref="I29:M29" si="1">I31/$D$31</f>
        <v>0.10804097805485738</v>
      </c>
      <c r="J29" s="68">
        <f t="shared" si="1"/>
        <v>0.16971623882702078</v>
      </c>
      <c r="K29" s="68">
        <f t="shared" si="1"/>
        <v>0.20832814119370802</v>
      </c>
      <c r="L29" s="68">
        <f t="shared" si="1"/>
        <v>0.23905473673944314</v>
      </c>
      <c r="M29" s="68">
        <f t="shared" si="1"/>
        <v>0.21644965850077869</v>
      </c>
    </row>
    <row r="30" spans="1:13" s="69" customFormat="1" ht="39" customHeight="1">
      <c r="A30" s="71"/>
      <c r="B30" s="72" t="s">
        <v>119</v>
      </c>
      <c r="C30" s="73"/>
      <c r="D30" s="74"/>
      <c r="E30" s="74"/>
      <c r="F30" s="74"/>
      <c r="G30" s="74"/>
      <c r="H30" s="68">
        <f>H32/$D$31</f>
        <v>5.8410246684192015E-2</v>
      </c>
      <c r="I30" s="68">
        <f t="shared" ref="I30:M30" si="2">I32/$D$31</f>
        <v>0.16645122473904939</v>
      </c>
      <c r="J30" s="68">
        <f t="shared" si="2"/>
        <v>0.33616746356607019</v>
      </c>
      <c r="K30" s="68">
        <f t="shared" si="2"/>
        <v>0.54449560475977821</v>
      </c>
      <c r="L30" s="68">
        <f t="shared" si="2"/>
        <v>0.78355034149922131</v>
      </c>
      <c r="M30" s="68">
        <f t="shared" si="2"/>
        <v>1</v>
      </c>
    </row>
    <row r="31" spans="1:13" s="69" customFormat="1" ht="39" customHeight="1">
      <c r="A31" s="71"/>
      <c r="B31" s="72" t="s">
        <v>120</v>
      </c>
      <c r="C31" s="73"/>
      <c r="D31" s="368">
        <f>D28+D26+D24+D22+D20+D18+D16+D14+D12+D10</f>
        <v>626226.92272758449</v>
      </c>
      <c r="E31" s="75"/>
      <c r="F31" s="75"/>
      <c r="G31" s="75"/>
      <c r="H31" s="370">
        <f>H10+H12</f>
        <v>36578.069036800662</v>
      </c>
      <c r="I31" s="370">
        <f>I26+I18+I14+I10</f>
        <v>67658.169215771821</v>
      </c>
      <c r="J31" s="370">
        <f>J22+J18+J16+J14</f>
        <v>106280.87797754501</v>
      </c>
      <c r="K31" s="370">
        <f>K22+K20+K16+K14</f>
        <v>130460.69077729351</v>
      </c>
      <c r="L31" s="370">
        <f>L24+L22+L20+L16</f>
        <v>149702.5121517943</v>
      </c>
      <c r="M31" s="370">
        <f>M28+M24+M16</f>
        <v>135546.60356837919</v>
      </c>
    </row>
    <row r="32" spans="1:13" s="69" customFormat="1" ht="39" customHeight="1" thickBot="1">
      <c r="A32" s="76"/>
      <c r="B32" s="77" t="s">
        <v>121</v>
      </c>
      <c r="C32" s="78"/>
      <c r="D32" s="79"/>
      <c r="E32" s="79"/>
      <c r="F32" s="79"/>
      <c r="G32" s="79"/>
      <c r="H32" s="371">
        <f>H31</f>
        <v>36578.069036800662</v>
      </c>
      <c r="I32" s="371">
        <f>H32+I31</f>
        <v>104236.23825257248</v>
      </c>
      <c r="J32" s="371">
        <f>I32+J31</f>
        <v>210517.11623011751</v>
      </c>
      <c r="K32" s="371">
        <f t="shared" ref="K32:M32" si="3">J32+K31</f>
        <v>340977.80700741103</v>
      </c>
      <c r="L32" s="371">
        <f t="shared" si="3"/>
        <v>490680.3191592053</v>
      </c>
      <c r="M32" s="371">
        <f t="shared" si="3"/>
        <v>626226.92272758449</v>
      </c>
    </row>
    <row r="37" spans="1:13" s="69" customFormat="1" ht="18">
      <c r="A37" s="80"/>
      <c r="B37" s="80"/>
      <c r="C37" s="70"/>
      <c r="D37" s="81"/>
      <c r="E37" s="81"/>
      <c r="F37" s="81"/>
      <c r="G37" s="81"/>
      <c r="H37" s="82"/>
      <c r="I37" s="81"/>
      <c r="J37" s="83"/>
      <c r="K37" s="81"/>
      <c r="L37" s="83"/>
      <c r="M37" s="81"/>
    </row>
    <row r="38" spans="1:13" s="69" customFormat="1" ht="18">
      <c r="A38" s="80"/>
      <c r="B38" s="80"/>
      <c r="C38" s="70"/>
      <c r="D38" s="81"/>
      <c r="E38" s="81"/>
      <c r="F38" s="81"/>
      <c r="G38" s="81"/>
      <c r="H38" s="82"/>
      <c r="I38" s="83"/>
      <c r="J38" s="81"/>
      <c r="K38" s="81"/>
      <c r="L38" s="81"/>
      <c r="M38" s="81"/>
    </row>
  </sheetData>
  <mergeCells count="15">
    <mergeCell ref="A3:B3"/>
    <mergeCell ref="A7:A8"/>
    <mergeCell ref="B7:C8"/>
    <mergeCell ref="D7:D8"/>
    <mergeCell ref="E7:I7"/>
    <mergeCell ref="E9:G10"/>
    <mergeCell ref="E11:G12"/>
    <mergeCell ref="E13:G14"/>
    <mergeCell ref="E15:G16"/>
    <mergeCell ref="E27:G28"/>
    <mergeCell ref="E17:G18"/>
    <mergeCell ref="E19:G20"/>
    <mergeCell ref="E21:G22"/>
    <mergeCell ref="E23:G24"/>
    <mergeCell ref="E25:G26"/>
  </mergeCells>
  <printOptions horizontalCentered="1" gridLines="1"/>
  <pageMargins left="0.98425196850393704" right="0.39370078740157483" top="0.98425196850393704" bottom="0.39370078740157483" header="0.31496062992125984" footer="0.31496062992125984"/>
  <pageSetup paperSize="9" scale="37"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M42"/>
  <sheetViews>
    <sheetView view="pageBreakPreview" zoomScaleNormal="100" zoomScaleSheetLayoutView="100" workbookViewId="0">
      <selection sqref="A1:D4"/>
    </sheetView>
  </sheetViews>
  <sheetFormatPr defaultRowHeight="15"/>
  <cols>
    <col min="1" max="1" width="9.85546875" style="358" customWidth="1"/>
    <col min="2" max="2" width="9.7109375" style="289" bestFit="1" customWidth="1"/>
    <col min="3" max="4" width="7.7109375" style="290" customWidth="1"/>
    <col min="5" max="5" width="62.140625" style="290" customWidth="1"/>
    <col min="6" max="6" width="6.28515625" style="289" customWidth="1"/>
    <col min="7" max="7" width="5.5703125" style="291" bestFit="1" customWidth="1"/>
    <col min="8" max="8" width="9" style="292" bestFit="1" customWidth="1"/>
    <col min="9" max="9" width="11" style="290" bestFit="1" customWidth="1"/>
    <col min="10" max="10" width="9.28515625" style="266" hidden="1" customWidth="1"/>
    <col min="11" max="11" width="12.28515625" style="266" hidden="1" customWidth="1"/>
    <col min="12" max="12" width="9.140625" style="266"/>
    <col min="13" max="13" width="8.28515625" style="266" bestFit="1" customWidth="1"/>
    <col min="14" max="16384" width="9.140625" style="266"/>
  </cols>
  <sheetData>
    <row r="1" spans="1:11">
      <c r="A1" s="499"/>
      <c r="B1" s="500"/>
      <c r="C1" s="500"/>
      <c r="D1" s="501"/>
      <c r="E1" s="508" t="s">
        <v>279</v>
      </c>
      <c r="F1" s="508"/>
      <c r="G1" s="508"/>
      <c r="H1" s="508"/>
      <c r="I1" s="509" t="s">
        <v>280</v>
      </c>
    </row>
    <row r="2" spans="1:11">
      <c r="A2" s="502"/>
      <c r="B2" s="503"/>
      <c r="C2" s="503"/>
      <c r="D2" s="504"/>
      <c r="E2" s="508"/>
      <c r="F2" s="508"/>
      <c r="G2" s="508"/>
      <c r="H2" s="508"/>
      <c r="I2" s="509"/>
      <c r="K2" s="267"/>
    </row>
    <row r="3" spans="1:11">
      <c r="A3" s="502"/>
      <c r="B3" s="503"/>
      <c r="C3" s="503"/>
      <c r="D3" s="504"/>
      <c r="E3" s="508"/>
      <c r="F3" s="508"/>
      <c r="G3" s="508"/>
      <c r="H3" s="508"/>
      <c r="I3" s="321">
        <v>44197</v>
      </c>
    </row>
    <row r="4" spans="1:11">
      <c r="A4" s="505"/>
      <c r="B4" s="506"/>
      <c r="C4" s="506"/>
      <c r="D4" s="507"/>
      <c r="E4" s="508"/>
      <c r="F4" s="508"/>
      <c r="G4" s="508"/>
      <c r="H4" s="508"/>
      <c r="I4" s="268" t="s">
        <v>193</v>
      </c>
    </row>
    <row r="5" spans="1:11" ht="19.5">
      <c r="A5" s="352"/>
      <c r="B5" s="269"/>
      <c r="C5" s="269"/>
      <c r="D5" s="269"/>
      <c r="E5" s="270"/>
      <c r="F5" s="270"/>
      <c r="G5" s="271"/>
      <c r="H5" s="272"/>
      <c r="I5" s="273"/>
    </row>
    <row r="6" spans="1:11">
      <c r="A6" s="353" t="s">
        <v>281</v>
      </c>
      <c r="B6" s="510" t="s">
        <v>192</v>
      </c>
      <c r="C6" s="510"/>
      <c r="D6" s="510"/>
      <c r="E6" s="510"/>
      <c r="F6" s="510"/>
      <c r="G6" s="510"/>
      <c r="H6" s="510"/>
      <c r="I6" s="511"/>
      <c r="J6" s="274"/>
    </row>
    <row r="7" spans="1:11">
      <c r="A7" s="354" t="s">
        <v>282</v>
      </c>
      <c r="B7" s="512" t="s">
        <v>42</v>
      </c>
      <c r="C7" s="512"/>
      <c r="D7" s="512"/>
      <c r="E7" s="512"/>
      <c r="F7" s="512"/>
      <c r="G7" s="512"/>
      <c r="H7" s="512"/>
      <c r="I7" s="513"/>
    </row>
    <row r="8" spans="1:11" s="275" customFormat="1">
      <c r="A8" s="355" t="s">
        <v>318</v>
      </c>
      <c r="C8" s="276"/>
      <c r="D8" s="277"/>
      <c r="F8" s="278"/>
      <c r="G8" s="279"/>
      <c r="H8" s="279"/>
      <c r="I8" s="280"/>
    </row>
    <row r="9" spans="1:11" s="275" customFormat="1">
      <c r="A9" s="355" t="s">
        <v>311</v>
      </c>
      <c r="C9" s="276"/>
      <c r="D9" s="277"/>
      <c r="F9" s="278"/>
      <c r="G9" s="279"/>
      <c r="H9" s="279"/>
      <c r="I9" s="280"/>
    </row>
    <row r="10" spans="1:11">
      <c r="A10" s="496" t="s">
        <v>283</v>
      </c>
      <c r="B10" s="497"/>
      <c r="C10" s="497"/>
      <c r="D10" s="497"/>
      <c r="E10" s="497"/>
      <c r="F10" s="497"/>
      <c r="G10" s="497"/>
      <c r="H10" s="497"/>
      <c r="I10" s="498"/>
    </row>
    <row r="11" spans="1:11">
      <c r="A11" s="356" t="s">
        <v>284</v>
      </c>
      <c r="B11" s="281" t="s">
        <v>8</v>
      </c>
      <c r="C11" s="517" t="s">
        <v>83</v>
      </c>
      <c r="D11" s="517"/>
      <c r="E11" s="517"/>
      <c r="F11" s="281" t="s">
        <v>285</v>
      </c>
      <c r="G11" s="282" t="s">
        <v>286</v>
      </c>
      <c r="H11" s="283" t="s">
        <v>287</v>
      </c>
      <c r="I11" s="284" t="s">
        <v>288</v>
      </c>
    </row>
    <row r="12" spans="1:11" customFormat="1" ht="15" customHeight="1">
      <c r="A12" s="357">
        <v>10118</v>
      </c>
      <c r="B12" s="285" t="s">
        <v>274</v>
      </c>
      <c r="C12" s="518" t="s">
        <v>289</v>
      </c>
      <c r="D12" s="519"/>
      <c r="E12" s="520"/>
      <c r="F12" s="285" t="s">
        <v>290</v>
      </c>
      <c r="G12" s="286">
        <v>0.09</v>
      </c>
      <c r="H12" s="339">
        <v>6.94</v>
      </c>
      <c r="I12" s="341">
        <f>H12*G12</f>
        <v>0.62460000000000004</v>
      </c>
    </row>
    <row r="13" spans="1:11" customFormat="1" ht="15" customHeight="1">
      <c r="A13" s="357">
        <v>10101</v>
      </c>
      <c r="B13" s="285" t="s">
        <v>274</v>
      </c>
      <c r="C13" s="518" t="s">
        <v>291</v>
      </c>
      <c r="D13" s="519"/>
      <c r="E13" s="520"/>
      <c r="F13" s="285" t="s">
        <v>290</v>
      </c>
      <c r="G13" s="286">
        <v>0.09</v>
      </c>
      <c r="H13" s="339">
        <v>5.86</v>
      </c>
      <c r="I13" s="341">
        <f>H13*G13</f>
        <v>0.52739999999999998</v>
      </c>
    </row>
    <row r="14" spans="1:11" customFormat="1">
      <c r="A14" s="357"/>
      <c r="B14" s="285"/>
      <c r="C14" s="518"/>
      <c r="D14" s="519"/>
      <c r="E14" s="520"/>
      <c r="F14" s="285"/>
      <c r="G14" s="286"/>
      <c r="H14" s="287"/>
      <c r="I14" s="288"/>
    </row>
    <row r="15" spans="1:11" customFormat="1">
      <c r="A15" s="357"/>
      <c r="B15" s="285"/>
      <c r="C15" s="518"/>
      <c r="D15" s="519"/>
      <c r="E15" s="520"/>
      <c r="F15" s="285"/>
      <c r="G15" s="286"/>
      <c r="H15" s="287"/>
      <c r="I15" s="288"/>
    </row>
    <row r="16" spans="1:11" customFormat="1">
      <c r="A16" s="357"/>
      <c r="B16" s="285"/>
      <c r="C16" s="518"/>
      <c r="D16" s="519"/>
      <c r="E16" s="520"/>
      <c r="F16" s="285"/>
      <c r="G16" s="286"/>
      <c r="H16" s="287"/>
      <c r="I16" s="288"/>
    </row>
    <row r="17" spans="1:13" customFormat="1">
      <c r="A17" s="357"/>
      <c r="B17" s="285"/>
      <c r="C17" s="518"/>
      <c r="D17" s="519"/>
      <c r="E17" s="520"/>
      <c r="F17" s="285"/>
      <c r="G17" s="286"/>
      <c r="H17" s="287"/>
      <c r="I17" s="288"/>
    </row>
    <row r="18" spans="1:13">
      <c r="A18" s="521" t="s">
        <v>292</v>
      </c>
      <c r="B18" s="522"/>
      <c r="C18" s="522"/>
      <c r="D18" s="522"/>
      <c r="E18" s="522"/>
      <c r="F18" s="522"/>
      <c r="G18" s="522"/>
      <c r="H18" s="522"/>
      <c r="I18" s="340">
        <f>SUM(I12:I13)</f>
        <v>1.1520000000000001</v>
      </c>
    </row>
    <row r="19" spans="1:13" s="294" customFormat="1">
      <c r="A19" s="358"/>
      <c r="B19" s="289"/>
      <c r="C19" s="290"/>
      <c r="D19" s="290"/>
      <c r="E19" s="290"/>
      <c r="F19" s="289"/>
      <c r="G19" s="291"/>
      <c r="H19" s="292"/>
      <c r="I19" s="293"/>
    </row>
    <row r="20" spans="1:13">
      <c r="A20" s="496" t="s">
        <v>293</v>
      </c>
      <c r="B20" s="497"/>
      <c r="C20" s="497"/>
      <c r="D20" s="497"/>
      <c r="E20" s="497"/>
      <c r="F20" s="497"/>
      <c r="G20" s="497"/>
      <c r="H20" s="497"/>
      <c r="I20" s="498"/>
    </row>
    <row r="21" spans="1:13">
      <c r="A21" s="356" t="s">
        <v>284</v>
      </c>
      <c r="B21" s="281" t="s">
        <v>8</v>
      </c>
      <c r="C21" s="517" t="s">
        <v>83</v>
      </c>
      <c r="D21" s="517"/>
      <c r="E21" s="517"/>
      <c r="F21" s="295" t="s">
        <v>285</v>
      </c>
      <c r="G21" s="282" t="s">
        <v>286</v>
      </c>
      <c r="H21" s="296" t="s">
        <v>287</v>
      </c>
      <c r="I21" s="284" t="s">
        <v>288</v>
      </c>
    </row>
    <row r="22" spans="1:13" s="297" customFormat="1">
      <c r="A22" s="357">
        <v>65</v>
      </c>
      <c r="B22" s="285" t="s">
        <v>316</v>
      </c>
      <c r="C22" s="518" t="s">
        <v>192</v>
      </c>
      <c r="D22" s="519"/>
      <c r="E22" s="520"/>
      <c r="F22" s="285" t="s">
        <v>55</v>
      </c>
      <c r="G22" s="286">
        <v>1</v>
      </c>
      <c r="H22" s="339">
        <v>1</v>
      </c>
      <c r="I22" s="341">
        <f>H22*G22</f>
        <v>1</v>
      </c>
    </row>
    <row r="23" spans="1:13">
      <c r="A23" s="359">
        <v>69512</v>
      </c>
      <c r="B23" s="285" t="s">
        <v>274</v>
      </c>
      <c r="C23" s="514" t="s">
        <v>294</v>
      </c>
      <c r="D23" s="515"/>
      <c r="E23" s="516"/>
      <c r="F23" s="299" t="s">
        <v>55</v>
      </c>
      <c r="G23" s="300">
        <v>1</v>
      </c>
      <c r="H23" s="342">
        <v>0.18</v>
      </c>
      <c r="I23" s="341">
        <f>H23*G23</f>
        <v>0.18</v>
      </c>
    </row>
    <row r="24" spans="1:13">
      <c r="A24" s="359">
        <v>69513</v>
      </c>
      <c r="B24" s="285" t="s">
        <v>274</v>
      </c>
      <c r="C24" s="514" t="s">
        <v>295</v>
      </c>
      <c r="D24" s="515"/>
      <c r="E24" s="516"/>
      <c r="F24" s="299" t="s">
        <v>257</v>
      </c>
      <c r="G24" s="300">
        <v>0.01</v>
      </c>
      <c r="H24" s="342">
        <v>53.47</v>
      </c>
      <c r="I24" s="341">
        <f>H24*G24</f>
        <v>0.53469999999999995</v>
      </c>
    </row>
    <row r="25" spans="1:13">
      <c r="A25" s="359">
        <v>69514</v>
      </c>
      <c r="B25" s="285" t="s">
        <v>274</v>
      </c>
      <c r="C25" s="514" t="s">
        <v>296</v>
      </c>
      <c r="D25" s="515"/>
      <c r="E25" s="516"/>
      <c r="F25" s="302" t="s">
        <v>297</v>
      </c>
      <c r="G25" s="303">
        <v>1</v>
      </c>
      <c r="H25" s="342">
        <v>36.06</v>
      </c>
      <c r="I25" s="341">
        <f>H25*G25</f>
        <v>36.06</v>
      </c>
    </row>
    <row r="26" spans="1:13">
      <c r="A26" s="359"/>
      <c r="B26" s="298"/>
      <c r="C26" s="514"/>
      <c r="D26" s="515"/>
      <c r="E26" s="516"/>
      <c r="F26" s="302"/>
      <c r="G26" s="303"/>
      <c r="H26" s="301"/>
      <c r="I26" s="304"/>
    </row>
    <row r="27" spans="1:13">
      <c r="A27" s="359"/>
      <c r="B27" s="305"/>
      <c r="C27" s="514"/>
      <c r="D27" s="515"/>
      <c r="E27" s="516"/>
      <c r="F27" s="302"/>
      <c r="G27" s="303"/>
      <c r="H27" s="301"/>
      <c r="I27" s="304"/>
    </row>
    <row r="28" spans="1:13" s="310" customFormat="1">
      <c r="A28" s="360"/>
      <c r="B28" s="305"/>
      <c r="C28" s="524"/>
      <c r="D28" s="525"/>
      <c r="E28" s="526"/>
      <c r="F28" s="306"/>
      <c r="G28" s="307"/>
      <c r="H28" s="308"/>
      <c r="I28" s="309"/>
      <c r="M28" s="311"/>
    </row>
    <row r="29" spans="1:13" s="310" customFormat="1">
      <c r="A29" s="361"/>
      <c r="B29" s="305"/>
      <c r="C29" s="524"/>
      <c r="D29" s="525"/>
      <c r="E29" s="526"/>
      <c r="F29" s="306"/>
      <c r="G29" s="307"/>
      <c r="H29" s="308"/>
      <c r="I29" s="309"/>
    </row>
    <row r="30" spans="1:13" s="310" customFormat="1">
      <c r="A30" s="360"/>
      <c r="B30" s="305"/>
      <c r="C30" s="524"/>
      <c r="D30" s="525"/>
      <c r="E30" s="526"/>
      <c r="F30" s="306"/>
      <c r="G30" s="307"/>
      <c r="H30" s="308"/>
      <c r="I30" s="309"/>
    </row>
    <row r="31" spans="1:13" s="310" customFormat="1">
      <c r="A31" s="361"/>
      <c r="B31" s="305"/>
      <c r="C31" s="524"/>
      <c r="D31" s="525"/>
      <c r="E31" s="526"/>
      <c r="F31" s="306"/>
      <c r="G31" s="307"/>
      <c r="H31" s="312"/>
      <c r="I31" s="309"/>
    </row>
    <row r="32" spans="1:13" s="313" customFormat="1">
      <c r="A32" s="360"/>
      <c r="B32" s="305"/>
      <c r="C32" s="524"/>
      <c r="D32" s="525"/>
      <c r="E32" s="526"/>
      <c r="F32" s="306"/>
      <c r="G32" s="307"/>
      <c r="H32" s="308"/>
      <c r="I32" s="309"/>
      <c r="M32" s="311"/>
    </row>
    <row r="33" spans="1:13" s="313" customFormat="1">
      <c r="A33" s="362"/>
      <c r="B33" s="305"/>
      <c r="C33" s="524"/>
      <c r="D33" s="525"/>
      <c r="E33" s="526"/>
      <c r="F33" s="306"/>
      <c r="G33" s="307"/>
      <c r="H33" s="308"/>
      <c r="I33" s="309"/>
      <c r="M33" s="311"/>
    </row>
    <row r="34" spans="1:13">
      <c r="A34" s="521" t="s">
        <v>298</v>
      </c>
      <c r="B34" s="522"/>
      <c r="C34" s="522"/>
      <c r="D34" s="522"/>
      <c r="E34" s="522"/>
      <c r="F34" s="522"/>
      <c r="G34" s="522"/>
      <c r="H34" s="527"/>
      <c r="I34" s="342">
        <f>SUM(I22:I25)</f>
        <v>37.774700000000003</v>
      </c>
    </row>
    <row r="35" spans="1:13">
      <c r="A35" s="523"/>
      <c r="B35" s="523"/>
      <c r="C35" s="523"/>
      <c r="D35" s="523"/>
      <c r="E35" s="523"/>
      <c r="F35" s="523"/>
      <c r="G35" s="523"/>
      <c r="H35" s="523"/>
      <c r="I35" s="523"/>
    </row>
    <row r="36" spans="1:13">
      <c r="A36" s="496" t="s">
        <v>299</v>
      </c>
      <c r="B36" s="497"/>
      <c r="C36" s="497"/>
      <c r="D36" s="497"/>
      <c r="E36" s="497"/>
      <c r="F36" s="497"/>
      <c r="G36" s="497"/>
      <c r="H36" s="497"/>
      <c r="I36" s="498"/>
    </row>
    <row r="37" spans="1:13">
      <c r="A37" s="530" t="s">
        <v>300</v>
      </c>
      <c r="B37" s="531"/>
      <c r="C37" s="531"/>
      <c r="D37" s="531"/>
      <c r="E37" s="531"/>
      <c r="F37" s="531"/>
      <c r="G37" s="531"/>
      <c r="H37" s="532"/>
      <c r="I37" s="345">
        <f>I18</f>
        <v>1.1520000000000001</v>
      </c>
    </row>
    <row r="38" spans="1:13">
      <c r="A38" s="533" t="s">
        <v>301</v>
      </c>
      <c r="B38" s="534"/>
      <c r="C38" s="534"/>
      <c r="D38" s="534"/>
      <c r="E38" s="534"/>
      <c r="F38" s="534"/>
      <c r="G38" s="534"/>
      <c r="H38" s="535"/>
      <c r="I38" s="346">
        <f>I34</f>
        <v>37.774700000000003</v>
      </c>
    </row>
    <row r="39" spans="1:13">
      <c r="A39" s="533" t="s">
        <v>302</v>
      </c>
      <c r="B39" s="534"/>
      <c r="C39" s="534"/>
      <c r="D39" s="534"/>
      <c r="E39" s="534"/>
      <c r="F39" s="534"/>
      <c r="G39" s="534"/>
      <c r="H39" s="535"/>
      <c r="I39" s="346">
        <f>I37*1.5727</f>
        <v>1.8117504000000002</v>
      </c>
    </row>
    <row r="40" spans="1:13">
      <c r="A40" s="533" t="s">
        <v>314</v>
      </c>
      <c r="B40" s="534"/>
      <c r="C40" s="534"/>
      <c r="D40" s="534"/>
      <c r="E40" s="534"/>
      <c r="F40" s="534"/>
      <c r="G40" s="534"/>
      <c r="H40" s="535"/>
      <c r="I40" s="346">
        <f>SUM(I37:I39)</f>
        <v>40.738450400000005</v>
      </c>
    </row>
    <row r="41" spans="1:13">
      <c r="A41" s="533" t="s">
        <v>313</v>
      </c>
      <c r="B41" s="534"/>
      <c r="C41" s="534"/>
      <c r="D41" s="534"/>
      <c r="E41" s="534"/>
      <c r="F41" s="534"/>
      <c r="G41" s="534"/>
      <c r="H41" s="535"/>
      <c r="I41" s="346">
        <f>I40*31.29%</f>
        <v>12.747061130160002</v>
      </c>
    </row>
    <row r="42" spans="1:13">
      <c r="A42" s="528" t="s">
        <v>303</v>
      </c>
      <c r="B42" s="529"/>
      <c r="C42" s="529"/>
      <c r="D42" s="529"/>
      <c r="E42" s="529"/>
      <c r="F42" s="529"/>
      <c r="G42" s="529"/>
      <c r="H42" s="529"/>
      <c r="I42" s="347">
        <f>SUM(I40:I41)</f>
        <v>53.485511530160011</v>
      </c>
    </row>
  </sheetData>
  <mergeCells count="37">
    <mergeCell ref="A42:H42"/>
    <mergeCell ref="A36:I36"/>
    <mergeCell ref="A37:H37"/>
    <mergeCell ref="A38:H38"/>
    <mergeCell ref="A39:H39"/>
    <mergeCell ref="A40:H40"/>
    <mergeCell ref="A41:H41"/>
    <mergeCell ref="A35:I35"/>
    <mergeCell ref="C24:E24"/>
    <mergeCell ref="C25:E25"/>
    <mergeCell ref="C26:E26"/>
    <mergeCell ref="C27:E27"/>
    <mergeCell ref="C28:E28"/>
    <mergeCell ref="C29:E29"/>
    <mergeCell ref="C30:E30"/>
    <mergeCell ref="C31:E31"/>
    <mergeCell ref="C32:E32"/>
    <mergeCell ref="C33:E33"/>
    <mergeCell ref="A34:H34"/>
    <mergeCell ref="C23:E23"/>
    <mergeCell ref="C11:E11"/>
    <mergeCell ref="C12:E12"/>
    <mergeCell ref="C13:E13"/>
    <mergeCell ref="C14:E14"/>
    <mergeCell ref="C15:E15"/>
    <mergeCell ref="C16:E16"/>
    <mergeCell ref="C17:E17"/>
    <mergeCell ref="A18:H18"/>
    <mergeCell ref="A20:I20"/>
    <mergeCell ref="C21:E21"/>
    <mergeCell ref="C22:E22"/>
    <mergeCell ref="A10:I10"/>
    <mergeCell ref="A1:D4"/>
    <mergeCell ref="E1:H4"/>
    <mergeCell ref="I1:I2"/>
    <mergeCell ref="B6:I6"/>
    <mergeCell ref="B7:I7"/>
  </mergeCells>
  <printOptions gridLines="1"/>
  <pageMargins left="0.51181102362204722" right="0.51181102362204722" top="0.78740157480314965" bottom="0.78740157480314965" header="0.31496062992125984" footer="0.31496062992125984"/>
  <pageSetup paperSize="9" scale="71" orientation="portrait" r:id="rId1"/>
  <colBreaks count="1" manualBreakCount="1">
    <brk id="11" max="1048575"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M42"/>
  <sheetViews>
    <sheetView view="pageBreakPreview" zoomScaleNormal="100" zoomScaleSheetLayoutView="100" workbookViewId="0">
      <selection sqref="A1:D4"/>
    </sheetView>
  </sheetViews>
  <sheetFormatPr defaultRowHeight="15"/>
  <cols>
    <col min="1" max="1" width="9.85546875" style="358" customWidth="1"/>
    <col min="2" max="2" width="9.7109375" style="289" bestFit="1" customWidth="1"/>
    <col min="3" max="4" width="7.7109375" style="290" customWidth="1"/>
    <col min="5" max="5" width="62.140625" style="290" customWidth="1"/>
    <col min="6" max="6" width="6.28515625" style="289" customWidth="1"/>
    <col min="7" max="7" width="5.5703125" style="291" bestFit="1" customWidth="1"/>
    <col min="8" max="8" width="9.5703125" style="292" customWidth="1"/>
    <col min="9" max="9" width="11" style="290" bestFit="1" customWidth="1"/>
    <col min="10" max="10" width="9.28515625" style="266" hidden="1" customWidth="1"/>
    <col min="11" max="11" width="12.28515625" style="266" hidden="1" customWidth="1"/>
    <col min="12" max="12" width="9.140625" style="266"/>
    <col min="13" max="13" width="8.28515625" style="266" bestFit="1" customWidth="1"/>
    <col min="14" max="16384" width="9.140625" style="266"/>
  </cols>
  <sheetData>
    <row r="1" spans="1:11">
      <c r="A1" s="499"/>
      <c r="B1" s="500"/>
      <c r="C1" s="500"/>
      <c r="D1" s="501"/>
      <c r="E1" s="508" t="s">
        <v>279</v>
      </c>
      <c r="F1" s="508"/>
      <c r="G1" s="508"/>
      <c r="H1" s="508"/>
      <c r="I1" s="509" t="s">
        <v>280</v>
      </c>
    </row>
    <row r="2" spans="1:11">
      <c r="A2" s="502"/>
      <c r="B2" s="503"/>
      <c r="C2" s="503"/>
      <c r="D2" s="504"/>
      <c r="E2" s="508"/>
      <c r="F2" s="508"/>
      <c r="G2" s="508"/>
      <c r="H2" s="508"/>
      <c r="I2" s="509"/>
      <c r="K2" s="267"/>
    </row>
    <row r="3" spans="1:11">
      <c r="A3" s="502"/>
      <c r="B3" s="503"/>
      <c r="C3" s="503"/>
      <c r="D3" s="504"/>
      <c r="E3" s="508"/>
      <c r="F3" s="508"/>
      <c r="G3" s="508"/>
      <c r="H3" s="508"/>
      <c r="I3" s="321">
        <v>44197</v>
      </c>
    </row>
    <row r="4" spans="1:11">
      <c r="A4" s="505"/>
      <c r="B4" s="506"/>
      <c r="C4" s="506"/>
      <c r="D4" s="507"/>
      <c r="E4" s="508"/>
      <c r="F4" s="508"/>
      <c r="G4" s="508"/>
      <c r="H4" s="508"/>
      <c r="I4" s="268" t="s">
        <v>195</v>
      </c>
    </row>
    <row r="5" spans="1:11" ht="19.5">
      <c r="A5" s="352"/>
      <c r="B5" s="269"/>
      <c r="C5" s="269"/>
      <c r="D5" s="269"/>
      <c r="E5" s="270"/>
      <c r="F5" s="270"/>
      <c r="G5" s="271"/>
      <c r="H5" s="272"/>
      <c r="I5" s="273"/>
    </row>
    <row r="6" spans="1:11">
      <c r="A6" s="353" t="s">
        <v>281</v>
      </c>
      <c r="B6" s="510" t="s">
        <v>194</v>
      </c>
      <c r="C6" s="510"/>
      <c r="D6" s="510"/>
      <c r="E6" s="510"/>
      <c r="F6" s="510"/>
      <c r="G6" s="510"/>
      <c r="H6" s="510"/>
      <c r="I6" s="511"/>
      <c r="J6" s="274"/>
    </row>
    <row r="7" spans="1:11">
      <c r="A7" s="354" t="s">
        <v>282</v>
      </c>
      <c r="B7" s="512" t="s">
        <v>42</v>
      </c>
      <c r="C7" s="512"/>
      <c r="D7" s="512"/>
      <c r="E7" s="512"/>
      <c r="F7" s="512"/>
      <c r="G7" s="512"/>
      <c r="H7" s="512"/>
      <c r="I7" s="513"/>
    </row>
    <row r="8" spans="1:11" s="275" customFormat="1">
      <c r="A8" s="355" t="s">
        <v>318</v>
      </c>
      <c r="C8" s="276"/>
      <c r="D8" s="277"/>
      <c r="F8" s="278"/>
      <c r="G8" s="279"/>
      <c r="H8" s="279"/>
      <c r="I8" s="280"/>
    </row>
    <row r="9" spans="1:11" s="275" customFormat="1">
      <c r="A9" s="355" t="s">
        <v>311</v>
      </c>
      <c r="C9" s="276"/>
      <c r="D9" s="277"/>
      <c r="F9" s="278"/>
      <c r="G9" s="279"/>
      <c r="H9" s="279"/>
      <c r="I9" s="280"/>
    </row>
    <row r="10" spans="1:11">
      <c r="A10" s="496" t="s">
        <v>283</v>
      </c>
      <c r="B10" s="497"/>
      <c r="C10" s="497"/>
      <c r="D10" s="497"/>
      <c r="E10" s="497"/>
      <c r="F10" s="497"/>
      <c r="G10" s="497"/>
      <c r="H10" s="497"/>
      <c r="I10" s="498"/>
    </row>
    <row r="11" spans="1:11">
      <c r="A11" s="356" t="s">
        <v>284</v>
      </c>
      <c r="B11" s="281" t="s">
        <v>8</v>
      </c>
      <c r="C11" s="517" t="s">
        <v>83</v>
      </c>
      <c r="D11" s="517"/>
      <c r="E11" s="517"/>
      <c r="F11" s="281" t="s">
        <v>285</v>
      </c>
      <c r="G11" s="282" t="s">
        <v>286</v>
      </c>
      <c r="H11" s="283" t="s">
        <v>287</v>
      </c>
      <c r="I11" s="284" t="s">
        <v>288</v>
      </c>
    </row>
    <row r="12" spans="1:11" customFormat="1" ht="15" customHeight="1">
      <c r="A12" s="357">
        <v>10118</v>
      </c>
      <c r="B12" s="285" t="s">
        <v>274</v>
      </c>
      <c r="C12" s="518" t="s">
        <v>289</v>
      </c>
      <c r="D12" s="519"/>
      <c r="E12" s="520"/>
      <c r="F12" s="285" t="s">
        <v>290</v>
      </c>
      <c r="G12" s="286">
        <v>0.09</v>
      </c>
      <c r="H12" s="339">
        <v>6.94</v>
      </c>
      <c r="I12" s="341">
        <f>H12*G12</f>
        <v>0.62460000000000004</v>
      </c>
    </row>
    <row r="13" spans="1:11" customFormat="1" ht="15" customHeight="1">
      <c r="A13" s="357">
        <v>10101</v>
      </c>
      <c r="B13" s="285" t="s">
        <v>274</v>
      </c>
      <c r="C13" s="518" t="s">
        <v>291</v>
      </c>
      <c r="D13" s="519"/>
      <c r="E13" s="520"/>
      <c r="F13" s="285" t="s">
        <v>290</v>
      </c>
      <c r="G13" s="286">
        <v>0.09</v>
      </c>
      <c r="H13" s="339">
        <v>5.86</v>
      </c>
      <c r="I13" s="341">
        <f>H13*G13</f>
        <v>0.52739999999999998</v>
      </c>
    </row>
    <row r="14" spans="1:11" customFormat="1">
      <c r="A14" s="357"/>
      <c r="B14" s="285"/>
      <c r="C14" s="518"/>
      <c r="D14" s="519"/>
      <c r="E14" s="520"/>
      <c r="F14" s="285"/>
      <c r="G14" s="286"/>
      <c r="H14" s="287"/>
      <c r="I14" s="288"/>
    </row>
    <row r="15" spans="1:11" customFormat="1">
      <c r="A15" s="357"/>
      <c r="B15" s="285"/>
      <c r="C15" s="518"/>
      <c r="D15" s="519"/>
      <c r="E15" s="520"/>
      <c r="F15" s="285"/>
      <c r="G15" s="286"/>
      <c r="H15" s="287"/>
      <c r="I15" s="288"/>
    </row>
    <row r="16" spans="1:11" customFormat="1">
      <c r="A16" s="357"/>
      <c r="B16" s="285"/>
      <c r="C16" s="518"/>
      <c r="D16" s="519"/>
      <c r="E16" s="520"/>
      <c r="F16" s="285"/>
      <c r="G16" s="286"/>
      <c r="H16" s="287"/>
      <c r="I16" s="288"/>
    </row>
    <row r="17" spans="1:13" customFormat="1">
      <c r="A17" s="357"/>
      <c r="B17" s="285"/>
      <c r="C17" s="518"/>
      <c r="D17" s="519"/>
      <c r="E17" s="520"/>
      <c r="F17" s="285"/>
      <c r="G17" s="286"/>
      <c r="H17" s="287"/>
      <c r="I17" s="288"/>
    </row>
    <row r="18" spans="1:13">
      <c r="A18" s="521" t="s">
        <v>292</v>
      </c>
      <c r="B18" s="522"/>
      <c r="C18" s="522"/>
      <c r="D18" s="522"/>
      <c r="E18" s="522"/>
      <c r="F18" s="522"/>
      <c r="G18" s="522"/>
      <c r="H18" s="522"/>
      <c r="I18" s="340">
        <f>SUM(I12:I13)</f>
        <v>1.1520000000000001</v>
      </c>
    </row>
    <row r="19" spans="1:13" s="294" customFormat="1">
      <c r="A19" s="358"/>
      <c r="B19" s="289"/>
      <c r="C19" s="290"/>
      <c r="D19" s="290"/>
      <c r="E19" s="290"/>
      <c r="F19" s="289"/>
      <c r="G19" s="291"/>
      <c r="H19" s="292"/>
      <c r="I19" s="293"/>
    </row>
    <row r="20" spans="1:13">
      <c r="A20" s="496" t="s">
        <v>293</v>
      </c>
      <c r="B20" s="497"/>
      <c r="C20" s="497"/>
      <c r="D20" s="497"/>
      <c r="E20" s="497"/>
      <c r="F20" s="497"/>
      <c r="G20" s="497"/>
      <c r="H20" s="497"/>
      <c r="I20" s="498"/>
    </row>
    <row r="21" spans="1:13">
      <c r="A21" s="356" t="s">
        <v>284</v>
      </c>
      <c r="B21" s="281" t="s">
        <v>8</v>
      </c>
      <c r="C21" s="517" t="s">
        <v>83</v>
      </c>
      <c r="D21" s="517"/>
      <c r="E21" s="517"/>
      <c r="F21" s="295" t="s">
        <v>285</v>
      </c>
      <c r="G21" s="282" t="s">
        <v>286</v>
      </c>
      <c r="H21" s="296" t="s">
        <v>287</v>
      </c>
      <c r="I21" s="284" t="s">
        <v>288</v>
      </c>
    </row>
    <row r="22" spans="1:13" s="297" customFormat="1">
      <c r="A22" s="357">
        <v>112</v>
      </c>
      <c r="B22" s="285" t="s">
        <v>316</v>
      </c>
      <c r="C22" s="518" t="s">
        <v>194</v>
      </c>
      <c r="D22" s="519"/>
      <c r="E22" s="520"/>
      <c r="F22" s="285" t="s">
        <v>55</v>
      </c>
      <c r="G22" s="286">
        <v>1</v>
      </c>
      <c r="H22" s="339">
        <v>5.05</v>
      </c>
      <c r="I22" s="341">
        <f>H22*G22</f>
        <v>5.05</v>
      </c>
    </row>
    <row r="23" spans="1:13">
      <c r="A23" s="359">
        <v>69512</v>
      </c>
      <c r="B23" s="285" t="s">
        <v>274</v>
      </c>
      <c r="C23" s="514" t="s">
        <v>294</v>
      </c>
      <c r="D23" s="515"/>
      <c r="E23" s="516"/>
      <c r="F23" s="299" t="s">
        <v>55</v>
      </c>
      <c r="G23" s="300">
        <v>1</v>
      </c>
      <c r="H23" s="342">
        <v>0.18</v>
      </c>
      <c r="I23" s="341">
        <f t="shared" ref="I23:I25" si="0">H23*G23</f>
        <v>0.18</v>
      </c>
    </row>
    <row r="24" spans="1:13">
      <c r="A24" s="359">
        <v>69513</v>
      </c>
      <c r="B24" s="285" t="s">
        <v>274</v>
      </c>
      <c r="C24" s="514" t="s">
        <v>295</v>
      </c>
      <c r="D24" s="515"/>
      <c r="E24" s="516"/>
      <c r="F24" s="299" t="s">
        <v>257</v>
      </c>
      <c r="G24" s="300">
        <v>0.01</v>
      </c>
      <c r="H24" s="342">
        <v>53.47</v>
      </c>
      <c r="I24" s="341">
        <f t="shared" si="0"/>
        <v>0.53469999999999995</v>
      </c>
    </row>
    <row r="25" spans="1:13">
      <c r="A25" s="359">
        <v>69514</v>
      </c>
      <c r="B25" s="285" t="s">
        <v>274</v>
      </c>
      <c r="C25" s="514" t="s">
        <v>296</v>
      </c>
      <c r="D25" s="515"/>
      <c r="E25" s="516"/>
      <c r="F25" s="302" t="s">
        <v>297</v>
      </c>
      <c r="G25" s="303">
        <v>1</v>
      </c>
      <c r="H25" s="342">
        <v>36.06</v>
      </c>
      <c r="I25" s="341">
        <f t="shared" si="0"/>
        <v>36.06</v>
      </c>
    </row>
    <row r="26" spans="1:13">
      <c r="A26" s="359"/>
      <c r="B26" s="298"/>
      <c r="C26" s="514"/>
      <c r="D26" s="515"/>
      <c r="E26" s="516"/>
      <c r="F26" s="302"/>
      <c r="G26" s="303"/>
      <c r="H26" s="301"/>
      <c r="I26" s="304"/>
    </row>
    <row r="27" spans="1:13">
      <c r="A27" s="359"/>
      <c r="B27" s="305"/>
      <c r="C27" s="514"/>
      <c r="D27" s="515"/>
      <c r="E27" s="516"/>
      <c r="F27" s="302"/>
      <c r="G27" s="303"/>
      <c r="H27" s="301"/>
      <c r="I27" s="304"/>
    </row>
    <row r="28" spans="1:13" s="310" customFormat="1">
      <c r="A28" s="360"/>
      <c r="B28" s="305"/>
      <c r="C28" s="524"/>
      <c r="D28" s="525"/>
      <c r="E28" s="526"/>
      <c r="F28" s="306"/>
      <c r="G28" s="307"/>
      <c r="H28" s="308"/>
      <c r="I28" s="309"/>
      <c r="M28" s="311"/>
    </row>
    <row r="29" spans="1:13" s="310" customFormat="1">
      <c r="A29" s="361"/>
      <c r="B29" s="305"/>
      <c r="C29" s="524"/>
      <c r="D29" s="525"/>
      <c r="E29" s="526"/>
      <c r="F29" s="306"/>
      <c r="G29" s="307"/>
      <c r="H29" s="308"/>
      <c r="I29" s="309"/>
    </row>
    <row r="30" spans="1:13" s="310" customFormat="1">
      <c r="A30" s="360"/>
      <c r="B30" s="305"/>
      <c r="C30" s="524"/>
      <c r="D30" s="525"/>
      <c r="E30" s="526"/>
      <c r="F30" s="306"/>
      <c r="G30" s="307"/>
      <c r="H30" s="308"/>
      <c r="I30" s="309"/>
    </row>
    <row r="31" spans="1:13" s="310" customFormat="1">
      <c r="A31" s="361"/>
      <c r="B31" s="305"/>
      <c r="C31" s="524"/>
      <c r="D31" s="525"/>
      <c r="E31" s="526"/>
      <c r="F31" s="306"/>
      <c r="G31" s="307"/>
      <c r="H31" s="312"/>
      <c r="I31" s="309"/>
    </row>
    <row r="32" spans="1:13" s="313" customFormat="1">
      <c r="A32" s="360"/>
      <c r="B32" s="305"/>
      <c r="C32" s="524"/>
      <c r="D32" s="525"/>
      <c r="E32" s="526"/>
      <c r="F32" s="306"/>
      <c r="G32" s="307"/>
      <c r="H32" s="308"/>
      <c r="I32" s="309"/>
      <c r="M32" s="311"/>
    </row>
    <row r="33" spans="1:13" s="313" customFormat="1">
      <c r="A33" s="362"/>
      <c r="B33" s="305"/>
      <c r="C33" s="524"/>
      <c r="D33" s="525"/>
      <c r="E33" s="526"/>
      <c r="F33" s="306"/>
      <c r="G33" s="307"/>
      <c r="H33" s="308"/>
      <c r="I33" s="309"/>
      <c r="M33" s="311"/>
    </row>
    <row r="34" spans="1:13">
      <c r="A34" s="521" t="s">
        <v>298</v>
      </c>
      <c r="B34" s="522"/>
      <c r="C34" s="522"/>
      <c r="D34" s="522"/>
      <c r="E34" s="522"/>
      <c r="F34" s="522"/>
      <c r="G34" s="522"/>
      <c r="H34" s="527"/>
      <c r="I34" s="342">
        <f>SUM(I22:I25)</f>
        <v>41.8247</v>
      </c>
    </row>
    <row r="35" spans="1:13">
      <c r="A35" s="523"/>
      <c r="B35" s="523"/>
      <c r="C35" s="523"/>
      <c r="D35" s="523"/>
      <c r="E35" s="523"/>
      <c r="F35" s="523"/>
      <c r="G35" s="523"/>
      <c r="H35" s="523"/>
      <c r="I35" s="523"/>
    </row>
    <row r="36" spans="1:13">
      <c r="A36" s="496" t="s">
        <v>299</v>
      </c>
      <c r="B36" s="497"/>
      <c r="C36" s="497"/>
      <c r="D36" s="497"/>
      <c r="E36" s="497"/>
      <c r="F36" s="497"/>
      <c r="G36" s="497"/>
      <c r="H36" s="497"/>
      <c r="I36" s="498"/>
    </row>
    <row r="37" spans="1:13">
      <c r="A37" s="530" t="s">
        <v>300</v>
      </c>
      <c r="B37" s="531"/>
      <c r="C37" s="531"/>
      <c r="D37" s="531"/>
      <c r="E37" s="531"/>
      <c r="F37" s="531"/>
      <c r="G37" s="531"/>
      <c r="H37" s="532"/>
      <c r="I37" s="345">
        <f>I18</f>
        <v>1.1520000000000001</v>
      </c>
    </row>
    <row r="38" spans="1:13">
      <c r="A38" s="533" t="s">
        <v>301</v>
      </c>
      <c r="B38" s="534"/>
      <c r="C38" s="534"/>
      <c r="D38" s="534"/>
      <c r="E38" s="534"/>
      <c r="F38" s="534"/>
      <c r="G38" s="534"/>
      <c r="H38" s="535"/>
      <c r="I38" s="346">
        <f>I34</f>
        <v>41.8247</v>
      </c>
    </row>
    <row r="39" spans="1:13">
      <c r="A39" s="533" t="s">
        <v>302</v>
      </c>
      <c r="B39" s="534"/>
      <c r="C39" s="534"/>
      <c r="D39" s="534"/>
      <c r="E39" s="534"/>
      <c r="F39" s="534"/>
      <c r="G39" s="534"/>
      <c r="H39" s="535"/>
      <c r="I39" s="346">
        <f>I37*1.5727</f>
        <v>1.8117504000000002</v>
      </c>
    </row>
    <row r="40" spans="1:13">
      <c r="A40" s="533" t="s">
        <v>314</v>
      </c>
      <c r="B40" s="534"/>
      <c r="C40" s="534"/>
      <c r="D40" s="534"/>
      <c r="E40" s="534"/>
      <c r="F40" s="534"/>
      <c r="G40" s="534"/>
      <c r="H40" s="535"/>
      <c r="I40" s="346">
        <f>SUM(I37:I39)</f>
        <v>44.788450400000002</v>
      </c>
    </row>
    <row r="41" spans="1:13">
      <c r="A41" s="533" t="s">
        <v>313</v>
      </c>
      <c r="B41" s="534"/>
      <c r="C41" s="534"/>
      <c r="D41" s="534"/>
      <c r="E41" s="534"/>
      <c r="F41" s="534"/>
      <c r="G41" s="534"/>
      <c r="H41" s="535"/>
      <c r="I41" s="346">
        <f>I40*31.29%</f>
        <v>14.014306130160001</v>
      </c>
    </row>
    <row r="42" spans="1:13">
      <c r="A42" s="528" t="s">
        <v>303</v>
      </c>
      <c r="B42" s="529"/>
      <c r="C42" s="529"/>
      <c r="D42" s="529"/>
      <c r="E42" s="529"/>
      <c r="F42" s="529"/>
      <c r="G42" s="529"/>
      <c r="H42" s="529"/>
      <c r="I42" s="347">
        <f>SUM(I40:I41)</f>
        <v>58.802756530160003</v>
      </c>
    </row>
  </sheetData>
  <mergeCells count="37">
    <mergeCell ref="A42:H42"/>
    <mergeCell ref="A36:I36"/>
    <mergeCell ref="A37:H37"/>
    <mergeCell ref="A38:H38"/>
    <mergeCell ref="A39:H39"/>
    <mergeCell ref="A40:H40"/>
    <mergeCell ref="A41:H41"/>
    <mergeCell ref="A35:I35"/>
    <mergeCell ref="C24:E24"/>
    <mergeCell ref="C25:E25"/>
    <mergeCell ref="C26:E26"/>
    <mergeCell ref="C27:E27"/>
    <mergeCell ref="C28:E28"/>
    <mergeCell ref="C29:E29"/>
    <mergeCell ref="C30:E30"/>
    <mergeCell ref="C31:E31"/>
    <mergeCell ref="C32:E32"/>
    <mergeCell ref="C33:E33"/>
    <mergeCell ref="A34:H34"/>
    <mergeCell ref="C23:E23"/>
    <mergeCell ref="C11:E11"/>
    <mergeCell ref="C12:E12"/>
    <mergeCell ref="C13:E13"/>
    <mergeCell ref="C14:E14"/>
    <mergeCell ref="C15:E15"/>
    <mergeCell ref="C16:E16"/>
    <mergeCell ref="C17:E17"/>
    <mergeCell ref="A18:H18"/>
    <mergeCell ref="A20:I20"/>
    <mergeCell ref="C21:E21"/>
    <mergeCell ref="C22:E22"/>
    <mergeCell ref="A10:I10"/>
    <mergeCell ref="A1:D4"/>
    <mergeCell ref="E1:H4"/>
    <mergeCell ref="I1:I2"/>
    <mergeCell ref="B6:I6"/>
    <mergeCell ref="B7:I7"/>
  </mergeCells>
  <printOptions gridLines="1"/>
  <pageMargins left="0.51181102362204722" right="0.51181102362204722" top="0.78740157480314965" bottom="0.78740157480314965" header="0.31496062992125984" footer="0.31496062992125984"/>
  <pageSetup paperSize="9" scale="71" orientation="portrait" r:id="rId1"/>
  <colBreaks count="1" manualBreakCount="1">
    <brk id="11"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M42"/>
  <sheetViews>
    <sheetView view="pageBreakPreview" zoomScaleNormal="100" zoomScaleSheetLayoutView="100" workbookViewId="0">
      <selection sqref="A1:D4"/>
    </sheetView>
  </sheetViews>
  <sheetFormatPr defaultRowHeight="15"/>
  <cols>
    <col min="1" max="1" width="9.85546875" style="358" customWidth="1"/>
    <col min="2" max="2" width="9.7109375" style="289" bestFit="1" customWidth="1"/>
    <col min="3" max="4" width="7.7109375" style="290" customWidth="1"/>
    <col min="5" max="5" width="62.140625" style="290" customWidth="1"/>
    <col min="6" max="6" width="6.28515625" style="289" customWidth="1"/>
    <col min="7" max="7" width="5.5703125" style="291" bestFit="1" customWidth="1"/>
    <col min="8" max="8" width="9" style="292" bestFit="1" customWidth="1"/>
    <col min="9" max="9" width="11.140625" style="290" bestFit="1" customWidth="1"/>
    <col min="10" max="10" width="9.28515625" style="266" hidden="1" customWidth="1"/>
    <col min="11" max="11" width="12.28515625" style="266" hidden="1" customWidth="1"/>
    <col min="12" max="12" width="9.140625" style="266"/>
    <col min="13" max="13" width="8.28515625" style="266" bestFit="1" customWidth="1"/>
    <col min="14" max="16384" width="9.140625" style="266"/>
  </cols>
  <sheetData>
    <row r="1" spans="1:11">
      <c r="A1" s="499"/>
      <c r="B1" s="500"/>
      <c r="C1" s="500"/>
      <c r="D1" s="501"/>
      <c r="E1" s="508" t="s">
        <v>279</v>
      </c>
      <c r="F1" s="508"/>
      <c r="G1" s="508"/>
      <c r="H1" s="508"/>
      <c r="I1" s="509" t="s">
        <v>280</v>
      </c>
    </row>
    <row r="2" spans="1:11">
      <c r="A2" s="502"/>
      <c r="B2" s="503"/>
      <c r="C2" s="503"/>
      <c r="D2" s="504"/>
      <c r="E2" s="508"/>
      <c r="F2" s="508"/>
      <c r="G2" s="508"/>
      <c r="H2" s="508"/>
      <c r="I2" s="509"/>
      <c r="K2" s="267"/>
    </row>
    <row r="3" spans="1:11">
      <c r="A3" s="502"/>
      <c r="B3" s="503"/>
      <c r="C3" s="503"/>
      <c r="D3" s="504"/>
      <c r="E3" s="508"/>
      <c r="F3" s="508"/>
      <c r="G3" s="508"/>
      <c r="H3" s="508"/>
      <c r="I3" s="321">
        <v>44197</v>
      </c>
    </row>
    <row r="4" spans="1:11">
      <c r="A4" s="505"/>
      <c r="B4" s="506"/>
      <c r="C4" s="506"/>
      <c r="D4" s="507"/>
      <c r="E4" s="508"/>
      <c r="F4" s="508"/>
      <c r="G4" s="508"/>
      <c r="H4" s="508"/>
      <c r="I4" s="268" t="s">
        <v>197</v>
      </c>
    </row>
    <row r="5" spans="1:11" ht="19.5">
      <c r="A5" s="352"/>
      <c r="B5" s="269"/>
      <c r="C5" s="269"/>
      <c r="D5" s="269"/>
      <c r="E5" s="270"/>
      <c r="F5" s="270"/>
      <c r="G5" s="271"/>
      <c r="H5" s="272"/>
      <c r="I5" s="273"/>
    </row>
    <row r="6" spans="1:11">
      <c r="A6" s="353" t="s">
        <v>281</v>
      </c>
      <c r="B6" s="510" t="s">
        <v>196</v>
      </c>
      <c r="C6" s="510"/>
      <c r="D6" s="510"/>
      <c r="E6" s="510"/>
      <c r="F6" s="510"/>
      <c r="G6" s="510"/>
      <c r="H6" s="510"/>
      <c r="I6" s="511"/>
      <c r="J6" s="274"/>
    </row>
    <row r="7" spans="1:11">
      <c r="A7" s="354" t="s">
        <v>282</v>
      </c>
      <c r="B7" s="512" t="s">
        <v>42</v>
      </c>
      <c r="C7" s="512"/>
      <c r="D7" s="512"/>
      <c r="E7" s="512"/>
      <c r="F7" s="512"/>
      <c r="G7" s="512"/>
      <c r="H7" s="512"/>
      <c r="I7" s="513"/>
    </row>
    <row r="8" spans="1:11" s="275" customFormat="1">
      <c r="A8" s="355" t="s">
        <v>318</v>
      </c>
      <c r="C8" s="276"/>
      <c r="D8" s="277"/>
      <c r="F8" s="278"/>
      <c r="G8" s="279"/>
      <c r="H8" s="279"/>
      <c r="I8" s="280"/>
    </row>
    <row r="9" spans="1:11" s="275" customFormat="1">
      <c r="A9" s="355" t="s">
        <v>311</v>
      </c>
      <c r="C9" s="276"/>
      <c r="D9" s="277"/>
      <c r="F9" s="278"/>
      <c r="G9" s="279"/>
      <c r="H9" s="279"/>
      <c r="I9" s="280"/>
    </row>
    <row r="10" spans="1:11">
      <c r="A10" s="496" t="s">
        <v>283</v>
      </c>
      <c r="B10" s="497"/>
      <c r="C10" s="497"/>
      <c r="D10" s="497"/>
      <c r="E10" s="497"/>
      <c r="F10" s="497"/>
      <c r="G10" s="497"/>
      <c r="H10" s="497"/>
      <c r="I10" s="498"/>
    </row>
    <row r="11" spans="1:11">
      <c r="A11" s="356" t="s">
        <v>284</v>
      </c>
      <c r="B11" s="281" t="s">
        <v>8</v>
      </c>
      <c r="C11" s="517" t="s">
        <v>83</v>
      </c>
      <c r="D11" s="517"/>
      <c r="E11" s="517"/>
      <c r="F11" s="281" t="s">
        <v>285</v>
      </c>
      <c r="G11" s="282" t="s">
        <v>286</v>
      </c>
      <c r="H11" s="283" t="s">
        <v>287</v>
      </c>
      <c r="I11" s="284" t="s">
        <v>288</v>
      </c>
    </row>
    <row r="12" spans="1:11" customFormat="1" ht="15" customHeight="1">
      <c r="A12" s="357">
        <v>10118</v>
      </c>
      <c r="B12" s="285" t="s">
        <v>274</v>
      </c>
      <c r="C12" s="518" t="s">
        <v>289</v>
      </c>
      <c r="D12" s="519"/>
      <c r="E12" s="520"/>
      <c r="F12" s="285" t="s">
        <v>290</v>
      </c>
      <c r="G12" s="286">
        <v>0.09</v>
      </c>
      <c r="H12" s="339">
        <v>6.94</v>
      </c>
      <c r="I12" s="341">
        <f>H12*G12</f>
        <v>0.62460000000000004</v>
      </c>
    </row>
    <row r="13" spans="1:11" customFormat="1" ht="15" customHeight="1">
      <c r="A13" s="357">
        <v>10101</v>
      </c>
      <c r="B13" s="285" t="s">
        <v>274</v>
      </c>
      <c r="C13" s="518" t="s">
        <v>291</v>
      </c>
      <c r="D13" s="519"/>
      <c r="E13" s="520"/>
      <c r="F13" s="285" t="s">
        <v>290</v>
      </c>
      <c r="G13" s="286">
        <v>0.09</v>
      </c>
      <c r="H13" s="339">
        <v>5.86</v>
      </c>
      <c r="I13" s="341">
        <f>H13*G13</f>
        <v>0.52739999999999998</v>
      </c>
    </row>
    <row r="14" spans="1:11" customFormat="1">
      <c r="A14" s="357"/>
      <c r="B14" s="285"/>
      <c r="C14" s="518"/>
      <c r="D14" s="519"/>
      <c r="E14" s="520"/>
      <c r="F14" s="285"/>
      <c r="G14" s="286"/>
      <c r="H14" s="287"/>
      <c r="I14" s="288"/>
    </row>
    <row r="15" spans="1:11" customFormat="1">
      <c r="A15" s="357"/>
      <c r="B15" s="285"/>
      <c r="C15" s="518"/>
      <c r="D15" s="519"/>
      <c r="E15" s="520"/>
      <c r="F15" s="285"/>
      <c r="G15" s="286"/>
      <c r="H15" s="287"/>
      <c r="I15" s="288"/>
    </row>
    <row r="16" spans="1:11" customFormat="1">
      <c r="A16" s="357"/>
      <c r="B16" s="285"/>
      <c r="C16" s="518"/>
      <c r="D16" s="519"/>
      <c r="E16" s="520"/>
      <c r="F16" s="285"/>
      <c r="G16" s="286"/>
      <c r="H16" s="287"/>
      <c r="I16" s="288"/>
    </row>
    <row r="17" spans="1:13" customFormat="1">
      <c r="A17" s="357"/>
      <c r="B17" s="285"/>
      <c r="C17" s="518"/>
      <c r="D17" s="519"/>
      <c r="E17" s="520"/>
      <c r="F17" s="285"/>
      <c r="G17" s="286"/>
      <c r="H17" s="287"/>
      <c r="I17" s="288"/>
    </row>
    <row r="18" spans="1:13">
      <c r="A18" s="521" t="s">
        <v>292</v>
      </c>
      <c r="B18" s="522"/>
      <c r="C18" s="522"/>
      <c r="D18" s="522"/>
      <c r="E18" s="522"/>
      <c r="F18" s="522"/>
      <c r="G18" s="522"/>
      <c r="H18" s="522"/>
      <c r="I18" s="340">
        <f>SUM(I12:I13)</f>
        <v>1.1520000000000001</v>
      </c>
    </row>
    <row r="19" spans="1:13" s="294" customFormat="1">
      <c r="A19" s="358"/>
      <c r="B19" s="289"/>
      <c r="C19" s="290"/>
      <c r="D19" s="290"/>
      <c r="E19" s="290"/>
      <c r="F19" s="289"/>
      <c r="G19" s="291"/>
      <c r="H19" s="292"/>
      <c r="I19" s="293"/>
    </row>
    <row r="20" spans="1:13">
      <c r="A20" s="496" t="s">
        <v>293</v>
      </c>
      <c r="B20" s="497"/>
      <c r="C20" s="497"/>
      <c r="D20" s="497"/>
      <c r="E20" s="497"/>
      <c r="F20" s="497"/>
      <c r="G20" s="497"/>
      <c r="H20" s="497"/>
      <c r="I20" s="498"/>
    </row>
    <row r="21" spans="1:13">
      <c r="A21" s="356" t="s">
        <v>284</v>
      </c>
      <c r="B21" s="281" t="s">
        <v>8</v>
      </c>
      <c r="C21" s="517" t="s">
        <v>83</v>
      </c>
      <c r="D21" s="517"/>
      <c r="E21" s="517"/>
      <c r="F21" s="295" t="s">
        <v>285</v>
      </c>
      <c r="G21" s="282" t="s">
        <v>286</v>
      </c>
      <c r="H21" s="296" t="s">
        <v>287</v>
      </c>
      <c r="I21" s="284" t="s">
        <v>288</v>
      </c>
    </row>
    <row r="22" spans="1:13" s="297" customFormat="1">
      <c r="A22" s="363">
        <v>113</v>
      </c>
      <c r="B22" s="285" t="s">
        <v>316</v>
      </c>
      <c r="C22" s="518" t="s">
        <v>196</v>
      </c>
      <c r="D22" s="519"/>
      <c r="E22" s="520"/>
      <c r="F22" s="285" t="s">
        <v>55</v>
      </c>
      <c r="G22" s="286">
        <v>1</v>
      </c>
      <c r="H22" s="339">
        <v>13.72</v>
      </c>
      <c r="I22" s="341">
        <f t="shared" ref="I22:I25" si="0">H22*G22</f>
        <v>13.72</v>
      </c>
    </row>
    <row r="23" spans="1:13">
      <c r="A23" s="359">
        <v>69512</v>
      </c>
      <c r="B23" s="285" t="s">
        <v>274</v>
      </c>
      <c r="C23" s="514" t="s">
        <v>294</v>
      </c>
      <c r="D23" s="515"/>
      <c r="E23" s="516"/>
      <c r="F23" s="299" t="s">
        <v>55</v>
      </c>
      <c r="G23" s="300">
        <v>1</v>
      </c>
      <c r="H23" s="342">
        <v>0.18</v>
      </c>
      <c r="I23" s="341">
        <f t="shared" si="0"/>
        <v>0.18</v>
      </c>
    </row>
    <row r="24" spans="1:13">
      <c r="A24" s="359">
        <v>69513</v>
      </c>
      <c r="B24" s="285" t="s">
        <v>274</v>
      </c>
      <c r="C24" s="514" t="s">
        <v>295</v>
      </c>
      <c r="D24" s="515"/>
      <c r="E24" s="516"/>
      <c r="F24" s="299" t="s">
        <v>257</v>
      </c>
      <c r="G24" s="300">
        <v>0.01</v>
      </c>
      <c r="H24" s="342">
        <v>53.47</v>
      </c>
      <c r="I24" s="341">
        <f t="shared" si="0"/>
        <v>0.53469999999999995</v>
      </c>
    </row>
    <row r="25" spans="1:13">
      <c r="A25" s="359">
        <v>69514</v>
      </c>
      <c r="B25" s="285" t="s">
        <v>274</v>
      </c>
      <c r="C25" s="514" t="s">
        <v>296</v>
      </c>
      <c r="D25" s="515"/>
      <c r="E25" s="516"/>
      <c r="F25" s="302" t="s">
        <v>297</v>
      </c>
      <c r="G25" s="303">
        <v>1</v>
      </c>
      <c r="H25" s="342">
        <v>36.06</v>
      </c>
      <c r="I25" s="341">
        <f t="shared" si="0"/>
        <v>36.06</v>
      </c>
    </row>
    <row r="26" spans="1:13">
      <c r="A26" s="359"/>
      <c r="B26" s="298"/>
      <c r="C26" s="514"/>
      <c r="D26" s="515"/>
      <c r="E26" s="516"/>
      <c r="F26" s="302"/>
      <c r="G26" s="303"/>
      <c r="H26" s="301"/>
      <c r="I26" s="304"/>
    </row>
    <row r="27" spans="1:13">
      <c r="A27" s="359"/>
      <c r="B27" s="305"/>
      <c r="C27" s="514"/>
      <c r="D27" s="515"/>
      <c r="E27" s="516"/>
      <c r="F27" s="302"/>
      <c r="G27" s="303"/>
      <c r="H27" s="301"/>
      <c r="I27" s="304"/>
    </row>
    <row r="28" spans="1:13" s="310" customFormat="1">
      <c r="A28" s="360"/>
      <c r="B28" s="305"/>
      <c r="C28" s="524"/>
      <c r="D28" s="525"/>
      <c r="E28" s="526"/>
      <c r="F28" s="306"/>
      <c r="G28" s="307"/>
      <c r="H28" s="308"/>
      <c r="I28" s="309"/>
      <c r="M28" s="311"/>
    </row>
    <row r="29" spans="1:13" s="310" customFormat="1">
      <c r="A29" s="361"/>
      <c r="B29" s="305"/>
      <c r="C29" s="524"/>
      <c r="D29" s="525"/>
      <c r="E29" s="526"/>
      <c r="F29" s="306"/>
      <c r="G29" s="307"/>
      <c r="H29" s="308"/>
      <c r="I29" s="309"/>
    </row>
    <row r="30" spans="1:13" s="310" customFormat="1">
      <c r="A30" s="360"/>
      <c r="B30" s="305"/>
      <c r="C30" s="524"/>
      <c r="D30" s="525"/>
      <c r="E30" s="526"/>
      <c r="F30" s="306"/>
      <c r="G30" s="307"/>
      <c r="H30" s="308"/>
      <c r="I30" s="309"/>
    </row>
    <row r="31" spans="1:13" s="310" customFormat="1">
      <c r="A31" s="361"/>
      <c r="B31" s="305"/>
      <c r="C31" s="524"/>
      <c r="D31" s="525"/>
      <c r="E31" s="526"/>
      <c r="F31" s="306"/>
      <c r="G31" s="307"/>
      <c r="H31" s="312"/>
      <c r="I31" s="309"/>
    </row>
    <row r="32" spans="1:13" s="313" customFormat="1">
      <c r="A32" s="360"/>
      <c r="B32" s="305"/>
      <c r="C32" s="524"/>
      <c r="D32" s="525"/>
      <c r="E32" s="526"/>
      <c r="F32" s="306"/>
      <c r="G32" s="307"/>
      <c r="H32" s="308"/>
      <c r="I32" s="309"/>
      <c r="M32" s="311"/>
    </row>
    <row r="33" spans="1:13" s="313" customFormat="1">
      <c r="A33" s="362"/>
      <c r="B33" s="305"/>
      <c r="C33" s="524"/>
      <c r="D33" s="525"/>
      <c r="E33" s="526"/>
      <c r="F33" s="306"/>
      <c r="G33" s="307"/>
      <c r="H33" s="308"/>
      <c r="I33" s="309"/>
      <c r="M33" s="311"/>
    </row>
    <row r="34" spans="1:13">
      <c r="A34" s="521" t="s">
        <v>298</v>
      </c>
      <c r="B34" s="522"/>
      <c r="C34" s="522"/>
      <c r="D34" s="522"/>
      <c r="E34" s="522"/>
      <c r="F34" s="522"/>
      <c r="G34" s="522"/>
      <c r="H34" s="527"/>
      <c r="I34" s="342">
        <f>SUM(I22:I25)</f>
        <v>50.494700000000002</v>
      </c>
    </row>
    <row r="35" spans="1:13">
      <c r="A35" s="523"/>
      <c r="B35" s="523"/>
      <c r="C35" s="523"/>
      <c r="D35" s="523"/>
      <c r="E35" s="523"/>
      <c r="F35" s="523"/>
      <c r="G35" s="523"/>
      <c r="H35" s="523"/>
      <c r="I35" s="523"/>
    </row>
    <row r="36" spans="1:13">
      <c r="A36" s="496" t="s">
        <v>299</v>
      </c>
      <c r="B36" s="497"/>
      <c r="C36" s="497"/>
      <c r="D36" s="497"/>
      <c r="E36" s="497"/>
      <c r="F36" s="497"/>
      <c r="G36" s="497"/>
      <c r="H36" s="497"/>
      <c r="I36" s="498"/>
    </row>
    <row r="37" spans="1:13">
      <c r="A37" s="530" t="s">
        <v>300</v>
      </c>
      <c r="B37" s="531"/>
      <c r="C37" s="531"/>
      <c r="D37" s="531"/>
      <c r="E37" s="531"/>
      <c r="F37" s="531"/>
      <c r="G37" s="531"/>
      <c r="H37" s="532"/>
      <c r="I37" s="345">
        <f>I18</f>
        <v>1.1520000000000001</v>
      </c>
    </row>
    <row r="38" spans="1:13">
      <c r="A38" s="533" t="s">
        <v>301</v>
      </c>
      <c r="B38" s="534"/>
      <c r="C38" s="534"/>
      <c r="D38" s="534"/>
      <c r="E38" s="534"/>
      <c r="F38" s="534"/>
      <c r="G38" s="534"/>
      <c r="H38" s="535"/>
      <c r="I38" s="346">
        <f>I34</f>
        <v>50.494700000000002</v>
      </c>
    </row>
    <row r="39" spans="1:13">
      <c r="A39" s="533" t="s">
        <v>302</v>
      </c>
      <c r="B39" s="534"/>
      <c r="C39" s="534"/>
      <c r="D39" s="534"/>
      <c r="E39" s="534"/>
      <c r="F39" s="534"/>
      <c r="G39" s="534"/>
      <c r="H39" s="535"/>
      <c r="I39" s="346">
        <f>I37*1.5727</f>
        <v>1.8117504000000002</v>
      </c>
    </row>
    <row r="40" spans="1:13">
      <c r="A40" s="533" t="s">
        <v>314</v>
      </c>
      <c r="B40" s="534"/>
      <c r="C40" s="534"/>
      <c r="D40" s="534"/>
      <c r="E40" s="534"/>
      <c r="F40" s="534"/>
      <c r="G40" s="534"/>
      <c r="H40" s="535"/>
      <c r="I40" s="346">
        <f>SUM(I37:I39)</f>
        <v>53.458450400000004</v>
      </c>
    </row>
    <row r="41" spans="1:13">
      <c r="A41" s="533" t="s">
        <v>313</v>
      </c>
      <c r="B41" s="534"/>
      <c r="C41" s="534"/>
      <c r="D41" s="534"/>
      <c r="E41" s="534"/>
      <c r="F41" s="534"/>
      <c r="G41" s="534"/>
      <c r="H41" s="535"/>
      <c r="I41" s="346">
        <f>I40*31.29%</f>
        <v>16.727149130160001</v>
      </c>
    </row>
    <row r="42" spans="1:13">
      <c r="A42" s="528" t="s">
        <v>303</v>
      </c>
      <c r="B42" s="529"/>
      <c r="C42" s="529"/>
      <c r="D42" s="529"/>
      <c r="E42" s="529"/>
      <c r="F42" s="529"/>
      <c r="G42" s="529"/>
      <c r="H42" s="529"/>
      <c r="I42" s="347">
        <f>SUM(I40:I41)</f>
        <v>70.185599530160005</v>
      </c>
    </row>
  </sheetData>
  <mergeCells count="37">
    <mergeCell ref="A42:H42"/>
    <mergeCell ref="A36:I36"/>
    <mergeCell ref="A37:H37"/>
    <mergeCell ref="A38:H38"/>
    <mergeCell ref="A39:H39"/>
    <mergeCell ref="A40:H40"/>
    <mergeCell ref="A41:H41"/>
    <mergeCell ref="A35:I35"/>
    <mergeCell ref="C24:E24"/>
    <mergeCell ref="C25:E25"/>
    <mergeCell ref="C26:E26"/>
    <mergeCell ref="C27:E27"/>
    <mergeCell ref="C28:E28"/>
    <mergeCell ref="C29:E29"/>
    <mergeCell ref="C30:E30"/>
    <mergeCell ref="C31:E31"/>
    <mergeCell ref="C32:E32"/>
    <mergeCell ref="C33:E33"/>
    <mergeCell ref="A34:H34"/>
    <mergeCell ref="C23:E23"/>
    <mergeCell ref="C11:E11"/>
    <mergeCell ref="C12:E12"/>
    <mergeCell ref="C13:E13"/>
    <mergeCell ref="C14:E14"/>
    <mergeCell ref="C15:E15"/>
    <mergeCell ref="C16:E16"/>
    <mergeCell ref="C17:E17"/>
    <mergeCell ref="A18:H18"/>
    <mergeCell ref="A20:I20"/>
    <mergeCell ref="C21:E21"/>
    <mergeCell ref="C22:E22"/>
    <mergeCell ref="A10:I10"/>
    <mergeCell ref="A1:D4"/>
    <mergeCell ref="E1:H4"/>
    <mergeCell ref="I1:I2"/>
    <mergeCell ref="B6:I6"/>
    <mergeCell ref="B7:I7"/>
  </mergeCells>
  <pageMargins left="0.511811024" right="0.511811024" top="0.78740157499999996" bottom="0.78740157499999996" header="0.31496062000000002" footer="0.31496062000000002"/>
  <pageSetup paperSize="9" scale="71"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K38"/>
  <sheetViews>
    <sheetView view="pageBreakPreview" zoomScaleNormal="100" zoomScaleSheetLayoutView="100" workbookViewId="0">
      <selection activeCell="D4" sqref="D4"/>
    </sheetView>
  </sheetViews>
  <sheetFormatPr defaultRowHeight="15"/>
  <cols>
    <col min="1" max="1" width="9.140625" style="366"/>
    <col min="2" max="2" width="10.140625" customWidth="1"/>
    <col min="3" max="3" width="55" customWidth="1"/>
    <col min="7" max="7" width="13.5703125" bestFit="1" customWidth="1"/>
  </cols>
  <sheetData>
    <row r="1" spans="1:11" s="266" customFormat="1" ht="19.5">
      <c r="A1" s="536" t="s">
        <v>279</v>
      </c>
      <c r="B1" s="537"/>
      <c r="C1" s="537"/>
      <c r="D1" s="316"/>
      <c r="E1" s="317"/>
      <c r="F1" s="318"/>
      <c r="G1" s="268" t="s">
        <v>280</v>
      </c>
    </row>
    <row r="2" spans="1:11" s="266" customFormat="1" ht="19.5">
      <c r="A2" s="538"/>
      <c r="B2" s="539"/>
      <c r="C2" s="539"/>
      <c r="D2" s="319"/>
      <c r="E2" s="290"/>
      <c r="F2" s="320"/>
      <c r="G2" s="321">
        <v>44197</v>
      </c>
      <c r="K2" s="267"/>
    </row>
    <row r="3" spans="1:11" s="266" customFormat="1" ht="19.5">
      <c r="A3" s="538"/>
      <c r="B3" s="539"/>
      <c r="C3" s="539"/>
      <c r="D3" s="319"/>
      <c r="E3" s="290"/>
      <c r="F3" s="320"/>
      <c r="G3" s="542" t="s">
        <v>198</v>
      </c>
      <c r="I3" s="322">
        <v>41883</v>
      </c>
    </row>
    <row r="4" spans="1:11" s="266" customFormat="1" ht="19.5">
      <c r="A4" s="540"/>
      <c r="B4" s="541"/>
      <c r="C4" s="541"/>
      <c r="D4" s="323"/>
      <c r="E4" s="324"/>
      <c r="F4" s="325"/>
      <c r="G4" s="543"/>
    </row>
    <row r="5" spans="1:11" ht="15" customHeight="1">
      <c r="A5" s="353" t="s">
        <v>281</v>
      </c>
      <c r="B5" s="510" t="s">
        <v>140</v>
      </c>
      <c r="C5" s="510"/>
      <c r="D5" s="510"/>
      <c r="E5" s="510"/>
      <c r="F5" s="510"/>
      <c r="G5" s="511"/>
    </row>
    <row r="6" spans="1:11">
      <c r="A6" s="354" t="s">
        <v>282</v>
      </c>
      <c r="B6" s="512" t="s">
        <v>42</v>
      </c>
      <c r="C6" s="512"/>
      <c r="D6" s="512"/>
      <c r="E6" s="512"/>
      <c r="F6" s="512"/>
      <c r="G6" s="513"/>
    </row>
    <row r="7" spans="1:11" s="275" customFormat="1">
      <c r="A7" s="355" t="s">
        <v>318</v>
      </c>
      <c r="C7" s="276"/>
      <c r="D7" s="277"/>
      <c r="F7" s="278"/>
      <c r="G7" s="279"/>
      <c r="H7" s="279"/>
      <c r="I7" s="279"/>
    </row>
    <row r="8" spans="1:11" s="275" customFormat="1">
      <c r="A8" s="355" t="s">
        <v>311</v>
      </c>
      <c r="C8" s="276"/>
      <c r="D8" s="277"/>
      <c r="F8" s="278"/>
      <c r="G8" s="279"/>
      <c r="H8" s="279"/>
      <c r="I8" s="279"/>
    </row>
    <row r="9" spans="1:11">
      <c r="A9" s="496" t="s">
        <v>283</v>
      </c>
      <c r="B9" s="497"/>
      <c r="C9" s="497"/>
      <c r="D9" s="497"/>
      <c r="E9" s="497"/>
      <c r="F9" s="497"/>
      <c r="G9" s="498"/>
    </row>
    <row r="10" spans="1:11">
      <c r="A10" s="356" t="s">
        <v>284</v>
      </c>
      <c r="B10" s="281" t="s">
        <v>8</v>
      </c>
      <c r="C10" s="281" t="s">
        <v>83</v>
      </c>
      <c r="D10" s="281" t="s">
        <v>285</v>
      </c>
      <c r="E10" s="326" t="s">
        <v>286</v>
      </c>
      <c r="F10" s="283" t="s">
        <v>287</v>
      </c>
      <c r="G10" s="284" t="s">
        <v>288</v>
      </c>
    </row>
    <row r="11" spans="1:11">
      <c r="A11" s="357">
        <v>10115</v>
      </c>
      <c r="B11" s="285" t="s">
        <v>274</v>
      </c>
      <c r="C11" s="327" t="s">
        <v>304</v>
      </c>
      <c r="D11" s="285" t="s">
        <v>290</v>
      </c>
      <c r="E11" s="328">
        <v>0.15</v>
      </c>
      <c r="F11" s="339">
        <v>6.94</v>
      </c>
      <c r="G11" s="341">
        <f>F11*E11</f>
        <v>1.0409999999999999</v>
      </c>
    </row>
    <row r="12" spans="1:11">
      <c r="A12" s="357">
        <v>10101</v>
      </c>
      <c r="B12" s="285" t="s">
        <v>274</v>
      </c>
      <c r="C12" s="327" t="s">
        <v>305</v>
      </c>
      <c r="D12" s="285" t="s">
        <v>290</v>
      </c>
      <c r="E12" s="328">
        <v>0.15</v>
      </c>
      <c r="F12" s="339">
        <v>5.86</v>
      </c>
      <c r="G12" s="341">
        <f>F12*E12</f>
        <v>0.879</v>
      </c>
    </row>
    <row r="13" spans="1:11">
      <c r="A13" s="357"/>
      <c r="B13" s="285"/>
      <c r="C13" s="327"/>
      <c r="D13" s="285"/>
      <c r="E13" s="328"/>
      <c r="F13" s="287"/>
      <c r="G13" s="288"/>
    </row>
    <row r="14" spans="1:11">
      <c r="A14" s="357"/>
      <c r="B14" s="285"/>
      <c r="C14" s="327"/>
      <c r="D14" s="285"/>
      <c r="E14" s="328"/>
      <c r="F14" s="287"/>
      <c r="G14" s="288"/>
    </row>
    <row r="15" spans="1:11">
      <c r="A15" s="357"/>
      <c r="B15" s="285"/>
      <c r="C15" s="327"/>
      <c r="D15" s="285"/>
      <c r="E15" s="328"/>
      <c r="F15" s="287"/>
      <c r="G15" s="288"/>
    </row>
    <row r="16" spans="1:11">
      <c r="A16" s="357"/>
      <c r="B16" s="285"/>
      <c r="C16" s="327"/>
      <c r="D16" s="285"/>
      <c r="E16" s="328"/>
      <c r="F16" s="287"/>
      <c r="G16" s="288"/>
    </row>
    <row r="17" spans="1:9">
      <c r="A17" s="521" t="s">
        <v>292</v>
      </c>
      <c r="B17" s="522"/>
      <c r="C17" s="522"/>
      <c r="D17" s="522"/>
      <c r="E17" s="522"/>
      <c r="F17" s="522"/>
      <c r="G17" s="340">
        <f>SUM(G11:G12)</f>
        <v>1.92</v>
      </c>
    </row>
    <row r="18" spans="1:9">
      <c r="A18" s="358"/>
      <c r="B18" s="289"/>
      <c r="C18" s="290"/>
      <c r="D18" s="289"/>
      <c r="E18" s="329"/>
      <c r="F18" s="292"/>
      <c r="G18" s="293"/>
    </row>
    <row r="19" spans="1:9">
      <c r="A19" s="496" t="s">
        <v>293</v>
      </c>
      <c r="B19" s="497"/>
      <c r="C19" s="497"/>
      <c r="D19" s="497"/>
      <c r="E19" s="497"/>
      <c r="F19" s="497"/>
      <c r="G19" s="498"/>
    </row>
    <row r="20" spans="1:9">
      <c r="A20" s="356" t="s">
        <v>284</v>
      </c>
      <c r="B20" s="281" t="s">
        <v>8</v>
      </c>
      <c r="C20" s="281" t="s">
        <v>83</v>
      </c>
      <c r="D20" s="295" t="s">
        <v>285</v>
      </c>
      <c r="E20" s="326" t="s">
        <v>286</v>
      </c>
      <c r="F20" s="296" t="s">
        <v>287</v>
      </c>
      <c r="G20" s="284" t="s">
        <v>288</v>
      </c>
    </row>
    <row r="21" spans="1:9" s="297" customFormat="1" ht="16.5" customHeight="1">
      <c r="A21" s="364">
        <v>2560</v>
      </c>
      <c r="B21" s="285" t="s">
        <v>316</v>
      </c>
      <c r="C21" s="330" t="s">
        <v>140</v>
      </c>
      <c r="D21" s="299" t="s">
        <v>42</v>
      </c>
      <c r="E21" s="328">
        <v>1</v>
      </c>
      <c r="F21" s="339">
        <v>12.75</v>
      </c>
      <c r="G21" s="341">
        <f>F21*E21</f>
        <v>12.75</v>
      </c>
    </row>
    <row r="22" spans="1:9">
      <c r="A22" s="365"/>
      <c r="B22" s="285"/>
      <c r="C22" s="330"/>
      <c r="D22" s="299"/>
      <c r="E22" s="331"/>
      <c r="F22" s="301"/>
      <c r="G22" s="288"/>
      <c r="I22" s="332"/>
    </row>
    <row r="23" spans="1:9">
      <c r="A23" s="365"/>
      <c r="B23" s="285"/>
      <c r="C23" s="330"/>
      <c r="D23" s="285"/>
      <c r="E23" s="331"/>
      <c r="F23" s="301"/>
      <c r="G23" s="288"/>
    </row>
    <row r="24" spans="1:9">
      <c r="A24" s="360"/>
      <c r="B24" s="285"/>
      <c r="C24" s="330"/>
      <c r="D24" s="285"/>
      <c r="E24" s="333"/>
      <c r="F24" s="308"/>
      <c r="G24" s="288"/>
      <c r="I24" s="332"/>
    </row>
    <row r="25" spans="1:9">
      <c r="A25" s="361"/>
      <c r="B25" s="285"/>
      <c r="C25" s="330"/>
      <c r="D25" s="285"/>
      <c r="E25" s="333"/>
      <c r="F25" s="308"/>
      <c r="G25" s="288"/>
    </row>
    <row r="26" spans="1:9">
      <c r="A26" s="360"/>
      <c r="B26" s="285"/>
      <c r="C26" s="330"/>
      <c r="D26" s="285"/>
      <c r="E26" s="333"/>
      <c r="F26" s="308"/>
      <c r="G26" s="288"/>
    </row>
    <row r="27" spans="1:9">
      <c r="A27" s="361"/>
      <c r="B27" s="305"/>
      <c r="C27" s="334"/>
      <c r="D27" s="306"/>
      <c r="E27" s="333"/>
      <c r="F27" s="312"/>
      <c r="G27" s="309"/>
    </row>
    <row r="28" spans="1:9">
      <c r="A28" s="360"/>
      <c r="B28" s="305"/>
      <c r="C28" s="334"/>
      <c r="D28" s="306"/>
      <c r="E28" s="333"/>
      <c r="F28" s="308"/>
      <c r="G28" s="309"/>
    </row>
    <row r="29" spans="1:9">
      <c r="A29" s="362"/>
      <c r="B29" s="305"/>
      <c r="C29" s="334"/>
      <c r="D29" s="306"/>
      <c r="E29" s="333"/>
      <c r="F29" s="308"/>
      <c r="G29" s="309"/>
    </row>
    <row r="30" spans="1:9">
      <c r="A30" s="521" t="s">
        <v>298</v>
      </c>
      <c r="B30" s="522"/>
      <c r="C30" s="522"/>
      <c r="D30" s="522"/>
      <c r="E30" s="522"/>
      <c r="F30" s="527"/>
      <c r="G30" s="342">
        <f>SUM(G21)</f>
        <v>12.75</v>
      </c>
    </row>
    <row r="31" spans="1:9">
      <c r="A31" s="523"/>
      <c r="B31" s="523"/>
      <c r="C31" s="523"/>
      <c r="D31" s="523"/>
      <c r="E31" s="523"/>
      <c r="F31" s="523"/>
      <c r="G31" s="523"/>
    </row>
    <row r="32" spans="1:9">
      <c r="A32" s="496" t="s">
        <v>299</v>
      </c>
      <c r="B32" s="497"/>
      <c r="C32" s="497"/>
      <c r="D32" s="497"/>
      <c r="E32" s="497"/>
      <c r="F32" s="497"/>
      <c r="G32" s="498"/>
    </row>
    <row r="33" spans="1:7">
      <c r="A33" s="530" t="s">
        <v>300</v>
      </c>
      <c r="B33" s="531"/>
      <c r="C33" s="531"/>
      <c r="D33" s="531"/>
      <c r="E33" s="531"/>
      <c r="F33" s="532"/>
      <c r="G33" s="345">
        <f>G17</f>
        <v>1.92</v>
      </c>
    </row>
    <row r="34" spans="1:7">
      <c r="A34" s="533" t="s">
        <v>301</v>
      </c>
      <c r="B34" s="534"/>
      <c r="C34" s="534"/>
      <c r="D34" s="534"/>
      <c r="E34" s="534"/>
      <c r="F34" s="535"/>
      <c r="G34" s="346">
        <f>G30</f>
        <v>12.75</v>
      </c>
    </row>
    <row r="35" spans="1:7">
      <c r="A35" s="533" t="s">
        <v>302</v>
      </c>
      <c r="B35" s="534"/>
      <c r="C35" s="534"/>
      <c r="D35" s="534"/>
      <c r="E35" s="534"/>
      <c r="F35" s="535"/>
      <c r="G35" s="346">
        <f>G33*1.5727</f>
        <v>3.019584</v>
      </c>
    </row>
    <row r="36" spans="1:7">
      <c r="A36" s="533" t="s">
        <v>314</v>
      </c>
      <c r="B36" s="534"/>
      <c r="C36" s="534"/>
      <c r="D36" s="534"/>
      <c r="E36" s="534"/>
      <c r="F36" s="535"/>
      <c r="G36" s="346">
        <f>SUM(G33:G35)</f>
        <v>17.689584</v>
      </c>
    </row>
    <row r="37" spans="1:7">
      <c r="A37" s="533" t="s">
        <v>313</v>
      </c>
      <c r="B37" s="534"/>
      <c r="C37" s="534"/>
      <c r="D37" s="534"/>
      <c r="E37" s="534"/>
      <c r="F37" s="535"/>
      <c r="G37" s="346">
        <f>G36*31.29%</f>
        <v>5.5350708335999999</v>
      </c>
    </row>
    <row r="38" spans="1:7">
      <c r="A38" s="528" t="s">
        <v>303</v>
      </c>
      <c r="B38" s="529"/>
      <c r="C38" s="529"/>
      <c r="D38" s="529"/>
      <c r="E38" s="529"/>
      <c r="F38" s="529"/>
      <c r="G38" s="347">
        <f>SUM(G36:G37)</f>
        <v>23.224654833599999</v>
      </c>
    </row>
  </sheetData>
  <mergeCells count="16">
    <mergeCell ref="A35:F35"/>
    <mergeCell ref="A36:F36"/>
    <mergeCell ref="A37:F37"/>
    <mergeCell ref="A38:F38"/>
    <mergeCell ref="A19:G19"/>
    <mergeCell ref="A30:F30"/>
    <mergeCell ref="A31:G31"/>
    <mergeCell ref="A32:G32"/>
    <mergeCell ref="A33:F33"/>
    <mergeCell ref="A34:F34"/>
    <mergeCell ref="A17:F17"/>
    <mergeCell ref="A1:C4"/>
    <mergeCell ref="G3:G4"/>
    <mergeCell ref="B5:G5"/>
    <mergeCell ref="B6:G6"/>
    <mergeCell ref="A9:G9"/>
  </mergeCells>
  <printOptions gridLines="1"/>
  <pageMargins left="0.51181102362204722" right="0.51181102362204722" top="0.78740157480314965" bottom="0.78740157480314965" header="0.31496062992125984" footer="0.31496062992125984"/>
  <pageSetup paperSize="9" scale="80"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K38"/>
  <sheetViews>
    <sheetView view="pageBreakPreview" zoomScaleNormal="100" zoomScaleSheetLayoutView="100" workbookViewId="0">
      <selection activeCell="E2" sqref="E2"/>
    </sheetView>
  </sheetViews>
  <sheetFormatPr defaultRowHeight="15"/>
  <cols>
    <col min="1" max="1" width="9.140625" style="366"/>
    <col min="2" max="2" width="9.5703125" customWidth="1"/>
    <col min="3" max="3" width="53.85546875" customWidth="1"/>
    <col min="7" max="7" width="13.5703125" bestFit="1" customWidth="1"/>
  </cols>
  <sheetData>
    <row r="1" spans="1:11" s="266" customFormat="1" ht="19.5">
      <c r="A1" s="536" t="s">
        <v>279</v>
      </c>
      <c r="B1" s="537"/>
      <c r="C1" s="537"/>
      <c r="D1" s="316"/>
      <c r="E1" s="317"/>
      <c r="F1" s="318"/>
      <c r="G1" s="268" t="s">
        <v>280</v>
      </c>
    </row>
    <row r="2" spans="1:11" s="266" customFormat="1" ht="19.5">
      <c r="A2" s="538"/>
      <c r="B2" s="539"/>
      <c r="C2" s="539"/>
      <c r="D2" s="319"/>
      <c r="E2" s="290"/>
      <c r="F2" s="320"/>
      <c r="G2" s="321">
        <v>44197</v>
      </c>
      <c r="K2" s="267"/>
    </row>
    <row r="3" spans="1:11" s="266" customFormat="1" ht="19.5">
      <c r="A3" s="538"/>
      <c r="B3" s="539"/>
      <c r="C3" s="539"/>
      <c r="D3" s="319"/>
      <c r="E3" s="290"/>
      <c r="F3" s="320"/>
      <c r="G3" s="542" t="s">
        <v>199</v>
      </c>
      <c r="I3" s="322">
        <v>41883</v>
      </c>
    </row>
    <row r="4" spans="1:11" s="266" customFormat="1" ht="19.5">
      <c r="A4" s="540"/>
      <c r="B4" s="541"/>
      <c r="C4" s="541"/>
      <c r="D4" s="323"/>
      <c r="E4" s="324"/>
      <c r="F4" s="325"/>
      <c r="G4" s="543"/>
    </row>
    <row r="5" spans="1:11" ht="15" customHeight="1">
      <c r="A5" s="353" t="s">
        <v>281</v>
      </c>
      <c r="B5" s="510" t="s">
        <v>141</v>
      </c>
      <c r="C5" s="510"/>
      <c r="D5" s="510"/>
      <c r="E5" s="510"/>
      <c r="F5" s="510"/>
      <c r="G5" s="511"/>
    </row>
    <row r="6" spans="1:11">
      <c r="A6" s="354" t="s">
        <v>282</v>
      </c>
      <c r="B6" s="512" t="s">
        <v>42</v>
      </c>
      <c r="C6" s="512"/>
      <c r="D6" s="512"/>
      <c r="E6" s="512"/>
      <c r="F6" s="512"/>
      <c r="G6" s="513"/>
    </row>
    <row r="7" spans="1:11" s="275" customFormat="1">
      <c r="A7" s="355" t="s">
        <v>318</v>
      </c>
      <c r="C7" s="276"/>
      <c r="D7" s="277"/>
      <c r="F7" s="278"/>
      <c r="G7" s="279"/>
      <c r="H7" s="279"/>
      <c r="I7" s="279"/>
    </row>
    <row r="8" spans="1:11" s="275" customFormat="1">
      <c r="A8" s="355" t="s">
        <v>311</v>
      </c>
      <c r="C8" s="276"/>
      <c r="D8" s="277"/>
      <c r="F8" s="278"/>
      <c r="G8" s="279"/>
      <c r="H8" s="279"/>
      <c r="I8" s="279"/>
    </row>
    <row r="9" spans="1:11">
      <c r="A9" s="496" t="s">
        <v>283</v>
      </c>
      <c r="B9" s="497"/>
      <c r="C9" s="497"/>
      <c r="D9" s="497"/>
      <c r="E9" s="497"/>
      <c r="F9" s="497"/>
      <c r="G9" s="498"/>
    </row>
    <row r="10" spans="1:11">
      <c r="A10" s="356" t="s">
        <v>284</v>
      </c>
      <c r="B10" s="281" t="s">
        <v>8</v>
      </c>
      <c r="C10" s="281" t="s">
        <v>83</v>
      </c>
      <c r="D10" s="281" t="s">
        <v>285</v>
      </c>
      <c r="E10" s="326" t="s">
        <v>286</v>
      </c>
      <c r="F10" s="283" t="s">
        <v>287</v>
      </c>
      <c r="G10" s="284" t="s">
        <v>288</v>
      </c>
    </row>
    <row r="11" spans="1:11">
      <c r="A11" s="357">
        <v>10115</v>
      </c>
      <c r="B11" s="285" t="s">
        <v>274</v>
      </c>
      <c r="C11" s="327" t="s">
        <v>304</v>
      </c>
      <c r="D11" s="285" t="s">
        <v>290</v>
      </c>
      <c r="E11" s="328">
        <v>0.05</v>
      </c>
      <c r="F11" s="339">
        <v>6.94</v>
      </c>
      <c r="G11" s="341">
        <f>F11*E11</f>
        <v>0.34700000000000003</v>
      </c>
    </row>
    <row r="12" spans="1:11">
      <c r="A12" s="357">
        <v>10101</v>
      </c>
      <c r="B12" s="285" t="s">
        <v>274</v>
      </c>
      <c r="C12" s="327" t="s">
        <v>305</v>
      </c>
      <c r="D12" s="285" t="s">
        <v>290</v>
      </c>
      <c r="E12" s="328">
        <v>0.05</v>
      </c>
      <c r="F12" s="339">
        <v>5.86</v>
      </c>
      <c r="G12" s="341">
        <f>F12*E12</f>
        <v>0.29300000000000004</v>
      </c>
    </row>
    <row r="13" spans="1:11">
      <c r="A13" s="357"/>
      <c r="B13" s="285"/>
      <c r="C13" s="327"/>
      <c r="D13" s="285"/>
      <c r="E13" s="328"/>
      <c r="F13" s="287"/>
      <c r="G13" s="288"/>
    </row>
    <row r="14" spans="1:11">
      <c r="A14" s="357"/>
      <c r="B14" s="285"/>
      <c r="C14" s="327"/>
      <c r="D14" s="285"/>
      <c r="E14" s="328"/>
      <c r="F14" s="287"/>
      <c r="G14" s="288"/>
    </row>
    <row r="15" spans="1:11">
      <c r="A15" s="357"/>
      <c r="B15" s="285"/>
      <c r="C15" s="327"/>
      <c r="D15" s="285"/>
      <c r="E15" s="328"/>
      <c r="F15" s="287"/>
      <c r="G15" s="288"/>
    </row>
    <row r="16" spans="1:11">
      <c r="A16" s="357"/>
      <c r="B16" s="285"/>
      <c r="C16" s="327"/>
      <c r="D16" s="285"/>
      <c r="E16" s="328"/>
      <c r="F16" s="287"/>
      <c r="G16" s="288"/>
    </row>
    <row r="17" spans="1:9">
      <c r="A17" s="521" t="s">
        <v>292</v>
      </c>
      <c r="B17" s="522"/>
      <c r="C17" s="522"/>
      <c r="D17" s="522"/>
      <c r="E17" s="522"/>
      <c r="F17" s="522"/>
      <c r="G17" s="340">
        <f>SUM(G11:G12)</f>
        <v>0.64000000000000012</v>
      </c>
    </row>
    <row r="18" spans="1:9">
      <c r="A18" s="358"/>
      <c r="B18" s="289"/>
      <c r="C18" s="290"/>
      <c r="D18" s="289"/>
      <c r="E18" s="329"/>
      <c r="F18" s="292"/>
      <c r="G18" s="293"/>
    </row>
    <row r="19" spans="1:9">
      <c r="A19" s="496" t="s">
        <v>293</v>
      </c>
      <c r="B19" s="497"/>
      <c r="C19" s="497"/>
      <c r="D19" s="497"/>
      <c r="E19" s="497"/>
      <c r="F19" s="497"/>
      <c r="G19" s="498"/>
    </row>
    <row r="20" spans="1:9">
      <c r="A20" s="356" t="s">
        <v>284</v>
      </c>
      <c r="B20" s="281" t="s">
        <v>8</v>
      </c>
      <c r="C20" s="281" t="s">
        <v>83</v>
      </c>
      <c r="D20" s="295" t="s">
        <v>285</v>
      </c>
      <c r="E20" s="326" t="s">
        <v>286</v>
      </c>
      <c r="F20" s="296" t="s">
        <v>287</v>
      </c>
      <c r="G20" s="284" t="s">
        <v>288</v>
      </c>
    </row>
    <row r="21" spans="1:9" s="297" customFormat="1" ht="15.75" customHeight="1">
      <c r="A21" s="367">
        <v>393</v>
      </c>
      <c r="B21" s="285" t="s">
        <v>316</v>
      </c>
      <c r="C21" s="330" t="s">
        <v>141</v>
      </c>
      <c r="D21" s="299" t="s">
        <v>42</v>
      </c>
      <c r="E21" s="328">
        <v>1</v>
      </c>
      <c r="F21" s="339">
        <v>1.35</v>
      </c>
      <c r="G21" s="341">
        <f>F21*E21</f>
        <v>1.35</v>
      </c>
    </row>
    <row r="22" spans="1:9">
      <c r="A22" s="365"/>
      <c r="B22" s="285"/>
      <c r="C22" s="330"/>
      <c r="D22" s="299"/>
      <c r="E22" s="331"/>
      <c r="F22" s="301"/>
      <c r="G22" s="288"/>
      <c r="I22" s="332"/>
    </row>
    <row r="23" spans="1:9">
      <c r="A23" s="365"/>
      <c r="B23" s="285"/>
      <c r="C23" s="330"/>
      <c r="D23" s="285"/>
      <c r="E23" s="331"/>
      <c r="F23" s="301"/>
      <c r="G23" s="288"/>
    </row>
    <row r="24" spans="1:9">
      <c r="A24" s="360"/>
      <c r="B24" s="285"/>
      <c r="C24" s="330"/>
      <c r="D24" s="285"/>
      <c r="E24" s="333"/>
      <c r="F24" s="308"/>
      <c r="G24" s="288"/>
      <c r="I24" s="332"/>
    </row>
    <row r="25" spans="1:9">
      <c r="A25" s="361"/>
      <c r="B25" s="285"/>
      <c r="C25" s="330"/>
      <c r="D25" s="285"/>
      <c r="E25" s="333"/>
      <c r="F25" s="308"/>
      <c r="G25" s="288"/>
    </row>
    <row r="26" spans="1:9">
      <c r="A26" s="360"/>
      <c r="B26" s="285"/>
      <c r="C26" s="330"/>
      <c r="D26" s="285"/>
      <c r="E26" s="333"/>
      <c r="F26" s="308"/>
      <c r="G26" s="288"/>
    </row>
    <row r="27" spans="1:9">
      <c r="A27" s="361"/>
      <c r="B27" s="305"/>
      <c r="C27" s="334"/>
      <c r="D27" s="306"/>
      <c r="E27" s="333"/>
      <c r="F27" s="312"/>
      <c r="G27" s="309"/>
    </row>
    <row r="28" spans="1:9">
      <c r="A28" s="360"/>
      <c r="B28" s="305"/>
      <c r="C28" s="334"/>
      <c r="D28" s="306"/>
      <c r="E28" s="333"/>
      <c r="F28" s="308"/>
      <c r="G28" s="309"/>
    </row>
    <row r="29" spans="1:9">
      <c r="A29" s="362"/>
      <c r="B29" s="305"/>
      <c r="C29" s="334"/>
      <c r="D29" s="306"/>
      <c r="E29" s="333"/>
      <c r="F29" s="308"/>
      <c r="G29" s="309"/>
    </row>
    <row r="30" spans="1:9">
      <c r="A30" s="521" t="s">
        <v>298</v>
      </c>
      <c r="B30" s="522"/>
      <c r="C30" s="522"/>
      <c r="D30" s="522"/>
      <c r="E30" s="522"/>
      <c r="F30" s="527"/>
      <c r="G30" s="340">
        <f>SUM(G21)</f>
        <v>1.35</v>
      </c>
    </row>
    <row r="31" spans="1:9">
      <c r="A31" s="523"/>
      <c r="B31" s="523"/>
      <c r="C31" s="523"/>
      <c r="D31" s="523"/>
      <c r="E31" s="523"/>
      <c r="F31" s="523"/>
      <c r="G31" s="523"/>
    </row>
    <row r="32" spans="1:9">
      <c r="A32" s="496" t="s">
        <v>299</v>
      </c>
      <c r="B32" s="497"/>
      <c r="C32" s="497"/>
      <c r="D32" s="497"/>
      <c r="E32" s="497"/>
      <c r="F32" s="497"/>
      <c r="G32" s="498"/>
    </row>
    <row r="33" spans="1:7">
      <c r="A33" s="530" t="s">
        <v>300</v>
      </c>
      <c r="B33" s="531"/>
      <c r="C33" s="531"/>
      <c r="D33" s="531"/>
      <c r="E33" s="531"/>
      <c r="F33" s="532"/>
      <c r="G33" s="345">
        <f>G17</f>
        <v>0.64000000000000012</v>
      </c>
    </row>
    <row r="34" spans="1:7">
      <c r="A34" s="533" t="s">
        <v>301</v>
      </c>
      <c r="B34" s="534"/>
      <c r="C34" s="534"/>
      <c r="D34" s="534"/>
      <c r="E34" s="534"/>
      <c r="F34" s="535"/>
      <c r="G34" s="346">
        <f>G30</f>
        <v>1.35</v>
      </c>
    </row>
    <row r="35" spans="1:7">
      <c r="A35" s="533" t="s">
        <v>302</v>
      </c>
      <c r="B35" s="534"/>
      <c r="C35" s="534"/>
      <c r="D35" s="534"/>
      <c r="E35" s="534"/>
      <c r="F35" s="535"/>
      <c r="G35" s="346">
        <f>G33*1.5727</f>
        <v>1.0065280000000001</v>
      </c>
    </row>
    <row r="36" spans="1:7">
      <c r="A36" s="533" t="s">
        <v>314</v>
      </c>
      <c r="B36" s="534"/>
      <c r="C36" s="534"/>
      <c r="D36" s="534"/>
      <c r="E36" s="534"/>
      <c r="F36" s="535"/>
      <c r="G36" s="346">
        <f>SUM(G33:G35)</f>
        <v>2.9965280000000005</v>
      </c>
    </row>
    <row r="37" spans="1:7">
      <c r="A37" s="533" t="s">
        <v>313</v>
      </c>
      <c r="B37" s="534"/>
      <c r="C37" s="534"/>
      <c r="D37" s="534"/>
      <c r="E37" s="534"/>
      <c r="F37" s="535"/>
      <c r="G37" s="346">
        <f>G36*31.29%</f>
        <v>0.9376136112000002</v>
      </c>
    </row>
    <row r="38" spans="1:7">
      <c r="A38" s="528" t="s">
        <v>303</v>
      </c>
      <c r="B38" s="529"/>
      <c r="C38" s="529"/>
      <c r="D38" s="529"/>
      <c r="E38" s="529"/>
      <c r="F38" s="529"/>
      <c r="G38" s="347">
        <f>SUM(G36:G37)</f>
        <v>3.9341416112000007</v>
      </c>
    </row>
  </sheetData>
  <mergeCells count="16">
    <mergeCell ref="A35:F35"/>
    <mergeCell ref="A36:F36"/>
    <mergeCell ref="A37:F37"/>
    <mergeCell ref="A38:F38"/>
    <mergeCell ref="A19:G19"/>
    <mergeCell ref="A30:F30"/>
    <mergeCell ref="A31:G31"/>
    <mergeCell ref="A32:G32"/>
    <mergeCell ref="A33:F33"/>
    <mergeCell ref="A34:F34"/>
    <mergeCell ref="A17:F17"/>
    <mergeCell ref="A1:C4"/>
    <mergeCell ref="G3:G4"/>
    <mergeCell ref="B5:G5"/>
    <mergeCell ref="B6:G6"/>
    <mergeCell ref="A9:G9"/>
  </mergeCells>
  <printOptions gridLines="1"/>
  <pageMargins left="0.51181102362204722" right="0.51181102362204722" top="0.78740157480314965" bottom="0.78740157480314965" header="0.31496062992125984" footer="0.31496062992125984"/>
  <pageSetup paperSize="9" scale="81"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K38"/>
  <sheetViews>
    <sheetView view="pageBreakPreview" zoomScaleNormal="100" zoomScaleSheetLayoutView="100" workbookViewId="0">
      <selection activeCell="E2" sqref="E2"/>
    </sheetView>
  </sheetViews>
  <sheetFormatPr defaultRowHeight="15"/>
  <cols>
    <col min="1" max="1" width="9.140625" style="366"/>
    <col min="2" max="2" width="9.42578125" customWidth="1"/>
    <col min="3" max="3" width="63.5703125" customWidth="1"/>
    <col min="7" max="7" width="13.5703125" bestFit="1" customWidth="1"/>
  </cols>
  <sheetData>
    <row r="1" spans="1:11" s="266" customFormat="1" ht="19.5">
      <c r="A1" s="536" t="s">
        <v>279</v>
      </c>
      <c r="B1" s="537"/>
      <c r="C1" s="537"/>
      <c r="D1" s="316"/>
      <c r="E1" s="317"/>
      <c r="F1" s="318"/>
      <c r="G1" s="268" t="s">
        <v>280</v>
      </c>
    </row>
    <row r="2" spans="1:11" s="266" customFormat="1" ht="19.5">
      <c r="A2" s="538"/>
      <c r="B2" s="539"/>
      <c r="C2" s="539"/>
      <c r="D2" s="319"/>
      <c r="E2" s="290"/>
      <c r="F2" s="320"/>
      <c r="G2" s="321">
        <v>44197</v>
      </c>
      <c r="K2" s="267"/>
    </row>
    <row r="3" spans="1:11" s="266" customFormat="1" ht="19.5">
      <c r="A3" s="538"/>
      <c r="B3" s="539"/>
      <c r="C3" s="539"/>
      <c r="D3" s="319"/>
      <c r="E3" s="290"/>
      <c r="F3" s="320"/>
      <c r="G3" s="542" t="s">
        <v>200</v>
      </c>
      <c r="I3" s="322">
        <v>41883</v>
      </c>
    </row>
    <row r="4" spans="1:11" s="266" customFormat="1" ht="19.5">
      <c r="A4" s="540"/>
      <c r="B4" s="541"/>
      <c r="C4" s="541"/>
      <c r="D4" s="323"/>
      <c r="E4" s="324"/>
      <c r="F4" s="325"/>
      <c r="G4" s="543"/>
    </row>
    <row r="5" spans="1:11">
      <c r="A5" s="353" t="s">
        <v>281</v>
      </c>
      <c r="B5" s="510" t="s">
        <v>142</v>
      </c>
      <c r="C5" s="510"/>
      <c r="D5" s="510"/>
      <c r="E5" s="510"/>
      <c r="F5" s="510"/>
      <c r="G5" s="511"/>
    </row>
    <row r="6" spans="1:11">
      <c r="A6" s="354" t="s">
        <v>282</v>
      </c>
      <c r="B6" s="512" t="s">
        <v>42</v>
      </c>
      <c r="C6" s="512"/>
      <c r="D6" s="512"/>
      <c r="E6" s="512"/>
      <c r="F6" s="512"/>
      <c r="G6" s="513"/>
    </row>
    <row r="7" spans="1:11" s="275" customFormat="1">
      <c r="A7" s="355" t="s">
        <v>318</v>
      </c>
      <c r="C7" s="276"/>
      <c r="D7" s="277"/>
      <c r="F7" s="278"/>
      <c r="G7" s="279"/>
      <c r="H7" s="279"/>
      <c r="I7" s="279"/>
    </row>
    <row r="8" spans="1:11" s="275" customFormat="1">
      <c r="A8" s="355" t="s">
        <v>311</v>
      </c>
      <c r="C8" s="276"/>
      <c r="D8" s="277"/>
      <c r="F8" s="278"/>
      <c r="G8" s="279"/>
      <c r="H8" s="279"/>
      <c r="I8" s="279"/>
    </row>
    <row r="9" spans="1:11">
      <c r="A9" s="496" t="s">
        <v>283</v>
      </c>
      <c r="B9" s="497"/>
      <c r="C9" s="497"/>
      <c r="D9" s="497"/>
      <c r="E9" s="497"/>
      <c r="F9" s="497"/>
      <c r="G9" s="498"/>
    </row>
    <row r="10" spans="1:11">
      <c r="A10" s="356" t="s">
        <v>284</v>
      </c>
      <c r="B10" s="281" t="s">
        <v>8</v>
      </c>
      <c r="C10" s="281" t="s">
        <v>83</v>
      </c>
      <c r="D10" s="281" t="s">
        <v>285</v>
      </c>
      <c r="E10" s="326" t="s">
        <v>286</v>
      </c>
      <c r="F10" s="283" t="s">
        <v>287</v>
      </c>
      <c r="G10" s="284" t="s">
        <v>288</v>
      </c>
    </row>
    <row r="11" spans="1:11">
      <c r="A11" s="357">
        <v>10115</v>
      </c>
      <c r="B11" s="285" t="s">
        <v>274</v>
      </c>
      <c r="C11" s="327" t="s">
        <v>304</v>
      </c>
      <c r="D11" s="285" t="s">
        <v>290</v>
      </c>
      <c r="E11" s="328">
        <v>0.2</v>
      </c>
      <c r="F11" s="339">
        <v>6.94</v>
      </c>
      <c r="G11" s="341">
        <f>F11*E11</f>
        <v>1.3880000000000001</v>
      </c>
    </row>
    <row r="12" spans="1:11">
      <c r="A12" s="357">
        <v>10101</v>
      </c>
      <c r="B12" s="285" t="s">
        <v>274</v>
      </c>
      <c r="C12" s="327" t="s">
        <v>305</v>
      </c>
      <c r="D12" s="285" t="s">
        <v>290</v>
      </c>
      <c r="E12" s="328">
        <v>0.2</v>
      </c>
      <c r="F12" s="339">
        <v>5.86</v>
      </c>
      <c r="G12" s="341">
        <f>F12*E12</f>
        <v>1.1720000000000002</v>
      </c>
    </row>
    <row r="13" spans="1:11">
      <c r="A13" s="357"/>
      <c r="B13" s="285"/>
      <c r="C13" s="327"/>
      <c r="D13" s="285"/>
      <c r="E13" s="328"/>
      <c r="F13" s="287"/>
      <c r="G13" s="288"/>
    </row>
    <row r="14" spans="1:11">
      <c r="A14" s="357"/>
      <c r="B14" s="285"/>
      <c r="C14" s="327"/>
      <c r="D14" s="285"/>
      <c r="E14" s="328"/>
      <c r="F14" s="287"/>
      <c r="G14" s="288"/>
    </row>
    <row r="15" spans="1:11">
      <c r="A15" s="357"/>
      <c r="B15" s="285"/>
      <c r="C15" s="327"/>
      <c r="D15" s="285"/>
      <c r="E15" s="328"/>
      <c r="F15" s="287"/>
      <c r="G15" s="288"/>
    </row>
    <row r="16" spans="1:11">
      <c r="A16" s="357"/>
      <c r="B16" s="285"/>
      <c r="C16" s="327"/>
      <c r="D16" s="285"/>
      <c r="E16" s="328"/>
      <c r="F16" s="287"/>
      <c r="G16" s="288"/>
    </row>
    <row r="17" spans="1:9">
      <c r="A17" s="521" t="s">
        <v>292</v>
      </c>
      <c r="B17" s="522"/>
      <c r="C17" s="522"/>
      <c r="D17" s="522"/>
      <c r="E17" s="522"/>
      <c r="F17" s="522"/>
      <c r="G17" s="340">
        <f>SUM(G11:G12)</f>
        <v>2.5600000000000005</v>
      </c>
    </row>
    <row r="18" spans="1:9">
      <c r="A18" s="358"/>
      <c r="B18" s="289"/>
      <c r="C18" s="290"/>
      <c r="D18" s="289"/>
      <c r="E18" s="329"/>
      <c r="F18" s="292"/>
      <c r="G18" s="293"/>
    </row>
    <row r="19" spans="1:9">
      <c r="A19" s="496" t="s">
        <v>293</v>
      </c>
      <c r="B19" s="497"/>
      <c r="C19" s="497"/>
      <c r="D19" s="497"/>
      <c r="E19" s="497"/>
      <c r="F19" s="497"/>
      <c r="G19" s="498"/>
    </row>
    <row r="20" spans="1:9">
      <c r="A20" s="356" t="s">
        <v>284</v>
      </c>
      <c r="B20" s="281" t="s">
        <v>8</v>
      </c>
      <c r="C20" s="281" t="s">
        <v>83</v>
      </c>
      <c r="D20" s="295" t="s">
        <v>285</v>
      </c>
      <c r="E20" s="326" t="s">
        <v>286</v>
      </c>
      <c r="F20" s="296" t="s">
        <v>287</v>
      </c>
      <c r="G20" s="284" t="s">
        <v>288</v>
      </c>
    </row>
    <row r="21" spans="1:9" s="297" customFormat="1" ht="19.5" customHeight="1">
      <c r="A21" s="357">
        <v>7552</v>
      </c>
      <c r="B21" s="285" t="s">
        <v>316</v>
      </c>
      <c r="C21" s="327" t="s">
        <v>142</v>
      </c>
      <c r="D21" s="285" t="s">
        <v>42</v>
      </c>
      <c r="E21" s="328">
        <v>1</v>
      </c>
      <c r="F21" s="339">
        <v>22.27</v>
      </c>
      <c r="G21" s="341">
        <f>F21*E21</f>
        <v>22.27</v>
      </c>
    </row>
    <row r="22" spans="1:9">
      <c r="A22" s="365"/>
      <c r="B22" s="285"/>
      <c r="C22" s="330"/>
      <c r="D22" s="299"/>
      <c r="E22" s="331"/>
      <c r="F22" s="301"/>
      <c r="G22" s="288"/>
      <c r="I22" s="332"/>
    </row>
    <row r="23" spans="1:9">
      <c r="A23" s="365"/>
      <c r="B23" s="285"/>
      <c r="C23" s="330"/>
      <c r="D23" s="285"/>
      <c r="E23" s="331"/>
      <c r="F23" s="301"/>
      <c r="G23" s="288"/>
    </row>
    <row r="24" spans="1:9">
      <c r="A24" s="360"/>
      <c r="B24" s="285"/>
      <c r="C24" s="330"/>
      <c r="D24" s="285"/>
      <c r="E24" s="333"/>
      <c r="F24" s="308"/>
      <c r="G24" s="288"/>
      <c r="I24" s="332"/>
    </row>
    <row r="25" spans="1:9">
      <c r="A25" s="361"/>
      <c r="B25" s="285"/>
      <c r="C25" s="330"/>
      <c r="D25" s="285"/>
      <c r="E25" s="333"/>
      <c r="F25" s="308"/>
      <c r="G25" s="288"/>
    </row>
    <row r="26" spans="1:9">
      <c r="A26" s="360"/>
      <c r="B26" s="285"/>
      <c r="C26" s="330"/>
      <c r="D26" s="285"/>
      <c r="E26" s="333"/>
      <c r="F26" s="308"/>
      <c r="G26" s="288"/>
    </row>
    <row r="27" spans="1:9">
      <c r="A27" s="361"/>
      <c r="B27" s="305"/>
      <c r="C27" s="334"/>
      <c r="D27" s="306"/>
      <c r="E27" s="333"/>
      <c r="F27" s="312"/>
      <c r="G27" s="309"/>
    </row>
    <row r="28" spans="1:9">
      <c r="A28" s="360"/>
      <c r="B28" s="305"/>
      <c r="C28" s="334"/>
      <c r="D28" s="306"/>
      <c r="E28" s="333"/>
      <c r="F28" s="308"/>
      <c r="G28" s="309"/>
    </row>
    <row r="29" spans="1:9">
      <c r="A29" s="362"/>
      <c r="B29" s="305"/>
      <c r="C29" s="334"/>
      <c r="D29" s="306"/>
      <c r="E29" s="333"/>
      <c r="F29" s="308"/>
      <c r="G29" s="309"/>
    </row>
    <row r="30" spans="1:9">
      <c r="A30" s="521" t="s">
        <v>298</v>
      </c>
      <c r="B30" s="522"/>
      <c r="C30" s="522"/>
      <c r="D30" s="522"/>
      <c r="E30" s="522"/>
      <c r="F30" s="527"/>
      <c r="G30" s="340">
        <f>SUM(G21)</f>
        <v>22.27</v>
      </c>
    </row>
    <row r="31" spans="1:9">
      <c r="A31" s="523"/>
      <c r="B31" s="523"/>
      <c r="C31" s="523"/>
      <c r="D31" s="523"/>
      <c r="E31" s="523"/>
      <c r="F31" s="523"/>
      <c r="G31" s="523"/>
    </row>
    <row r="32" spans="1:9">
      <c r="A32" s="496" t="s">
        <v>299</v>
      </c>
      <c r="B32" s="497"/>
      <c r="C32" s="497"/>
      <c r="D32" s="497"/>
      <c r="E32" s="497"/>
      <c r="F32" s="497"/>
      <c r="G32" s="498"/>
    </row>
    <row r="33" spans="1:7">
      <c r="A33" s="530" t="s">
        <v>300</v>
      </c>
      <c r="B33" s="531"/>
      <c r="C33" s="531"/>
      <c r="D33" s="531"/>
      <c r="E33" s="531"/>
      <c r="F33" s="532"/>
      <c r="G33" s="345">
        <f>G17</f>
        <v>2.5600000000000005</v>
      </c>
    </row>
    <row r="34" spans="1:7">
      <c r="A34" s="533" t="s">
        <v>301</v>
      </c>
      <c r="B34" s="534"/>
      <c r="C34" s="534"/>
      <c r="D34" s="534"/>
      <c r="E34" s="534"/>
      <c r="F34" s="535"/>
      <c r="G34" s="346">
        <f>G30</f>
        <v>22.27</v>
      </c>
    </row>
    <row r="35" spans="1:7">
      <c r="A35" s="533" t="s">
        <v>302</v>
      </c>
      <c r="B35" s="534"/>
      <c r="C35" s="534"/>
      <c r="D35" s="534"/>
      <c r="E35" s="534"/>
      <c r="F35" s="535"/>
      <c r="G35" s="346">
        <f>G33*1.5727</f>
        <v>4.0261120000000004</v>
      </c>
    </row>
    <row r="36" spans="1:7">
      <c r="A36" s="533" t="s">
        <v>314</v>
      </c>
      <c r="B36" s="534"/>
      <c r="C36" s="534"/>
      <c r="D36" s="534"/>
      <c r="E36" s="534"/>
      <c r="F36" s="535"/>
      <c r="G36" s="346">
        <f>SUM(G33:G35)</f>
        <v>28.856112</v>
      </c>
    </row>
    <row r="37" spans="1:7">
      <c r="A37" s="533" t="s">
        <v>313</v>
      </c>
      <c r="B37" s="534"/>
      <c r="C37" s="534"/>
      <c r="D37" s="534"/>
      <c r="E37" s="534"/>
      <c r="F37" s="535"/>
      <c r="G37" s="346">
        <f>G36*31.29%</f>
        <v>9.0290774448000004</v>
      </c>
    </row>
    <row r="38" spans="1:7">
      <c r="A38" s="528" t="s">
        <v>303</v>
      </c>
      <c r="B38" s="529"/>
      <c r="C38" s="529"/>
      <c r="D38" s="529"/>
      <c r="E38" s="529"/>
      <c r="F38" s="529"/>
      <c r="G38" s="347">
        <f>SUM(G36:G37)</f>
        <v>37.885189444799998</v>
      </c>
    </row>
  </sheetData>
  <mergeCells count="16">
    <mergeCell ref="A35:F35"/>
    <mergeCell ref="A36:F36"/>
    <mergeCell ref="A37:F37"/>
    <mergeCell ref="A38:F38"/>
    <mergeCell ref="A19:G19"/>
    <mergeCell ref="A30:F30"/>
    <mergeCell ref="A31:G31"/>
    <mergeCell ref="A32:G32"/>
    <mergeCell ref="A33:F33"/>
    <mergeCell ref="A34:F34"/>
    <mergeCell ref="A17:F17"/>
    <mergeCell ref="A1:C4"/>
    <mergeCell ref="G3:G4"/>
    <mergeCell ref="B5:G5"/>
    <mergeCell ref="B6:G6"/>
    <mergeCell ref="A9:G9"/>
  </mergeCells>
  <printOptions gridLines="1"/>
  <pageMargins left="0.51181102362204722" right="0.51181102362204722" top="0.78740157480314965" bottom="0.78740157480314965" header="0.31496062992125984" footer="0.31496062992125984"/>
  <pageSetup paperSize="9" scale="74"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K38"/>
  <sheetViews>
    <sheetView view="pageBreakPreview" zoomScaleNormal="100" zoomScaleSheetLayoutView="100" workbookViewId="0">
      <selection activeCell="E3" sqref="E3"/>
    </sheetView>
  </sheetViews>
  <sheetFormatPr defaultRowHeight="15"/>
  <cols>
    <col min="1" max="1" width="9.140625" style="366"/>
    <col min="3" max="3" width="53.42578125" customWidth="1"/>
    <col min="7" max="7" width="13.5703125" bestFit="1" customWidth="1"/>
  </cols>
  <sheetData>
    <row r="1" spans="1:11" s="266" customFormat="1" ht="19.5">
      <c r="A1" s="536" t="s">
        <v>279</v>
      </c>
      <c r="B1" s="537"/>
      <c r="C1" s="537"/>
      <c r="D1" s="316"/>
      <c r="E1" s="317"/>
      <c r="F1" s="318"/>
      <c r="G1" s="268" t="s">
        <v>280</v>
      </c>
    </row>
    <row r="2" spans="1:11" s="266" customFormat="1" ht="19.5">
      <c r="A2" s="538"/>
      <c r="B2" s="539"/>
      <c r="C2" s="539"/>
      <c r="D2" s="319"/>
      <c r="E2" s="290"/>
      <c r="F2" s="320"/>
      <c r="G2" s="321">
        <v>44197</v>
      </c>
      <c r="K2" s="267"/>
    </row>
    <row r="3" spans="1:11" s="266" customFormat="1" ht="19.5">
      <c r="A3" s="538"/>
      <c r="B3" s="539"/>
      <c r="C3" s="539"/>
      <c r="D3" s="319"/>
      <c r="E3" s="290"/>
      <c r="F3" s="320"/>
      <c r="G3" s="542" t="s">
        <v>201</v>
      </c>
      <c r="I3" s="322">
        <v>41883</v>
      </c>
    </row>
    <row r="4" spans="1:11" s="266" customFormat="1" ht="19.5">
      <c r="A4" s="540"/>
      <c r="B4" s="541"/>
      <c r="C4" s="541"/>
      <c r="D4" s="323"/>
      <c r="E4" s="324"/>
      <c r="F4" s="325"/>
      <c r="G4" s="543"/>
    </row>
    <row r="5" spans="1:11">
      <c r="A5" s="353" t="s">
        <v>281</v>
      </c>
      <c r="B5" s="510" t="s">
        <v>24</v>
      </c>
      <c r="C5" s="510"/>
      <c r="D5" s="510"/>
      <c r="E5" s="510"/>
      <c r="F5" s="510"/>
      <c r="G5" s="511"/>
    </row>
    <row r="6" spans="1:11">
      <c r="A6" s="354" t="s">
        <v>282</v>
      </c>
      <c r="B6" s="512" t="s">
        <v>21</v>
      </c>
      <c r="C6" s="512"/>
      <c r="D6" s="512"/>
      <c r="E6" s="512"/>
      <c r="F6" s="512"/>
      <c r="G6" s="513"/>
    </row>
    <row r="7" spans="1:11" s="275" customFormat="1">
      <c r="A7" s="355" t="s">
        <v>318</v>
      </c>
      <c r="C7" s="276"/>
      <c r="D7" s="277"/>
      <c r="F7" s="278"/>
      <c r="G7" s="279"/>
      <c r="H7" s="279"/>
      <c r="I7" s="279"/>
    </row>
    <row r="8" spans="1:11" s="275" customFormat="1">
      <c r="A8" s="355" t="s">
        <v>311</v>
      </c>
      <c r="C8" s="276"/>
      <c r="D8" s="277"/>
      <c r="F8" s="278"/>
      <c r="G8" s="279"/>
      <c r="H8" s="279"/>
      <c r="I8" s="279"/>
    </row>
    <row r="9" spans="1:11">
      <c r="A9" s="496" t="s">
        <v>283</v>
      </c>
      <c r="B9" s="497"/>
      <c r="C9" s="497"/>
      <c r="D9" s="497"/>
      <c r="E9" s="497"/>
      <c r="F9" s="497"/>
      <c r="G9" s="498"/>
    </row>
    <row r="10" spans="1:11">
      <c r="A10" s="356" t="s">
        <v>284</v>
      </c>
      <c r="B10" s="281" t="s">
        <v>8</v>
      </c>
      <c r="C10" s="281" t="s">
        <v>83</v>
      </c>
      <c r="D10" s="281" t="s">
        <v>285</v>
      </c>
      <c r="E10" s="326" t="s">
        <v>286</v>
      </c>
      <c r="F10" s="283" t="s">
        <v>287</v>
      </c>
      <c r="G10" s="284" t="s">
        <v>288</v>
      </c>
    </row>
    <row r="11" spans="1:11">
      <c r="A11" s="357">
        <v>10139</v>
      </c>
      <c r="B11" s="285" t="s">
        <v>274</v>
      </c>
      <c r="C11" s="327" t="s">
        <v>306</v>
      </c>
      <c r="D11" s="285" t="s">
        <v>290</v>
      </c>
      <c r="E11" s="328">
        <v>0.1</v>
      </c>
      <c r="F11" s="339">
        <v>6.94</v>
      </c>
      <c r="G11" s="341">
        <f>F11*E11</f>
        <v>0.69400000000000006</v>
      </c>
    </row>
    <row r="12" spans="1:11">
      <c r="A12" s="357">
        <v>10101</v>
      </c>
      <c r="B12" s="285" t="s">
        <v>274</v>
      </c>
      <c r="C12" s="327" t="s">
        <v>291</v>
      </c>
      <c r="D12" s="285" t="s">
        <v>290</v>
      </c>
      <c r="E12" s="328">
        <v>0.1</v>
      </c>
      <c r="F12" s="339">
        <v>5.86</v>
      </c>
      <c r="G12" s="341">
        <f>F12*E12</f>
        <v>0.58600000000000008</v>
      </c>
    </row>
    <row r="13" spans="1:11">
      <c r="A13" s="357"/>
      <c r="B13" s="285"/>
      <c r="C13" s="327"/>
      <c r="D13" s="285"/>
      <c r="E13" s="328"/>
      <c r="F13" s="287"/>
      <c r="G13" s="288"/>
    </row>
    <row r="14" spans="1:11">
      <c r="A14" s="357"/>
      <c r="B14" s="285"/>
      <c r="C14" s="327"/>
      <c r="D14" s="285"/>
      <c r="E14" s="328"/>
      <c r="F14" s="287"/>
      <c r="G14" s="288"/>
    </row>
    <row r="15" spans="1:11">
      <c r="A15" s="357"/>
      <c r="B15" s="285"/>
      <c r="C15" s="327"/>
      <c r="D15" s="285"/>
      <c r="E15" s="328"/>
      <c r="F15" s="287"/>
      <c r="G15" s="288"/>
    </row>
    <row r="16" spans="1:11">
      <c r="A16" s="357"/>
      <c r="B16" s="285"/>
      <c r="C16" s="327"/>
      <c r="D16" s="285"/>
      <c r="E16" s="328"/>
      <c r="F16" s="287"/>
      <c r="G16" s="288"/>
    </row>
    <row r="17" spans="1:9">
      <c r="A17" s="521" t="s">
        <v>292</v>
      </c>
      <c r="B17" s="522"/>
      <c r="C17" s="522"/>
      <c r="D17" s="522"/>
      <c r="E17" s="522"/>
      <c r="F17" s="522"/>
      <c r="G17" s="340">
        <f>SUM(G11:G12)</f>
        <v>1.2800000000000002</v>
      </c>
    </row>
    <row r="18" spans="1:9">
      <c r="A18" s="358"/>
      <c r="B18" s="289"/>
      <c r="C18" s="290"/>
      <c r="D18" s="289"/>
      <c r="E18" s="329"/>
      <c r="F18" s="292"/>
      <c r="G18" s="293"/>
    </row>
    <row r="19" spans="1:9">
      <c r="A19" s="496" t="s">
        <v>293</v>
      </c>
      <c r="B19" s="497"/>
      <c r="C19" s="497"/>
      <c r="D19" s="497"/>
      <c r="E19" s="497"/>
      <c r="F19" s="497"/>
      <c r="G19" s="498"/>
    </row>
    <row r="20" spans="1:9">
      <c r="A20" s="356" t="s">
        <v>284</v>
      </c>
      <c r="B20" s="281" t="s">
        <v>8</v>
      </c>
      <c r="C20" s="281" t="s">
        <v>83</v>
      </c>
      <c r="D20" s="295" t="s">
        <v>285</v>
      </c>
      <c r="E20" s="326" t="s">
        <v>286</v>
      </c>
      <c r="F20" s="296" t="s">
        <v>287</v>
      </c>
      <c r="G20" s="284" t="s">
        <v>288</v>
      </c>
    </row>
    <row r="21" spans="1:9">
      <c r="A21" s="357"/>
      <c r="B21" s="285"/>
      <c r="C21" s="327"/>
      <c r="D21" s="285"/>
      <c r="E21" s="328"/>
      <c r="F21" s="287"/>
      <c r="G21" s="288"/>
    </row>
    <row r="22" spans="1:9">
      <c r="A22" s="365"/>
      <c r="B22" s="285"/>
      <c r="C22" s="330"/>
      <c r="D22" s="299"/>
      <c r="E22" s="331"/>
      <c r="F22" s="301"/>
      <c r="G22" s="288"/>
      <c r="I22" s="332"/>
    </row>
    <row r="23" spans="1:9">
      <c r="A23" s="365"/>
      <c r="B23" s="285"/>
      <c r="C23" s="330"/>
      <c r="D23" s="285"/>
      <c r="E23" s="331"/>
      <c r="F23" s="301"/>
      <c r="G23" s="288"/>
    </row>
    <row r="24" spans="1:9">
      <c r="A24" s="360"/>
      <c r="B24" s="285"/>
      <c r="C24" s="330"/>
      <c r="D24" s="285"/>
      <c r="E24" s="333"/>
      <c r="F24" s="308"/>
      <c r="G24" s="288"/>
      <c r="I24" s="332"/>
    </row>
    <row r="25" spans="1:9">
      <c r="A25" s="361"/>
      <c r="B25" s="285"/>
      <c r="C25" s="330"/>
      <c r="D25" s="285"/>
      <c r="E25" s="333"/>
      <c r="F25" s="308"/>
      <c r="G25" s="335" t="s">
        <v>271</v>
      </c>
    </row>
    <row r="26" spans="1:9">
      <c r="A26" s="360"/>
      <c r="B26" s="285"/>
      <c r="C26" s="330"/>
      <c r="D26" s="285"/>
      <c r="E26" s="333"/>
      <c r="F26" s="308"/>
      <c r="G26" s="288"/>
    </row>
    <row r="27" spans="1:9">
      <c r="A27" s="361"/>
      <c r="B27" s="305"/>
      <c r="C27" s="334"/>
      <c r="D27" s="306"/>
      <c r="E27" s="333"/>
      <c r="F27" s="312"/>
      <c r="G27" s="309"/>
    </row>
    <row r="28" spans="1:9">
      <c r="A28" s="360"/>
      <c r="B28" s="305"/>
      <c r="C28" s="334"/>
      <c r="D28" s="306"/>
      <c r="E28" s="333"/>
      <c r="F28" s="308"/>
      <c r="G28" s="309"/>
    </row>
    <row r="29" spans="1:9">
      <c r="A29" s="362"/>
      <c r="B29" s="305"/>
      <c r="C29" s="334"/>
      <c r="D29" s="306"/>
      <c r="E29" s="333"/>
      <c r="F29" s="308"/>
      <c r="G29" s="309"/>
    </row>
    <row r="30" spans="1:9">
      <c r="A30" s="521" t="s">
        <v>298</v>
      </c>
      <c r="B30" s="522"/>
      <c r="C30" s="522"/>
      <c r="D30" s="522"/>
      <c r="E30" s="522"/>
      <c r="F30" s="527"/>
      <c r="G30" s="314">
        <v>0</v>
      </c>
    </row>
    <row r="31" spans="1:9">
      <c r="A31" s="523"/>
      <c r="B31" s="523"/>
      <c r="C31" s="523"/>
      <c r="D31" s="523"/>
      <c r="E31" s="523"/>
      <c r="F31" s="523"/>
      <c r="G31" s="523"/>
    </row>
    <row r="32" spans="1:9">
      <c r="A32" s="496" t="s">
        <v>299</v>
      </c>
      <c r="B32" s="497"/>
      <c r="C32" s="497"/>
      <c r="D32" s="497"/>
      <c r="E32" s="497"/>
      <c r="F32" s="497"/>
      <c r="G32" s="498"/>
    </row>
    <row r="33" spans="1:7">
      <c r="A33" s="530" t="s">
        <v>300</v>
      </c>
      <c r="B33" s="531"/>
      <c r="C33" s="531"/>
      <c r="D33" s="531"/>
      <c r="E33" s="531"/>
      <c r="F33" s="532"/>
      <c r="G33" s="345">
        <f>G17</f>
        <v>1.2800000000000002</v>
      </c>
    </row>
    <row r="34" spans="1:7">
      <c r="A34" s="533" t="s">
        <v>301</v>
      </c>
      <c r="B34" s="534"/>
      <c r="C34" s="534"/>
      <c r="D34" s="534"/>
      <c r="E34" s="534"/>
      <c r="F34" s="535"/>
      <c r="G34" s="346">
        <f>G30</f>
        <v>0</v>
      </c>
    </row>
    <row r="35" spans="1:7">
      <c r="A35" s="533" t="s">
        <v>302</v>
      </c>
      <c r="B35" s="534"/>
      <c r="C35" s="534"/>
      <c r="D35" s="534"/>
      <c r="E35" s="534"/>
      <c r="F35" s="535"/>
      <c r="G35" s="346">
        <f>G33*1.5727</f>
        <v>2.0130560000000002</v>
      </c>
    </row>
    <row r="36" spans="1:7">
      <c r="A36" s="533" t="s">
        <v>314</v>
      </c>
      <c r="B36" s="534"/>
      <c r="C36" s="534"/>
      <c r="D36" s="534"/>
      <c r="E36" s="534"/>
      <c r="F36" s="535"/>
      <c r="G36" s="346">
        <f>SUM(G33:G35)</f>
        <v>3.2930560000000004</v>
      </c>
    </row>
    <row r="37" spans="1:7">
      <c r="A37" s="533" t="s">
        <v>313</v>
      </c>
      <c r="B37" s="534"/>
      <c r="C37" s="534"/>
      <c r="D37" s="534"/>
      <c r="E37" s="534"/>
      <c r="F37" s="535"/>
      <c r="G37" s="346">
        <f>G36*31.29%</f>
        <v>1.0303972224000002</v>
      </c>
    </row>
    <row r="38" spans="1:7">
      <c r="A38" s="528" t="s">
        <v>303</v>
      </c>
      <c r="B38" s="529"/>
      <c r="C38" s="529"/>
      <c r="D38" s="529"/>
      <c r="E38" s="529"/>
      <c r="F38" s="529"/>
      <c r="G38" s="347">
        <f>SUM(G36:G37)</f>
        <v>4.3234532224000004</v>
      </c>
    </row>
  </sheetData>
  <mergeCells count="16">
    <mergeCell ref="A35:F35"/>
    <mergeCell ref="A36:F36"/>
    <mergeCell ref="A37:F37"/>
    <mergeCell ref="A38:F38"/>
    <mergeCell ref="A19:G19"/>
    <mergeCell ref="A30:F30"/>
    <mergeCell ref="A31:G31"/>
    <mergeCell ref="A32:G32"/>
    <mergeCell ref="A33:F33"/>
    <mergeCell ref="A34:F34"/>
    <mergeCell ref="A17:F17"/>
    <mergeCell ref="A1:C4"/>
    <mergeCell ref="G3:G4"/>
    <mergeCell ref="B5:G5"/>
    <mergeCell ref="B6:G6"/>
    <mergeCell ref="A9:G9"/>
  </mergeCells>
  <printOptions gridLines="1"/>
  <pageMargins left="0.51181102362204722" right="0.51181102362204722" top="0.78740157480314965" bottom="0.78740157480314965" header="0.31496062992125984" footer="0.31496062992125984"/>
  <pageSetup paperSize="9" scale="81"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K38"/>
  <sheetViews>
    <sheetView view="pageBreakPreview" zoomScaleNormal="100" zoomScaleSheetLayoutView="100" workbookViewId="0">
      <selection activeCell="F3" sqref="F3"/>
    </sheetView>
  </sheetViews>
  <sheetFormatPr defaultRowHeight="15"/>
  <cols>
    <col min="1" max="1" width="9.140625" style="366"/>
    <col min="3" max="3" width="53.42578125" customWidth="1"/>
    <col min="6" max="6" width="10" bestFit="1" customWidth="1"/>
    <col min="7" max="7" width="13.7109375" bestFit="1" customWidth="1"/>
  </cols>
  <sheetData>
    <row r="1" spans="1:11" s="266" customFormat="1" ht="19.5">
      <c r="A1" s="536" t="s">
        <v>279</v>
      </c>
      <c r="B1" s="537"/>
      <c r="C1" s="537"/>
      <c r="D1" s="316"/>
      <c r="E1" s="317"/>
      <c r="F1" s="318"/>
      <c r="G1" s="268" t="s">
        <v>280</v>
      </c>
    </row>
    <row r="2" spans="1:11" s="266" customFormat="1" ht="19.5">
      <c r="A2" s="538"/>
      <c r="B2" s="539"/>
      <c r="C2" s="539"/>
      <c r="D2" s="319"/>
      <c r="E2" s="290"/>
      <c r="F2" s="320"/>
      <c r="G2" s="321">
        <v>44197</v>
      </c>
      <c r="K2" s="267"/>
    </row>
    <row r="3" spans="1:11" s="266" customFormat="1" ht="19.5">
      <c r="A3" s="538"/>
      <c r="B3" s="539"/>
      <c r="C3" s="539"/>
      <c r="D3" s="319"/>
      <c r="E3" s="290"/>
      <c r="F3" s="320"/>
      <c r="G3" s="542" t="s">
        <v>243</v>
      </c>
      <c r="I3" s="322">
        <v>41883</v>
      </c>
    </row>
    <row r="4" spans="1:11" s="266" customFormat="1" ht="19.5">
      <c r="A4" s="540"/>
      <c r="B4" s="541"/>
      <c r="C4" s="541"/>
      <c r="D4" s="323"/>
      <c r="E4" s="324"/>
      <c r="F4" s="325"/>
      <c r="G4" s="543"/>
    </row>
    <row r="5" spans="1:11">
      <c r="A5" s="353" t="s">
        <v>281</v>
      </c>
      <c r="B5" s="510" t="s">
        <v>244</v>
      </c>
      <c r="C5" s="510"/>
      <c r="D5" s="510"/>
      <c r="E5" s="510"/>
      <c r="F5" s="510"/>
      <c r="G5" s="511"/>
    </row>
    <row r="6" spans="1:11">
      <c r="A6" s="354" t="s">
        <v>282</v>
      </c>
      <c r="B6" s="512" t="s">
        <v>55</v>
      </c>
      <c r="C6" s="512"/>
      <c r="D6" s="512"/>
      <c r="E6" s="512"/>
      <c r="F6" s="512"/>
      <c r="G6" s="513"/>
    </row>
    <row r="7" spans="1:11" s="275" customFormat="1">
      <c r="A7" s="355" t="s">
        <v>318</v>
      </c>
      <c r="C7" s="276"/>
      <c r="D7" s="277"/>
      <c r="F7" s="278"/>
      <c r="G7" s="279"/>
      <c r="H7" s="279"/>
      <c r="I7" s="279"/>
    </row>
    <row r="8" spans="1:11" s="275" customFormat="1">
      <c r="A8" s="355" t="s">
        <v>311</v>
      </c>
      <c r="C8" s="276"/>
      <c r="D8" s="277"/>
      <c r="F8" s="278"/>
      <c r="G8" s="279"/>
      <c r="H8" s="279"/>
      <c r="I8" s="279"/>
    </row>
    <row r="9" spans="1:11">
      <c r="A9" s="496" t="s">
        <v>283</v>
      </c>
      <c r="B9" s="497"/>
      <c r="C9" s="497"/>
      <c r="D9" s="497"/>
      <c r="E9" s="497"/>
      <c r="F9" s="497"/>
      <c r="G9" s="498"/>
    </row>
    <row r="10" spans="1:11">
      <c r="A10" s="356" t="s">
        <v>284</v>
      </c>
      <c r="B10" s="281" t="s">
        <v>8</v>
      </c>
      <c r="C10" s="281" t="s">
        <v>83</v>
      </c>
      <c r="D10" s="281" t="s">
        <v>285</v>
      </c>
      <c r="E10" s="326" t="s">
        <v>286</v>
      </c>
      <c r="F10" s="283" t="s">
        <v>287</v>
      </c>
      <c r="G10" s="284" t="s">
        <v>288</v>
      </c>
    </row>
    <row r="11" spans="1:11">
      <c r="A11" s="357">
        <v>10139</v>
      </c>
      <c r="B11" s="285" t="s">
        <v>274</v>
      </c>
      <c r="C11" s="327" t="s">
        <v>306</v>
      </c>
      <c r="D11" s="285" t="s">
        <v>290</v>
      </c>
      <c r="E11" s="336">
        <v>0.84</v>
      </c>
      <c r="F11" s="339">
        <v>6.94</v>
      </c>
      <c r="G11" s="341">
        <f>F11*E11</f>
        <v>5.8296000000000001</v>
      </c>
    </row>
    <row r="12" spans="1:11">
      <c r="A12" s="357">
        <v>10146</v>
      </c>
      <c r="B12" s="285" t="s">
        <v>274</v>
      </c>
      <c r="C12" s="327" t="s">
        <v>307</v>
      </c>
      <c r="D12" s="285" t="s">
        <v>290</v>
      </c>
      <c r="E12" s="336">
        <v>0.91</v>
      </c>
      <c r="F12" s="339">
        <v>5.0999999999999996</v>
      </c>
      <c r="G12" s="341">
        <f>F12*E12</f>
        <v>4.641</v>
      </c>
    </row>
    <row r="13" spans="1:11">
      <c r="A13" s="357"/>
      <c r="B13" s="285"/>
      <c r="C13" s="327"/>
      <c r="D13" s="285"/>
      <c r="E13" s="328"/>
      <c r="F13" s="287"/>
      <c r="G13" s="288"/>
    </row>
    <row r="14" spans="1:11">
      <c r="A14" s="357"/>
      <c r="B14" s="285"/>
      <c r="C14" s="327"/>
      <c r="D14" s="285"/>
      <c r="E14" s="328"/>
      <c r="F14" s="287"/>
      <c r="G14" s="288"/>
    </row>
    <row r="15" spans="1:11">
      <c r="A15" s="357"/>
      <c r="B15" s="285"/>
      <c r="C15" s="327"/>
      <c r="D15" s="285"/>
      <c r="E15" s="328"/>
      <c r="F15" s="287"/>
      <c r="G15" s="288"/>
    </row>
    <row r="16" spans="1:11">
      <c r="A16" s="357"/>
      <c r="B16" s="285"/>
      <c r="C16" s="327"/>
      <c r="D16" s="285"/>
      <c r="E16" s="328"/>
      <c r="F16" s="287"/>
      <c r="G16" s="288"/>
    </row>
    <row r="17" spans="1:9">
      <c r="A17" s="521" t="s">
        <v>292</v>
      </c>
      <c r="B17" s="522"/>
      <c r="C17" s="522"/>
      <c r="D17" s="522"/>
      <c r="E17" s="522"/>
      <c r="F17" s="522"/>
      <c r="G17" s="340">
        <f>SUM(G11:G12)</f>
        <v>10.470600000000001</v>
      </c>
    </row>
    <row r="18" spans="1:9">
      <c r="A18" s="358"/>
      <c r="B18" s="289"/>
      <c r="C18" s="290"/>
      <c r="D18" s="289"/>
      <c r="E18" s="329"/>
      <c r="F18" s="292"/>
      <c r="G18" s="293"/>
    </row>
    <row r="19" spans="1:9">
      <c r="A19" s="496" t="s">
        <v>293</v>
      </c>
      <c r="B19" s="497"/>
      <c r="C19" s="497"/>
      <c r="D19" s="497"/>
      <c r="E19" s="497"/>
      <c r="F19" s="497"/>
      <c r="G19" s="498"/>
    </row>
    <row r="20" spans="1:9">
      <c r="A20" s="356" t="s">
        <v>284</v>
      </c>
      <c r="B20" s="281" t="s">
        <v>8</v>
      </c>
      <c r="C20" s="281" t="s">
        <v>83</v>
      </c>
      <c r="D20" s="295" t="s">
        <v>285</v>
      </c>
      <c r="E20" s="326" t="s">
        <v>286</v>
      </c>
      <c r="F20" s="296" t="s">
        <v>287</v>
      </c>
      <c r="G20" s="284" t="s">
        <v>288</v>
      </c>
    </row>
    <row r="21" spans="1:9">
      <c r="A21" s="357">
        <v>32505</v>
      </c>
      <c r="B21" s="285" t="s">
        <v>274</v>
      </c>
      <c r="C21" s="327" t="s">
        <v>312</v>
      </c>
      <c r="D21" s="285" t="s">
        <v>21</v>
      </c>
      <c r="E21" s="337">
        <v>0.19</v>
      </c>
      <c r="F21" s="339">
        <v>208</v>
      </c>
      <c r="G21" s="341">
        <f t="shared" ref="G21:G24" si="0">F21*E21</f>
        <v>39.520000000000003</v>
      </c>
    </row>
    <row r="22" spans="1:9">
      <c r="A22" s="359">
        <v>20503</v>
      </c>
      <c r="B22" s="285" t="s">
        <v>274</v>
      </c>
      <c r="C22" s="330" t="s">
        <v>308</v>
      </c>
      <c r="D22" s="285" t="s">
        <v>28</v>
      </c>
      <c r="E22" s="337">
        <v>8.6099999999999996E-3</v>
      </c>
      <c r="F22" s="342">
        <v>71.67</v>
      </c>
      <c r="G22" s="341">
        <f t="shared" si="0"/>
        <v>0.61707869999999998</v>
      </c>
      <c r="I22" s="332"/>
    </row>
    <row r="23" spans="1:9">
      <c r="A23" s="357">
        <v>20505</v>
      </c>
      <c r="B23" s="285" t="s">
        <v>274</v>
      </c>
      <c r="C23" s="330" t="s">
        <v>309</v>
      </c>
      <c r="D23" s="302" t="s">
        <v>257</v>
      </c>
      <c r="E23" s="337">
        <v>1.274</v>
      </c>
      <c r="F23" s="342">
        <v>0.78</v>
      </c>
      <c r="G23" s="341">
        <f t="shared" si="0"/>
        <v>0.99372000000000005</v>
      </c>
    </row>
    <row r="24" spans="1:9">
      <c r="A24" s="360">
        <v>20508</v>
      </c>
      <c r="B24" s="285" t="s">
        <v>274</v>
      </c>
      <c r="C24" s="330" t="s">
        <v>310</v>
      </c>
      <c r="D24" s="306" t="s">
        <v>257</v>
      </c>
      <c r="E24" s="338">
        <v>2.5619999999999998</v>
      </c>
      <c r="F24" s="343">
        <v>0.43</v>
      </c>
      <c r="G24" s="341">
        <f t="shared" si="0"/>
        <v>1.1016599999999999</v>
      </c>
      <c r="I24" s="332"/>
    </row>
    <row r="25" spans="1:9">
      <c r="A25" s="361"/>
      <c r="B25" s="285"/>
      <c r="C25" s="330"/>
      <c r="D25" s="285"/>
      <c r="E25" s="333"/>
      <c r="F25" s="343"/>
      <c r="G25" s="344" t="s">
        <v>271</v>
      </c>
    </row>
    <row r="26" spans="1:9">
      <c r="A26" s="360"/>
      <c r="B26" s="285"/>
      <c r="C26" s="330"/>
      <c r="D26" s="285"/>
      <c r="E26" s="333"/>
      <c r="F26" s="308"/>
      <c r="G26" s="288"/>
    </row>
    <row r="27" spans="1:9">
      <c r="A27" s="361"/>
      <c r="B27" s="305"/>
      <c r="C27" s="334"/>
      <c r="D27" s="306"/>
      <c r="E27" s="333"/>
      <c r="F27" s="312"/>
      <c r="G27" s="309"/>
    </row>
    <row r="28" spans="1:9">
      <c r="A28" s="360"/>
      <c r="B28" s="305"/>
      <c r="C28" s="334"/>
      <c r="D28" s="306"/>
      <c r="E28" s="333"/>
      <c r="F28" s="308"/>
      <c r="G28" s="309"/>
    </row>
    <row r="29" spans="1:9">
      <c r="A29" s="362"/>
      <c r="B29" s="305"/>
      <c r="C29" s="334"/>
      <c r="D29" s="306"/>
      <c r="E29" s="333"/>
      <c r="F29" s="308"/>
      <c r="G29" s="309"/>
    </row>
    <row r="30" spans="1:9">
      <c r="A30" s="521" t="s">
        <v>298</v>
      </c>
      <c r="B30" s="522"/>
      <c r="C30" s="522"/>
      <c r="D30" s="522"/>
      <c r="E30" s="522"/>
      <c r="F30" s="527"/>
      <c r="G30" s="340">
        <f>SUM(G21:G24)</f>
        <v>42.232458700000009</v>
      </c>
    </row>
    <row r="31" spans="1:9">
      <c r="A31" s="523"/>
      <c r="B31" s="523"/>
      <c r="C31" s="523"/>
      <c r="D31" s="523"/>
      <c r="E31" s="523"/>
      <c r="F31" s="523"/>
      <c r="G31" s="523"/>
    </row>
    <row r="32" spans="1:9">
      <c r="A32" s="496" t="s">
        <v>299</v>
      </c>
      <c r="B32" s="497"/>
      <c r="C32" s="497"/>
      <c r="D32" s="497"/>
      <c r="E32" s="497"/>
      <c r="F32" s="497"/>
      <c r="G32" s="498"/>
    </row>
    <row r="33" spans="1:7">
      <c r="A33" s="530" t="s">
        <v>300</v>
      </c>
      <c r="B33" s="531"/>
      <c r="C33" s="531"/>
      <c r="D33" s="531"/>
      <c r="E33" s="531"/>
      <c r="F33" s="532"/>
      <c r="G33" s="345">
        <f>G17</f>
        <v>10.470600000000001</v>
      </c>
    </row>
    <row r="34" spans="1:7">
      <c r="A34" s="533" t="s">
        <v>301</v>
      </c>
      <c r="B34" s="534"/>
      <c r="C34" s="534"/>
      <c r="D34" s="534"/>
      <c r="E34" s="534"/>
      <c r="F34" s="535"/>
      <c r="G34" s="346">
        <f>G30</f>
        <v>42.232458700000009</v>
      </c>
    </row>
    <row r="35" spans="1:7">
      <c r="A35" s="533" t="s">
        <v>302</v>
      </c>
      <c r="B35" s="534"/>
      <c r="C35" s="534"/>
      <c r="D35" s="534"/>
      <c r="E35" s="534"/>
      <c r="F35" s="535"/>
      <c r="G35" s="346">
        <f>G33*1.5727</f>
        <v>16.467112620000002</v>
      </c>
    </row>
    <row r="36" spans="1:7">
      <c r="A36" s="533" t="s">
        <v>314</v>
      </c>
      <c r="B36" s="534"/>
      <c r="C36" s="534"/>
      <c r="D36" s="534"/>
      <c r="E36" s="534"/>
      <c r="F36" s="535"/>
      <c r="G36" s="346">
        <f>SUM(G33:G35)</f>
        <v>69.170171320000009</v>
      </c>
    </row>
    <row r="37" spans="1:7">
      <c r="A37" s="533" t="s">
        <v>313</v>
      </c>
      <c r="B37" s="534"/>
      <c r="C37" s="534"/>
      <c r="D37" s="534"/>
      <c r="E37" s="534"/>
      <c r="F37" s="535"/>
      <c r="G37" s="346">
        <f>G36*31.29%</f>
        <v>21.643346606028004</v>
      </c>
    </row>
    <row r="38" spans="1:7">
      <c r="A38" s="528" t="s">
        <v>303</v>
      </c>
      <c r="B38" s="529"/>
      <c r="C38" s="529"/>
      <c r="D38" s="529"/>
      <c r="E38" s="529"/>
      <c r="F38" s="529"/>
      <c r="G38" s="315">
        <f>SUM(G36:G37)</f>
        <v>90.813517926028013</v>
      </c>
    </row>
  </sheetData>
  <mergeCells count="16">
    <mergeCell ref="A35:F35"/>
    <mergeCell ref="A36:F36"/>
    <mergeCell ref="A37:F37"/>
    <mergeCell ref="A38:F38"/>
    <mergeCell ref="A19:G19"/>
    <mergeCell ref="A30:F30"/>
    <mergeCell ref="A31:G31"/>
    <mergeCell ref="A32:G32"/>
    <mergeCell ref="A33:F33"/>
    <mergeCell ref="A34:F34"/>
    <mergeCell ref="A17:F17"/>
    <mergeCell ref="A1:C4"/>
    <mergeCell ref="G3:G4"/>
    <mergeCell ref="B5:G5"/>
    <mergeCell ref="B6:G6"/>
    <mergeCell ref="A9:G9"/>
  </mergeCells>
  <printOptions gridLines="1"/>
  <pageMargins left="0.51181102362204722" right="0.51181102362204722" top="0.78740157480314965" bottom="0.78740157480314965" header="0.31496062992125984" footer="0.31496062992125984"/>
  <pageSetup paperSize="9" scale="81"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645"/>
  <sheetViews>
    <sheetView tabSelected="1" zoomScale="55" zoomScaleNormal="55" workbookViewId="0">
      <selection activeCell="AC32" sqref="AC32"/>
    </sheetView>
  </sheetViews>
  <sheetFormatPr defaultRowHeight="15"/>
  <cols>
    <col min="1" max="1" width="36.5703125" style="366" bestFit="1" customWidth="1"/>
    <col min="2" max="2" width="9" style="366" customWidth="1"/>
    <col min="3" max="3" width="12.7109375" style="366" customWidth="1"/>
    <col min="4" max="4" width="20.7109375" style="366" customWidth="1"/>
    <col min="5" max="6" width="15.7109375" style="366" customWidth="1"/>
    <col min="7" max="7" width="18.42578125" style="366" customWidth="1"/>
    <col min="8" max="8" width="9.140625" style="366"/>
    <col min="9" max="9" width="8.7109375" style="366" customWidth="1"/>
    <col min="10" max="16384" width="9.140625" style="366"/>
  </cols>
  <sheetData>
    <row r="1" spans="1:10" ht="15" customHeight="1">
      <c r="A1" s="582" t="s">
        <v>0</v>
      </c>
      <c r="B1" s="582"/>
      <c r="C1" s="582"/>
      <c r="D1" s="582"/>
      <c r="E1" s="582"/>
      <c r="F1" s="582"/>
      <c r="G1" s="582"/>
      <c r="H1" s="582"/>
      <c r="I1" s="582"/>
      <c r="J1" s="582"/>
    </row>
    <row r="2" spans="1:10" ht="15" customHeight="1">
      <c r="A2" s="582" t="s">
        <v>122</v>
      </c>
      <c r="B2" s="582"/>
      <c r="C2" s="582"/>
      <c r="D2" s="582"/>
      <c r="E2" s="582"/>
      <c r="F2" s="582"/>
      <c r="G2" s="582"/>
      <c r="H2" s="582"/>
      <c r="I2" s="582"/>
      <c r="J2" s="582"/>
    </row>
    <row r="3" spans="1:10" ht="15" customHeight="1">
      <c r="A3" s="582" t="s">
        <v>453</v>
      </c>
      <c r="B3" s="582"/>
      <c r="C3" s="582"/>
      <c r="D3" s="582"/>
      <c r="E3" s="582"/>
      <c r="F3" s="582"/>
      <c r="G3" s="582"/>
      <c r="H3" s="582"/>
      <c r="I3" s="582"/>
      <c r="J3" s="582"/>
    </row>
    <row r="4" spans="1:10" ht="15" customHeight="1"/>
    <row r="5" spans="1:10">
      <c r="A5" s="582" t="s">
        <v>454</v>
      </c>
      <c r="B5" s="582"/>
      <c r="C5" s="582"/>
      <c r="D5" s="582"/>
      <c r="E5" s="582"/>
      <c r="F5" s="582"/>
      <c r="G5" s="582"/>
      <c r="H5" s="582"/>
      <c r="I5" s="582"/>
      <c r="J5" s="582"/>
    </row>
    <row r="6" spans="1:10">
      <c r="A6" s="583"/>
      <c r="B6" s="583"/>
      <c r="C6" s="583"/>
      <c r="D6" s="583"/>
      <c r="E6" s="583"/>
      <c r="F6" s="583"/>
      <c r="G6" s="583"/>
      <c r="H6" s="583"/>
      <c r="I6" s="583"/>
      <c r="J6" s="583"/>
    </row>
    <row r="7" spans="1:10">
      <c r="A7" s="584"/>
      <c r="B7" s="584"/>
      <c r="C7" s="584"/>
      <c r="D7" s="584"/>
      <c r="E7" s="584"/>
      <c r="F7" s="584"/>
      <c r="G7" s="584"/>
      <c r="H7" s="584"/>
      <c r="I7" s="584"/>
      <c r="J7" s="584"/>
    </row>
    <row r="8" spans="1:10" ht="15" customHeight="1">
      <c r="A8" s="582" t="s">
        <v>455</v>
      </c>
      <c r="B8" s="582"/>
      <c r="C8" s="582"/>
      <c r="D8" s="582"/>
      <c r="E8" s="582"/>
      <c r="F8" s="582"/>
      <c r="G8" s="582"/>
      <c r="H8" s="582"/>
      <c r="I8" s="582"/>
      <c r="J8" s="582"/>
    </row>
    <row r="9" spans="1:10" ht="15" customHeight="1">
      <c r="A9" s="582" t="s">
        <v>456</v>
      </c>
      <c r="B9" s="582"/>
      <c r="C9" s="582"/>
      <c r="D9" s="582" t="s">
        <v>457</v>
      </c>
      <c r="E9" s="582"/>
      <c r="F9" s="582"/>
      <c r="G9" s="582" t="s">
        <v>458</v>
      </c>
      <c r="H9" s="582"/>
      <c r="I9" s="582"/>
      <c r="J9" s="582"/>
    </row>
    <row r="10" spans="1:10">
      <c r="A10" s="583"/>
      <c r="B10" s="583"/>
      <c r="C10" s="583"/>
      <c r="D10" s="583"/>
      <c r="E10" s="583"/>
      <c r="F10" s="583"/>
      <c r="G10" s="583"/>
      <c r="H10" s="583"/>
      <c r="I10" s="583"/>
      <c r="J10" s="583"/>
    </row>
    <row r="11" spans="1:10" ht="15" customHeight="1">
      <c r="A11" s="582" t="s">
        <v>459</v>
      </c>
      <c r="B11" s="582"/>
      <c r="C11" s="582"/>
      <c r="D11" s="582"/>
      <c r="E11" s="582"/>
      <c r="F11" s="582"/>
      <c r="G11" s="582"/>
      <c r="H11" s="582"/>
      <c r="I11" s="582"/>
      <c r="J11" s="582"/>
    </row>
    <row r="12" spans="1:10">
      <c r="A12" s="583"/>
      <c r="B12" s="583"/>
      <c r="C12" s="583"/>
      <c r="D12" s="583"/>
      <c r="E12" s="583"/>
      <c r="F12" s="583"/>
      <c r="G12" s="583"/>
      <c r="H12" s="583"/>
      <c r="I12" s="583"/>
      <c r="J12" s="583"/>
    </row>
    <row r="13" spans="1:10" ht="15" customHeight="1">
      <c r="A13" s="582" t="s">
        <v>460</v>
      </c>
      <c r="B13" s="582"/>
      <c r="C13" s="582"/>
      <c r="D13" s="582"/>
      <c r="E13" s="582"/>
      <c r="F13" s="582"/>
      <c r="G13" s="582"/>
      <c r="H13" s="582" t="s">
        <v>461</v>
      </c>
      <c r="I13" s="582"/>
      <c r="J13" s="582"/>
    </row>
    <row r="14" spans="1:10" ht="15" customHeight="1">
      <c r="A14" s="582" t="s">
        <v>462</v>
      </c>
      <c r="B14" s="582"/>
      <c r="C14" s="582" t="s">
        <v>463</v>
      </c>
      <c r="D14" s="582"/>
      <c r="E14" s="582" t="s">
        <v>464</v>
      </c>
      <c r="F14" s="582"/>
      <c r="G14" s="582"/>
      <c r="H14" s="582" t="s">
        <v>465</v>
      </c>
      <c r="I14" s="582"/>
      <c r="J14" s="582"/>
    </row>
    <row r="15" spans="1:10">
      <c r="A15" s="583"/>
      <c r="B15" s="583"/>
      <c r="C15" s="583"/>
      <c r="D15" s="583"/>
      <c r="E15" s="583"/>
      <c r="F15" s="583"/>
      <c r="G15" s="583"/>
      <c r="H15" s="583"/>
      <c r="I15" s="583"/>
      <c r="J15" s="583"/>
    </row>
    <row r="16" spans="1:10">
      <c r="A16" s="585" t="s">
        <v>466</v>
      </c>
      <c r="B16" s="586" t="s">
        <v>467</v>
      </c>
      <c r="C16" s="586" t="s">
        <v>468</v>
      </c>
      <c r="D16" s="587" t="s">
        <v>469</v>
      </c>
      <c r="E16" s="587" t="s">
        <v>470</v>
      </c>
      <c r="F16" s="587" t="s">
        <v>471</v>
      </c>
      <c r="G16" s="587" t="s">
        <v>472</v>
      </c>
      <c r="H16" s="587" t="s">
        <v>473</v>
      </c>
      <c r="I16" s="587" t="s">
        <v>474</v>
      </c>
      <c r="J16" s="587" t="s">
        <v>475</v>
      </c>
    </row>
    <row r="17" spans="1:10" ht="30">
      <c r="A17" s="588" t="s">
        <v>476</v>
      </c>
      <c r="B17" s="589" t="s">
        <v>477</v>
      </c>
      <c r="C17" s="589" t="s">
        <v>478</v>
      </c>
      <c r="D17" s="590">
        <v>16</v>
      </c>
      <c r="E17" s="590">
        <v>1</v>
      </c>
      <c r="F17" s="590">
        <v>5.0999999999999996</v>
      </c>
      <c r="G17" s="590">
        <v>0</v>
      </c>
      <c r="H17" s="590">
        <v>13.12</v>
      </c>
      <c r="I17" s="590" t="s">
        <v>479</v>
      </c>
      <c r="J17" s="590">
        <v>209.92</v>
      </c>
    </row>
    <row r="18" spans="1:10" ht="15" customHeight="1">
      <c r="A18" s="591" t="s">
        <v>480</v>
      </c>
      <c r="B18" s="592"/>
      <c r="C18" s="592"/>
      <c r="D18" s="592"/>
      <c r="E18" s="592"/>
      <c r="F18" s="592"/>
      <c r="G18" s="592"/>
      <c r="H18" s="592"/>
      <c r="I18" s="593"/>
      <c r="J18" s="587">
        <v>209.92</v>
      </c>
    </row>
    <row r="19" spans="1:10">
      <c r="A19" s="594"/>
      <c r="B19" s="594"/>
      <c r="C19" s="594"/>
      <c r="D19" s="594"/>
      <c r="E19" s="594"/>
      <c r="F19" s="594"/>
      <c r="G19" s="594"/>
      <c r="H19" s="594"/>
      <c r="I19" s="594"/>
      <c r="J19" s="594"/>
    </row>
    <row r="20" spans="1:10" ht="15" customHeight="1">
      <c r="A20" s="582" t="s">
        <v>299</v>
      </c>
      <c r="B20" s="582"/>
      <c r="C20" s="582"/>
      <c r="D20" s="582"/>
      <c r="E20" s="582"/>
    </row>
    <row r="21" spans="1:10" ht="15" customHeight="1">
      <c r="A21" s="595" t="s">
        <v>481</v>
      </c>
      <c r="B21" s="596"/>
      <c r="C21" s="597"/>
      <c r="D21" s="587" t="s">
        <v>482</v>
      </c>
      <c r="E21" s="587" t="s">
        <v>483</v>
      </c>
    </row>
    <row r="22" spans="1:10" ht="15" customHeight="1">
      <c r="A22" s="598" t="s">
        <v>484</v>
      </c>
      <c r="B22" s="599"/>
      <c r="C22" s="600"/>
      <c r="D22" s="601">
        <v>157.27000000000001</v>
      </c>
      <c r="E22" s="602">
        <v>209.92</v>
      </c>
    </row>
    <row r="23" spans="1:10" ht="15" customHeight="1">
      <c r="A23" s="598" t="s">
        <v>485</v>
      </c>
      <c r="B23" s="599"/>
      <c r="C23" s="600"/>
      <c r="D23" s="603"/>
      <c r="E23" s="602">
        <v>0</v>
      </c>
    </row>
    <row r="24" spans="1:10" ht="15" customHeight="1">
      <c r="A24" s="598" t="s">
        <v>486</v>
      </c>
      <c r="B24" s="599"/>
      <c r="C24" s="600"/>
      <c r="D24" s="603"/>
      <c r="E24" s="602">
        <v>0</v>
      </c>
    </row>
    <row r="25" spans="1:10" ht="15" customHeight="1">
      <c r="A25" s="598" t="s">
        <v>487</v>
      </c>
      <c r="B25" s="599"/>
      <c r="C25" s="600"/>
      <c r="D25" s="603"/>
      <c r="E25" s="602">
        <v>1</v>
      </c>
    </row>
    <row r="26" spans="1:10" ht="15" customHeight="1">
      <c r="A26" s="598" t="s">
        <v>488</v>
      </c>
      <c r="B26" s="599"/>
      <c r="C26" s="600"/>
      <c r="D26" s="603"/>
      <c r="E26" s="602">
        <v>209.92</v>
      </c>
    </row>
    <row r="27" spans="1:10" ht="15" customHeight="1">
      <c r="A27" s="598" t="s">
        <v>489</v>
      </c>
      <c r="B27" s="599"/>
      <c r="C27" s="600"/>
      <c r="D27" s="603"/>
      <c r="E27" s="602">
        <v>209.92</v>
      </c>
    </row>
    <row r="28" spans="1:10" ht="15" customHeight="1">
      <c r="A28" s="598" t="s">
        <v>490</v>
      </c>
      <c r="B28" s="599"/>
      <c r="C28" s="600"/>
      <c r="D28" s="604"/>
      <c r="E28" s="602">
        <v>209.92</v>
      </c>
    </row>
    <row r="29" spans="1:10" ht="15" customHeight="1">
      <c r="A29" s="598" t="s">
        <v>491</v>
      </c>
      <c r="B29" s="599"/>
      <c r="C29" s="600"/>
      <c r="D29" s="601">
        <v>0</v>
      </c>
      <c r="E29" s="602">
        <v>0</v>
      </c>
    </row>
    <row r="30" spans="1:10" ht="15" customHeight="1">
      <c r="A30" s="595" t="s">
        <v>492</v>
      </c>
      <c r="B30" s="596"/>
      <c r="C30" s="597"/>
      <c r="D30" s="604"/>
      <c r="E30" s="587">
        <v>209.92</v>
      </c>
    </row>
    <row r="31" spans="1:10">
      <c r="A31" s="583"/>
      <c r="B31" s="583"/>
      <c r="C31" s="583"/>
      <c r="D31" s="583"/>
      <c r="E31" s="583"/>
      <c r="F31" s="583"/>
      <c r="G31" s="583"/>
      <c r="H31" s="583"/>
      <c r="I31" s="583"/>
      <c r="J31" s="583"/>
    </row>
    <row r="32" spans="1:10">
      <c r="A32" s="605"/>
      <c r="B32" s="605"/>
      <c r="C32" s="605"/>
      <c r="D32" s="605"/>
      <c r="E32" s="605"/>
      <c r="F32" s="605"/>
      <c r="G32" s="605"/>
      <c r="H32" s="605"/>
      <c r="I32" s="605"/>
      <c r="J32" s="605"/>
    </row>
    <row r="33" spans="1:10" ht="15" customHeight="1">
      <c r="A33" s="582" t="s">
        <v>455</v>
      </c>
      <c r="B33" s="582"/>
      <c r="C33" s="582"/>
      <c r="D33" s="582"/>
      <c r="E33" s="582"/>
      <c r="F33" s="582"/>
      <c r="G33" s="582"/>
      <c r="H33" s="582"/>
      <c r="I33" s="582"/>
      <c r="J33" s="582"/>
    </row>
    <row r="34" spans="1:10" ht="15" customHeight="1">
      <c r="A34" s="582" t="s">
        <v>456</v>
      </c>
      <c r="B34" s="582"/>
      <c r="C34" s="582"/>
      <c r="D34" s="582" t="s">
        <v>457</v>
      </c>
      <c r="E34" s="582"/>
      <c r="F34" s="582"/>
      <c r="G34" s="582" t="s">
        <v>458</v>
      </c>
      <c r="H34" s="582"/>
      <c r="I34" s="582"/>
      <c r="J34" s="582"/>
    </row>
    <row r="35" spans="1:10">
      <c r="A35" s="583"/>
      <c r="B35" s="583"/>
      <c r="C35" s="583"/>
      <c r="D35" s="583"/>
      <c r="E35" s="583"/>
      <c r="F35" s="583"/>
      <c r="G35" s="583"/>
      <c r="H35" s="583"/>
      <c r="I35" s="583"/>
      <c r="J35" s="583"/>
    </row>
    <row r="36" spans="1:10" ht="15" customHeight="1">
      <c r="A36" s="582" t="s">
        <v>459</v>
      </c>
      <c r="B36" s="582"/>
      <c r="C36" s="582"/>
      <c r="D36" s="582"/>
      <c r="E36" s="582"/>
      <c r="F36" s="582"/>
      <c r="G36" s="582"/>
      <c r="H36" s="582"/>
      <c r="I36" s="582"/>
      <c r="J36" s="582"/>
    </row>
    <row r="37" spans="1:10">
      <c r="A37" s="583"/>
      <c r="B37" s="583"/>
      <c r="C37" s="583"/>
      <c r="D37" s="583"/>
      <c r="E37" s="583"/>
      <c r="F37" s="583"/>
      <c r="G37" s="583"/>
      <c r="H37" s="583"/>
      <c r="I37" s="583"/>
      <c r="J37" s="583"/>
    </row>
    <row r="38" spans="1:10" ht="15" customHeight="1">
      <c r="A38" s="582" t="s">
        <v>493</v>
      </c>
      <c r="B38" s="582"/>
      <c r="C38" s="582"/>
      <c r="D38" s="582"/>
      <c r="E38" s="582"/>
      <c r="F38" s="582"/>
      <c r="G38" s="582"/>
      <c r="H38" s="582" t="s">
        <v>494</v>
      </c>
      <c r="I38" s="582"/>
      <c r="J38" s="582"/>
    </row>
    <row r="39" spans="1:10" ht="15" customHeight="1">
      <c r="A39" s="582" t="s">
        <v>462</v>
      </c>
      <c r="B39" s="582"/>
      <c r="C39" s="582" t="s">
        <v>495</v>
      </c>
      <c r="D39" s="582"/>
      <c r="E39" s="582" t="s">
        <v>464</v>
      </c>
      <c r="F39" s="582"/>
      <c r="G39" s="582"/>
      <c r="H39" s="582" t="s">
        <v>465</v>
      </c>
      <c r="I39" s="582"/>
      <c r="J39" s="582"/>
    </row>
    <row r="40" spans="1:10">
      <c r="A40" s="583"/>
      <c r="B40" s="583"/>
      <c r="C40" s="583"/>
      <c r="D40" s="583"/>
      <c r="E40" s="583"/>
      <c r="F40" s="583"/>
      <c r="G40" s="583"/>
      <c r="H40" s="583"/>
      <c r="I40" s="583"/>
      <c r="J40" s="583"/>
    </row>
    <row r="41" spans="1:10">
      <c r="A41" s="585" t="s">
        <v>466</v>
      </c>
      <c r="B41" s="586" t="s">
        <v>467</v>
      </c>
      <c r="C41" s="586" t="s">
        <v>468</v>
      </c>
      <c r="D41" s="587" t="s">
        <v>469</v>
      </c>
      <c r="E41" s="587" t="s">
        <v>470</v>
      </c>
      <c r="F41" s="587" t="s">
        <v>471</v>
      </c>
      <c r="G41" s="587" t="s">
        <v>472</v>
      </c>
      <c r="H41" s="587" t="s">
        <v>473</v>
      </c>
      <c r="I41" s="587" t="s">
        <v>474</v>
      </c>
      <c r="J41" s="587" t="s">
        <v>475</v>
      </c>
    </row>
    <row r="42" spans="1:10" ht="30">
      <c r="A42" s="588" t="s">
        <v>476</v>
      </c>
      <c r="B42" s="589" t="s">
        <v>477</v>
      </c>
      <c r="C42" s="589" t="s">
        <v>478</v>
      </c>
      <c r="D42" s="590">
        <v>0.19</v>
      </c>
      <c r="E42" s="590">
        <v>1</v>
      </c>
      <c r="F42" s="590">
        <v>5.0999999999999996</v>
      </c>
      <c r="G42" s="590">
        <v>0</v>
      </c>
      <c r="H42" s="590">
        <v>13.12</v>
      </c>
      <c r="I42" s="590" t="s">
        <v>479</v>
      </c>
      <c r="J42" s="590">
        <v>2.4929999999999999</v>
      </c>
    </row>
    <row r="43" spans="1:10" ht="30">
      <c r="A43" s="588" t="s">
        <v>496</v>
      </c>
      <c r="B43" s="589" t="s">
        <v>477</v>
      </c>
      <c r="C43" s="589" t="s">
        <v>497</v>
      </c>
      <c r="D43" s="590">
        <v>0.18</v>
      </c>
      <c r="E43" s="590">
        <v>1</v>
      </c>
      <c r="F43" s="590">
        <v>6.94</v>
      </c>
      <c r="G43" s="590">
        <v>0</v>
      </c>
      <c r="H43" s="590">
        <v>17.850000000000001</v>
      </c>
      <c r="I43" s="590" t="s">
        <v>479</v>
      </c>
      <c r="J43" s="590">
        <v>3.2130000000000001</v>
      </c>
    </row>
    <row r="44" spans="1:10" ht="15" customHeight="1">
      <c r="A44" s="591" t="s">
        <v>480</v>
      </c>
      <c r="B44" s="592"/>
      <c r="C44" s="592"/>
      <c r="D44" s="592"/>
      <c r="E44" s="592"/>
      <c r="F44" s="592"/>
      <c r="G44" s="592"/>
      <c r="H44" s="592"/>
      <c r="I44" s="593"/>
      <c r="J44" s="587">
        <v>5.71</v>
      </c>
    </row>
    <row r="45" spans="1:10">
      <c r="A45" s="594"/>
      <c r="B45" s="594"/>
      <c r="C45" s="594"/>
      <c r="D45" s="594"/>
      <c r="E45" s="594"/>
      <c r="F45" s="594"/>
      <c r="G45" s="594"/>
      <c r="H45" s="594"/>
      <c r="I45" s="594"/>
      <c r="J45" s="594"/>
    </row>
    <row r="46" spans="1:10" ht="15" customHeight="1">
      <c r="A46" s="582" t="s">
        <v>299</v>
      </c>
      <c r="B46" s="582"/>
      <c r="C46" s="582"/>
      <c r="D46" s="582"/>
      <c r="E46" s="582"/>
    </row>
    <row r="47" spans="1:10" ht="15" customHeight="1">
      <c r="A47" s="595" t="s">
        <v>481</v>
      </c>
      <c r="B47" s="596"/>
      <c r="C47" s="597"/>
      <c r="D47" s="587" t="s">
        <v>482</v>
      </c>
      <c r="E47" s="587" t="s">
        <v>483</v>
      </c>
    </row>
    <row r="48" spans="1:10" ht="15" customHeight="1">
      <c r="A48" s="598" t="s">
        <v>484</v>
      </c>
      <c r="B48" s="599"/>
      <c r="C48" s="600"/>
      <c r="D48" s="601">
        <v>157.27000000000001</v>
      </c>
      <c r="E48" s="602">
        <v>5.71</v>
      </c>
    </row>
    <row r="49" spans="1:10" ht="15" customHeight="1">
      <c r="A49" s="598" t="s">
        <v>485</v>
      </c>
      <c r="B49" s="599"/>
      <c r="C49" s="600"/>
      <c r="D49" s="603"/>
      <c r="E49" s="602">
        <v>0</v>
      </c>
    </row>
    <row r="50" spans="1:10" ht="15" customHeight="1">
      <c r="A50" s="598" t="s">
        <v>486</v>
      </c>
      <c r="B50" s="599"/>
      <c r="C50" s="600"/>
      <c r="D50" s="603"/>
      <c r="E50" s="602">
        <v>0</v>
      </c>
    </row>
    <row r="51" spans="1:10" ht="15" customHeight="1">
      <c r="A51" s="598" t="s">
        <v>487</v>
      </c>
      <c r="B51" s="599"/>
      <c r="C51" s="600"/>
      <c r="D51" s="603"/>
      <c r="E51" s="602">
        <v>1</v>
      </c>
    </row>
    <row r="52" spans="1:10" ht="15" customHeight="1">
      <c r="A52" s="598" t="s">
        <v>488</v>
      </c>
      <c r="B52" s="599"/>
      <c r="C52" s="600"/>
      <c r="D52" s="603"/>
      <c r="E52" s="602">
        <v>5.71</v>
      </c>
    </row>
    <row r="53" spans="1:10" ht="15" customHeight="1">
      <c r="A53" s="598" t="s">
        <v>489</v>
      </c>
      <c r="B53" s="599"/>
      <c r="C53" s="600"/>
      <c r="D53" s="603"/>
      <c r="E53" s="602">
        <v>5.71</v>
      </c>
    </row>
    <row r="54" spans="1:10" ht="15" customHeight="1">
      <c r="A54" s="598" t="s">
        <v>490</v>
      </c>
      <c r="B54" s="599"/>
      <c r="C54" s="600"/>
      <c r="D54" s="604"/>
      <c r="E54" s="602">
        <v>5.71</v>
      </c>
    </row>
    <row r="55" spans="1:10" ht="15" customHeight="1">
      <c r="A55" s="598" t="s">
        <v>491</v>
      </c>
      <c r="B55" s="599"/>
      <c r="C55" s="600"/>
      <c r="D55" s="601">
        <v>0</v>
      </c>
      <c r="E55" s="602">
        <v>0</v>
      </c>
    </row>
    <row r="56" spans="1:10" ht="15" customHeight="1">
      <c r="A56" s="595" t="s">
        <v>492</v>
      </c>
      <c r="B56" s="596"/>
      <c r="C56" s="597"/>
      <c r="D56" s="604"/>
      <c r="E56" s="587">
        <v>5.71</v>
      </c>
    </row>
    <row r="57" spans="1:10">
      <c r="A57" s="583"/>
      <c r="B57" s="583"/>
      <c r="C57" s="583"/>
      <c r="D57" s="583"/>
      <c r="E57" s="583"/>
      <c r="F57" s="583"/>
      <c r="G57" s="583"/>
      <c r="H57" s="583"/>
      <c r="I57" s="583"/>
      <c r="J57" s="583"/>
    </row>
    <row r="58" spans="1:10">
      <c r="A58" s="605"/>
      <c r="B58" s="605"/>
      <c r="C58" s="605"/>
      <c r="D58" s="605"/>
      <c r="E58" s="605"/>
      <c r="F58" s="605"/>
      <c r="G58" s="605"/>
      <c r="H58" s="605"/>
      <c r="I58" s="605"/>
      <c r="J58" s="605"/>
    </row>
    <row r="59" spans="1:10" ht="15" customHeight="1">
      <c r="A59" s="582" t="s">
        <v>455</v>
      </c>
      <c r="B59" s="582"/>
      <c r="C59" s="582"/>
      <c r="D59" s="582"/>
      <c r="E59" s="582"/>
      <c r="F59" s="582"/>
      <c r="G59" s="582"/>
      <c r="H59" s="582"/>
      <c r="I59" s="582"/>
      <c r="J59" s="582"/>
    </row>
    <row r="60" spans="1:10" ht="15" customHeight="1">
      <c r="A60" s="582" t="s">
        <v>456</v>
      </c>
      <c r="B60" s="582"/>
      <c r="C60" s="582"/>
      <c r="D60" s="582" t="s">
        <v>457</v>
      </c>
      <c r="E60" s="582"/>
      <c r="F60" s="582"/>
      <c r="G60" s="582" t="s">
        <v>458</v>
      </c>
      <c r="H60" s="582"/>
      <c r="I60" s="582"/>
      <c r="J60" s="582"/>
    </row>
    <row r="61" spans="1:10">
      <c r="A61" s="583"/>
      <c r="B61" s="583"/>
      <c r="C61" s="583"/>
      <c r="D61" s="583"/>
      <c r="E61" s="583"/>
      <c r="F61" s="583"/>
      <c r="G61" s="583"/>
      <c r="H61" s="583"/>
      <c r="I61" s="583"/>
      <c r="J61" s="583"/>
    </row>
    <row r="62" spans="1:10" ht="15" customHeight="1">
      <c r="A62" s="582" t="s">
        <v>459</v>
      </c>
      <c r="B62" s="582"/>
      <c r="C62" s="582"/>
      <c r="D62" s="582"/>
      <c r="E62" s="582"/>
      <c r="F62" s="582"/>
      <c r="G62" s="582"/>
      <c r="H62" s="582"/>
      <c r="I62" s="582"/>
      <c r="J62" s="582"/>
    </row>
    <row r="63" spans="1:10">
      <c r="A63" s="583"/>
      <c r="B63" s="583"/>
      <c r="C63" s="583"/>
      <c r="D63" s="583"/>
      <c r="E63" s="583"/>
      <c r="F63" s="583"/>
      <c r="G63" s="583"/>
      <c r="H63" s="583"/>
      <c r="I63" s="583"/>
      <c r="J63" s="583"/>
    </row>
    <row r="64" spans="1:10" ht="15" customHeight="1">
      <c r="A64" s="582" t="s">
        <v>498</v>
      </c>
      <c r="B64" s="582"/>
      <c r="C64" s="582"/>
      <c r="D64" s="582"/>
      <c r="E64" s="582"/>
      <c r="F64" s="582"/>
      <c r="G64" s="582"/>
      <c r="H64" s="582" t="s">
        <v>494</v>
      </c>
      <c r="I64" s="582"/>
      <c r="J64" s="582"/>
    </row>
    <row r="65" spans="1:10" ht="15" customHeight="1">
      <c r="A65" s="582" t="s">
        <v>462</v>
      </c>
      <c r="B65" s="582"/>
      <c r="C65" s="582" t="s">
        <v>499</v>
      </c>
      <c r="D65" s="582"/>
      <c r="E65" s="582" t="s">
        <v>464</v>
      </c>
      <c r="F65" s="582"/>
      <c r="G65" s="582"/>
      <c r="H65" s="582" t="s">
        <v>465</v>
      </c>
      <c r="I65" s="582"/>
      <c r="J65" s="582"/>
    </row>
    <row r="66" spans="1:10">
      <c r="A66" s="583"/>
      <c r="B66" s="583"/>
      <c r="C66" s="583"/>
      <c r="D66" s="583"/>
      <c r="E66" s="583"/>
      <c r="F66" s="583"/>
      <c r="G66" s="583"/>
      <c r="H66" s="583"/>
      <c r="I66" s="583"/>
      <c r="J66" s="583"/>
    </row>
    <row r="67" spans="1:10">
      <c r="A67" s="585" t="s">
        <v>466</v>
      </c>
      <c r="B67" s="586" t="s">
        <v>467</v>
      </c>
      <c r="C67" s="586" t="s">
        <v>468</v>
      </c>
      <c r="D67" s="587" t="s">
        <v>469</v>
      </c>
      <c r="E67" s="587" t="s">
        <v>470</v>
      </c>
      <c r="F67" s="587" t="s">
        <v>471</v>
      </c>
      <c r="G67" s="587" t="s">
        <v>472</v>
      </c>
      <c r="H67" s="587" t="s">
        <v>473</v>
      </c>
      <c r="I67" s="587" t="s">
        <v>474</v>
      </c>
      <c r="J67" s="587" t="s">
        <v>475</v>
      </c>
    </row>
    <row r="68" spans="1:10" ht="30">
      <c r="A68" s="588" t="s">
        <v>500</v>
      </c>
      <c r="B68" s="589" t="s">
        <v>477</v>
      </c>
      <c r="C68" s="589" t="s">
        <v>501</v>
      </c>
      <c r="D68" s="590">
        <v>1.3</v>
      </c>
      <c r="E68" s="590">
        <v>1</v>
      </c>
      <c r="F68" s="590">
        <v>5.86</v>
      </c>
      <c r="G68" s="590">
        <v>0</v>
      </c>
      <c r="H68" s="590">
        <v>15.08</v>
      </c>
      <c r="I68" s="590" t="s">
        <v>479</v>
      </c>
      <c r="J68" s="590">
        <v>19.603999999999999</v>
      </c>
    </row>
    <row r="69" spans="1:10" ht="30">
      <c r="A69" s="588" t="s">
        <v>502</v>
      </c>
      <c r="B69" s="589" t="s">
        <v>477</v>
      </c>
      <c r="C69" s="589" t="s">
        <v>503</v>
      </c>
      <c r="D69" s="590">
        <v>0.13</v>
      </c>
      <c r="E69" s="590">
        <v>1</v>
      </c>
      <c r="F69" s="590">
        <v>6.94</v>
      </c>
      <c r="G69" s="590">
        <v>0</v>
      </c>
      <c r="H69" s="590">
        <v>17.850000000000001</v>
      </c>
      <c r="I69" s="590" t="s">
        <v>479</v>
      </c>
      <c r="J69" s="590">
        <v>2.3210000000000002</v>
      </c>
    </row>
    <row r="70" spans="1:10" ht="15" customHeight="1">
      <c r="A70" s="591" t="s">
        <v>480</v>
      </c>
      <c r="B70" s="592"/>
      <c r="C70" s="592"/>
      <c r="D70" s="592"/>
      <c r="E70" s="592"/>
      <c r="F70" s="592"/>
      <c r="G70" s="592"/>
      <c r="H70" s="592"/>
      <c r="I70" s="593"/>
      <c r="J70" s="587">
        <v>21.92</v>
      </c>
    </row>
    <row r="71" spans="1:10">
      <c r="A71" s="594"/>
      <c r="B71" s="594"/>
      <c r="C71" s="594"/>
      <c r="D71" s="594"/>
      <c r="E71" s="594"/>
      <c r="F71" s="594"/>
      <c r="G71" s="594"/>
      <c r="H71" s="594"/>
      <c r="I71" s="594"/>
      <c r="J71" s="594"/>
    </row>
    <row r="72" spans="1:10" ht="15" customHeight="1">
      <c r="A72" s="582" t="s">
        <v>299</v>
      </c>
      <c r="B72" s="582"/>
      <c r="C72" s="582"/>
      <c r="D72" s="582"/>
      <c r="E72" s="582"/>
    </row>
    <row r="73" spans="1:10" ht="15" customHeight="1">
      <c r="A73" s="595" t="s">
        <v>481</v>
      </c>
      <c r="B73" s="596"/>
      <c r="C73" s="597"/>
      <c r="D73" s="587" t="s">
        <v>482</v>
      </c>
      <c r="E73" s="587" t="s">
        <v>483</v>
      </c>
    </row>
    <row r="74" spans="1:10" ht="15" customHeight="1">
      <c r="A74" s="598" t="s">
        <v>484</v>
      </c>
      <c r="B74" s="599"/>
      <c r="C74" s="600"/>
      <c r="D74" s="601">
        <v>157.27000000000001</v>
      </c>
      <c r="E74" s="602">
        <v>21.93</v>
      </c>
    </row>
    <row r="75" spans="1:10" ht="15" customHeight="1">
      <c r="A75" s="598" t="s">
        <v>485</v>
      </c>
      <c r="B75" s="599"/>
      <c r="C75" s="600"/>
      <c r="D75" s="603"/>
      <c r="E75" s="602">
        <v>0</v>
      </c>
    </row>
    <row r="76" spans="1:10" ht="15" customHeight="1">
      <c r="A76" s="598" t="s">
        <v>486</v>
      </c>
      <c r="B76" s="599"/>
      <c r="C76" s="600"/>
      <c r="D76" s="603"/>
      <c r="E76" s="602">
        <v>0</v>
      </c>
    </row>
    <row r="77" spans="1:10" ht="15" customHeight="1">
      <c r="A77" s="598" t="s">
        <v>487</v>
      </c>
      <c r="B77" s="599"/>
      <c r="C77" s="600"/>
      <c r="D77" s="603"/>
      <c r="E77" s="602">
        <v>1</v>
      </c>
    </row>
    <row r="78" spans="1:10" ht="15" customHeight="1">
      <c r="A78" s="598" t="s">
        <v>488</v>
      </c>
      <c r="B78" s="599"/>
      <c r="C78" s="600"/>
      <c r="D78" s="603"/>
      <c r="E78" s="602">
        <v>21.93</v>
      </c>
    </row>
    <row r="79" spans="1:10" ht="15" customHeight="1">
      <c r="A79" s="598" t="s">
        <v>489</v>
      </c>
      <c r="B79" s="599"/>
      <c r="C79" s="600"/>
      <c r="D79" s="603"/>
      <c r="E79" s="602">
        <v>21.93</v>
      </c>
    </row>
    <row r="80" spans="1:10" ht="15" customHeight="1">
      <c r="A80" s="598" t="s">
        <v>490</v>
      </c>
      <c r="B80" s="599"/>
      <c r="C80" s="600"/>
      <c r="D80" s="604"/>
      <c r="E80" s="602">
        <v>21.93</v>
      </c>
    </row>
    <row r="81" spans="1:10" ht="15" customHeight="1">
      <c r="A81" s="598" t="s">
        <v>491</v>
      </c>
      <c r="B81" s="599"/>
      <c r="C81" s="600"/>
      <c r="D81" s="601">
        <v>0</v>
      </c>
      <c r="E81" s="602">
        <v>0</v>
      </c>
    </row>
    <row r="82" spans="1:10" ht="15" customHeight="1">
      <c r="A82" s="595" t="s">
        <v>492</v>
      </c>
      <c r="B82" s="596"/>
      <c r="C82" s="597"/>
      <c r="D82" s="604"/>
      <c r="E82" s="587">
        <v>21.93</v>
      </c>
    </row>
    <row r="83" spans="1:10">
      <c r="A83" s="583"/>
      <c r="B83" s="583"/>
      <c r="C83" s="583"/>
      <c r="D83" s="583"/>
      <c r="E83" s="583"/>
      <c r="F83" s="583"/>
      <c r="G83" s="583"/>
      <c r="H83" s="583"/>
      <c r="I83" s="583"/>
      <c r="J83" s="583"/>
    </row>
    <row r="84" spans="1:10">
      <c r="A84" s="605"/>
      <c r="B84" s="605"/>
      <c r="C84" s="605"/>
      <c r="D84" s="605"/>
      <c r="E84" s="605"/>
      <c r="F84" s="605"/>
      <c r="G84" s="605"/>
      <c r="H84" s="605"/>
      <c r="I84" s="605"/>
      <c r="J84" s="605"/>
    </row>
    <row r="85" spans="1:10" ht="15" customHeight="1">
      <c r="A85" s="582" t="s">
        <v>455</v>
      </c>
      <c r="B85" s="582"/>
      <c r="C85" s="582"/>
      <c r="D85" s="582"/>
      <c r="E85" s="582"/>
      <c r="F85" s="582"/>
      <c r="G85" s="582"/>
      <c r="H85" s="582"/>
      <c r="I85" s="582"/>
      <c r="J85" s="582"/>
    </row>
    <row r="86" spans="1:10" ht="15" customHeight="1">
      <c r="A86" s="582" t="s">
        <v>456</v>
      </c>
      <c r="B86" s="582"/>
      <c r="C86" s="582"/>
      <c r="D86" s="582" t="s">
        <v>457</v>
      </c>
      <c r="E86" s="582"/>
      <c r="F86" s="582"/>
      <c r="G86" s="582" t="s">
        <v>458</v>
      </c>
      <c r="H86" s="582"/>
      <c r="I86" s="582"/>
      <c r="J86" s="582"/>
    </row>
    <row r="87" spans="1:10">
      <c r="A87" s="583"/>
      <c r="B87" s="583"/>
      <c r="C87" s="583"/>
      <c r="D87" s="583"/>
      <c r="E87" s="583"/>
      <c r="F87" s="583"/>
      <c r="G87" s="583"/>
      <c r="H87" s="583"/>
      <c r="I87" s="583"/>
      <c r="J87" s="583"/>
    </row>
    <row r="88" spans="1:10" ht="15" customHeight="1">
      <c r="A88" s="582" t="s">
        <v>459</v>
      </c>
      <c r="B88" s="582"/>
      <c r="C88" s="582"/>
      <c r="D88" s="582"/>
      <c r="E88" s="582"/>
      <c r="F88" s="582"/>
      <c r="G88" s="582"/>
      <c r="H88" s="582"/>
      <c r="I88" s="582"/>
      <c r="J88" s="582"/>
    </row>
    <row r="89" spans="1:10">
      <c r="A89" s="583"/>
      <c r="B89" s="583"/>
      <c r="C89" s="583"/>
      <c r="D89" s="583"/>
      <c r="E89" s="583"/>
      <c r="F89" s="583"/>
      <c r="G89" s="583"/>
      <c r="H89" s="583"/>
      <c r="I89" s="583"/>
      <c r="J89" s="583"/>
    </row>
    <row r="90" spans="1:10" ht="15" customHeight="1">
      <c r="A90" s="582" t="s">
        <v>504</v>
      </c>
      <c r="B90" s="582"/>
      <c r="C90" s="582"/>
      <c r="D90" s="582"/>
      <c r="E90" s="582"/>
      <c r="F90" s="582"/>
      <c r="G90" s="582"/>
      <c r="H90" s="582" t="s">
        <v>494</v>
      </c>
      <c r="I90" s="582"/>
      <c r="J90" s="582"/>
    </row>
    <row r="91" spans="1:10" ht="15" customHeight="1">
      <c r="A91" s="582" t="s">
        <v>462</v>
      </c>
      <c r="B91" s="582"/>
      <c r="C91" s="582" t="s">
        <v>505</v>
      </c>
      <c r="D91" s="582"/>
      <c r="E91" s="582" t="s">
        <v>464</v>
      </c>
      <c r="F91" s="582"/>
      <c r="G91" s="582"/>
      <c r="H91" s="582" t="s">
        <v>506</v>
      </c>
      <c r="I91" s="582"/>
      <c r="J91" s="582"/>
    </row>
    <row r="92" spans="1:10">
      <c r="A92" s="583"/>
      <c r="B92" s="583"/>
      <c r="C92" s="583"/>
      <c r="D92" s="583"/>
      <c r="E92" s="583"/>
      <c r="F92" s="583"/>
      <c r="G92" s="583"/>
      <c r="H92" s="583"/>
      <c r="I92" s="583"/>
      <c r="J92" s="583"/>
    </row>
    <row r="93" spans="1:10">
      <c r="A93" s="585" t="s">
        <v>466</v>
      </c>
      <c r="B93" s="586" t="s">
        <v>467</v>
      </c>
      <c r="C93" s="586" t="s">
        <v>468</v>
      </c>
      <c r="D93" s="587" t="s">
        <v>469</v>
      </c>
      <c r="E93" s="587" t="s">
        <v>470</v>
      </c>
      <c r="F93" s="587" t="s">
        <v>471</v>
      </c>
      <c r="G93" s="587" t="s">
        <v>472</v>
      </c>
      <c r="H93" s="587" t="s">
        <v>473</v>
      </c>
      <c r="I93" s="587" t="s">
        <v>474</v>
      </c>
      <c r="J93" s="587" t="s">
        <v>475</v>
      </c>
    </row>
    <row r="94" spans="1:10" ht="30">
      <c r="A94" s="588" t="s">
        <v>502</v>
      </c>
      <c r="B94" s="589" t="s">
        <v>477</v>
      </c>
      <c r="C94" s="589" t="s">
        <v>503</v>
      </c>
      <c r="D94" s="590">
        <v>0.5</v>
      </c>
      <c r="E94" s="590">
        <v>1</v>
      </c>
      <c r="F94" s="590">
        <v>6.94</v>
      </c>
      <c r="G94" s="590">
        <v>0</v>
      </c>
      <c r="H94" s="590">
        <v>17.850000000000001</v>
      </c>
      <c r="I94" s="590" t="s">
        <v>479</v>
      </c>
      <c r="J94" s="590">
        <v>8.9250000000000007</v>
      </c>
    </row>
    <row r="95" spans="1:10" ht="30">
      <c r="A95" s="588" t="s">
        <v>476</v>
      </c>
      <c r="B95" s="589" t="s">
        <v>477</v>
      </c>
      <c r="C95" s="589" t="s">
        <v>478</v>
      </c>
      <c r="D95" s="590">
        <v>0.5</v>
      </c>
      <c r="E95" s="590">
        <v>1</v>
      </c>
      <c r="F95" s="590">
        <v>5.0999999999999996</v>
      </c>
      <c r="G95" s="590">
        <v>0</v>
      </c>
      <c r="H95" s="590">
        <v>13.12</v>
      </c>
      <c r="I95" s="590" t="s">
        <v>479</v>
      </c>
      <c r="J95" s="590">
        <v>6.56</v>
      </c>
    </row>
    <row r="96" spans="1:10" ht="15" customHeight="1">
      <c r="A96" s="591" t="s">
        <v>480</v>
      </c>
      <c r="B96" s="592"/>
      <c r="C96" s="592"/>
      <c r="D96" s="592"/>
      <c r="E96" s="592"/>
      <c r="F96" s="592"/>
      <c r="G96" s="592"/>
      <c r="H96" s="592"/>
      <c r="I96" s="593"/>
      <c r="J96" s="587">
        <v>15.48</v>
      </c>
    </row>
    <row r="97" spans="1:10">
      <c r="A97" s="594"/>
      <c r="B97" s="594"/>
      <c r="C97" s="594"/>
      <c r="D97" s="594"/>
      <c r="E97" s="594"/>
      <c r="F97" s="594"/>
      <c r="G97" s="594"/>
      <c r="H97" s="594"/>
      <c r="I97" s="594"/>
      <c r="J97" s="594"/>
    </row>
    <row r="98" spans="1:10">
      <c r="A98" s="585" t="s">
        <v>507</v>
      </c>
      <c r="B98" s="586" t="s">
        <v>467</v>
      </c>
      <c r="C98" s="586" t="s">
        <v>468</v>
      </c>
      <c r="D98" s="587" t="s">
        <v>469</v>
      </c>
      <c r="E98" s="587" t="s">
        <v>470</v>
      </c>
      <c r="F98" s="587" t="s">
        <v>471</v>
      </c>
      <c r="G98" s="587" t="s">
        <v>472</v>
      </c>
      <c r="H98" s="587" t="s">
        <v>473</v>
      </c>
      <c r="I98" s="587" t="s">
        <v>474</v>
      </c>
      <c r="J98" s="587" t="s">
        <v>475</v>
      </c>
    </row>
    <row r="99" spans="1:10" ht="30">
      <c r="A99" s="588" t="s">
        <v>508</v>
      </c>
      <c r="B99" s="589" t="s">
        <v>509</v>
      </c>
      <c r="C99" s="589" t="s">
        <v>510</v>
      </c>
      <c r="D99" s="590">
        <v>0.25</v>
      </c>
      <c r="E99" s="590">
        <v>1</v>
      </c>
      <c r="F99" s="590">
        <v>5.39</v>
      </c>
      <c r="G99" s="590">
        <v>0</v>
      </c>
      <c r="H99" s="590">
        <v>5.39</v>
      </c>
      <c r="I99" s="590" t="s">
        <v>479</v>
      </c>
      <c r="J99" s="590">
        <v>1.3480000000000001</v>
      </c>
    </row>
    <row r="100" spans="1:10" ht="30">
      <c r="A100" s="588" t="s">
        <v>511</v>
      </c>
      <c r="B100" s="589" t="s">
        <v>509</v>
      </c>
      <c r="C100" s="589" t="s">
        <v>512</v>
      </c>
      <c r="D100" s="590">
        <v>1.5</v>
      </c>
      <c r="E100" s="590">
        <v>1</v>
      </c>
      <c r="F100" s="590">
        <v>5.0199999999999996</v>
      </c>
      <c r="G100" s="590">
        <v>0</v>
      </c>
      <c r="H100" s="590">
        <v>5.0199999999999996</v>
      </c>
      <c r="I100" s="590" t="s">
        <v>479</v>
      </c>
      <c r="J100" s="590">
        <v>7.53</v>
      </c>
    </row>
    <row r="101" spans="1:10">
      <c r="A101" s="588" t="s">
        <v>513</v>
      </c>
      <c r="B101" s="589" t="s">
        <v>514</v>
      </c>
      <c r="C101" s="589" t="s">
        <v>515</v>
      </c>
      <c r="D101" s="590">
        <v>0.125</v>
      </c>
      <c r="E101" s="590">
        <v>1</v>
      </c>
      <c r="F101" s="590">
        <v>8.7799999999999994</v>
      </c>
      <c r="G101" s="590">
        <v>0</v>
      </c>
      <c r="H101" s="590">
        <v>8.7799999999999994</v>
      </c>
      <c r="I101" s="590" t="s">
        <v>479</v>
      </c>
      <c r="J101" s="590">
        <v>1.0980000000000001</v>
      </c>
    </row>
    <row r="102" spans="1:10" ht="30">
      <c r="A102" s="588" t="s">
        <v>516</v>
      </c>
      <c r="B102" s="589" t="s">
        <v>517</v>
      </c>
      <c r="C102" s="589" t="s">
        <v>518</v>
      </c>
      <c r="D102" s="590">
        <v>1</v>
      </c>
      <c r="E102" s="590">
        <v>1</v>
      </c>
      <c r="F102" s="590">
        <v>217.08</v>
      </c>
      <c r="G102" s="590">
        <v>0</v>
      </c>
      <c r="H102" s="590">
        <v>217.08</v>
      </c>
      <c r="I102" s="590" t="s">
        <v>479</v>
      </c>
      <c r="J102" s="590">
        <v>217.08</v>
      </c>
    </row>
    <row r="103" spans="1:10" ht="15" customHeight="1">
      <c r="A103" s="591" t="s">
        <v>480</v>
      </c>
      <c r="B103" s="592"/>
      <c r="C103" s="592"/>
      <c r="D103" s="592"/>
      <c r="E103" s="592"/>
      <c r="F103" s="592"/>
      <c r="G103" s="592"/>
      <c r="H103" s="592"/>
      <c r="I103" s="593"/>
      <c r="J103" s="587">
        <v>227.06</v>
      </c>
    </row>
    <row r="104" spans="1:10">
      <c r="A104" s="594"/>
      <c r="B104" s="594"/>
      <c r="C104" s="594"/>
      <c r="D104" s="594"/>
      <c r="E104" s="594"/>
      <c r="F104" s="594"/>
      <c r="G104" s="594"/>
      <c r="H104" s="594"/>
      <c r="I104" s="594"/>
      <c r="J104" s="594"/>
    </row>
    <row r="105" spans="1:10" ht="15" customHeight="1">
      <c r="A105" s="582" t="s">
        <v>299</v>
      </c>
      <c r="B105" s="582"/>
      <c r="C105" s="582"/>
      <c r="D105" s="582"/>
      <c r="E105" s="582"/>
    </row>
    <row r="106" spans="1:10" ht="15" customHeight="1">
      <c r="A106" s="595" t="s">
        <v>481</v>
      </c>
      <c r="B106" s="596"/>
      <c r="C106" s="597"/>
      <c r="D106" s="587" t="s">
        <v>482</v>
      </c>
      <c r="E106" s="587" t="s">
        <v>483</v>
      </c>
    </row>
    <row r="107" spans="1:10" ht="15" customHeight="1">
      <c r="A107" s="598" t="s">
        <v>484</v>
      </c>
      <c r="B107" s="599"/>
      <c r="C107" s="600"/>
      <c r="D107" s="601">
        <v>157.27000000000001</v>
      </c>
      <c r="E107" s="602">
        <v>15.49</v>
      </c>
    </row>
    <row r="108" spans="1:10" ht="15" customHeight="1">
      <c r="A108" s="598" t="s">
        <v>485</v>
      </c>
      <c r="B108" s="599"/>
      <c r="C108" s="600"/>
      <c r="D108" s="603"/>
      <c r="E108" s="602">
        <v>227.06</v>
      </c>
    </row>
    <row r="109" spans="1:10" ht="15" customHeight="1">
      <c r="A109" s="598" t="s">
        <v>486</v>
      </c>
      <c r="B109" s="599"/>
      <c r="C109" s="600"/>
      <c r="D109" s="603"/>
      <c r="E109" s="602">
        <v>0</v>
      </c>
    </row>
    <row r="110" spans="1:10" ht="15" customHeight="1">
      <c r="A110" s="598" t="s">
        <v>487</v>
      </c>
      <c r="B110" s="599"/>
      <c r="C110" s="600"/>
      <c r="D110" s="603"/>
      <c r="E110" s="602">
        <v>1</v>
      </c>
    </row>
    <row r="111" spans="1:10" ht="15" customHeight="1">
      <c r="A111" s="598" t="s">
        <v>488</v>
      </c>
      <c r="B111" s="599"/>
      <c r="C111" s="600"/>
      <c r="D111" s="603"/>
      <c r="E111" s="602">
        <v>15.49</v>
      </c>
    </row>
    <row r="112" spans="1:10" ht="15" customHeight="1">
      <c r="A112" s="598" t="s">
        <v>489</v>
      </c>
      <c r="B112" s="599"/>
      <c r="C112" s="600"/>
      <c r="D112" s="603"/>
      <c r="E112" s="602">
        <v>15.49</v>
      </c>
    </row>
    <row r="113" spans="1:10" ht="15" customHeight="1">
      <c r="A113" s="598" t="s">
        <v>490</v>
      </c>
      <c r="B113" s="599"/>
      <c r="C113" s="600"/>
      <c r="D113" s="604"/>
      <c r="E113" s="602">
        <v>242.55</v>
      </c>
    </row>
    <row r="114" spans="1:10" ht="15" customHeight="1">
      <c r="A114" s="598" t="s">
        <v>491</v>
      </c>
      <c r="B114" s="599"/>
      <c r="C114" s="600"/>
      <c r="D114" s="601">
        <v>0</v>
      </c>
      <c r="E114" s="602">
        <v>0</v>
      </c>
    </row>
    <row r="115" spans="1:10" ht="15" customHeight="1">
      <c r="A115" s="595" t="s">
        <v>492</v>
      </c>
      <c r="B115" s="596"/>
      <c r="C115" s="597"/>
      <c r="D115" s="604"/>
      <c r="E115" s="587">
        <v>242.55</v>
      </c>
    </row>
    <row r="116" spans="1:10">
      <c r="A116" s="583"/>
      <c r="B116" s="583"/>
      <c r="C116" s="583"/>
      <c r="D116" s="583"/>
      <c r="E116" s="583"/>
      <c r="F116" s="583"/>
      <c r="G116" s="583"/>
      <c r="H116" s="583"/>
      <c r="I116" s="583"/>
      <c r="J116" s="583"/>
    </row>
    <row r="117" spans="1:10">
      <c r="A117" s="605"/>
      <c r="B117" s="605"/>
      <c r="C117" s="605"/>
      <c r="D117" s="605"/>
      <c r="E117" s="605"/>
      <c r="F117" s="605"/>
      <c r="G117" s="605"/>
      <c r="H117" s="605"/>
      <c r="I117" s="605"/>
      <c r="J117" s="605"/>
    </row>
    <row r="118" spans="1:10" ht="15" customHeight="1">
      <c r="A118" s="582" t="s">
        <v>455</v>
      </c>
      <c r="B118" s="582"/>
      <c r="C118" s="582"/>
      <c r="D118" s="582"/>
      <c r="E118" s="582"/>
      <c r="F118" s="582"/>
      <c r="G118" s="582"/>
      <c r="H118" s="582"/>
      <c r="I118" s="582"/>
      <c r="J118" s="582"/>
    </row>
    <row r="119" spans="1:10" ht="15" customHeight="1">
      <c r="A119" s="582" t="s">
        <v>456</v>
      </c>
      <c r="B119" s="582"/>
      <c r="C119" s="582"/>
      <c r="D119" s="582" t="s">
        <v>457</v>
      </c>
      <c r="E119" s="582"/>
      <c r="F119" s="582"/>
      <c r="G119" s="582" t="s">
        <v>458</v>
      </c>
      <c r="H119" s="582"/>
      <c r="I119" s="582"/>
      <c r="J119" s="582"/>
    </row>
    <row r="120" spans="1:10">
      <c r="A120" s="583"/>
      <c r="B120" s="583"/>
      <c r="C120" s="583"/>
      <c r="D120" s="583"/>
      <c r="E120" s="583"/>
      <c r="F120" s="583"/>
      <c r="G120" s="583"/>
      <c r="H120" s="583"/>
      <c r="I120" s="583"/>
      <c r="J120" s="583"/>
    </row>
    <row r="121" spans="1:10" ht="15" customHeight="1">
      <c r="A121" s="582" t="s">
        <v>459</v>
      </c>
      <c r="B121" s="582"/>
      <c r="C121" s="582"/>
      <c r="D121" s="582"/>
      <c r="E121" s="582"/>
      <c r="F121" s="582"/>
      <c r="G121" s="582"/>
      <c r="H121" s="582"/>
      <c r="I121" s="582"/>
      <c r="J121" s="582"/>
    </row>
    <row r="122" spans="1:10">
      <c r="A122" s="583"/>
      <c r="B122" s="583"/>
      <c r="C122" s="583"/>
      <c r="D122" s="583"/>
      <c r="E122" s="583"/>
      <c r="F122" s="583"/>
      <c r="G122" s="583"/>
      <c r="H122" s="583"/>
      <c r="I122" s="583"/>
      <c r="J122" s="583"/>
    </row>
    <row r="123" spans="1:10" ht="30" customHeight="1">
      <c r="A123" s="582" t="s">
        <v>519</v>
      </c>
      <c r="B123" s="582"/>
      <c r="C123" s="582"/>
      <c r="D123" s="582"/>
      <c r="E123" s="582"/>
      <c r="F123" s="582"/>
      <c r="G123" s="582"/>
      <c r="H123" s="582" t="s">
        <v>494</v>
      </c>
      <c r="I123" s="582"/>
      <c r="J123" s="582"/>
    </row>
    <row r="124" spans="1:10" ht="15" customHeight="1">
      <c r="A124" s="582" t="s">
        <v>462</v>
      </c>
      <c r="B124" s="582"/>
      <c r="C124" s="582" t="s">
        <v>520</v>
      </c>
      <c r="D124" s="582"/>
      <c r="E124" s="582" t="s">
        <v>464</v>
      </c>
      <c r="F124" s="582"/>
      <c r="G124" s="582"/>
      <c r="H124" s="582" t="s">
        <v>521</v>
      </c>
      <c r="I124" s="582"/>
      <c r="J124" s="582"/>
    </row>
    <row r="125" spans="1:10">
      <c r="A125" s="583"/>
      <c r="B125" s="583"/>
      <c r="C125" s="583"/>
      <c r="D125" s="583"/>
      <c r="E125" s="583"/>
      <c r="F125" s="583"/>
      <c r="G125" s="583"/>
      <c r="H125" s="583"/>
      <c r="I125" s="583"/>
      <c r="J125" s="583"/>
    </row>
    <row r="126" spans="1:10">
      <c r="A126" s="585" t="s">
        <v>466</v>
      </c>
      <c r="B126" s="586" t="s">
        <v>467</v>
      </c>
      <c r="C126" s="586" t="s">
        <v>468</v>
      </c>
      <c r="D126" s="587" t="s">
        <v>469</v>
      </c>
      <c r="E126" s="587" t="s">
        <v>470</v>
      </c>
      <c r="F126" s="587" t="s">
        <v>471</v>
      </c>
      <c r="G126" s="587" t="s">
        <v>472</v>
      </c>
      <c r="H126" s="587" t="s">
        <v>473</v>
      </c>
      <c r="I126" s="587" t="s">
        <v>474</v>
      </c>
      <c r="J126" s="587" t="s">
        <v>475</v>
      </c>
    </row>
    <row r="127" spans="1:10" ht="30">
      <c r="A127" s="588" t="s">
        <v>502</v>
      </c>
      <c r="B127" s="589" t="s">
        <v>477</v>
      </c>
      <c r="C127" s="589" t="s">
        <v>503</v>
      </c>
      <c r="D127" s="590">
        <v>1.6303399999999999</v>
      </c>
      <c r="E127" s="590">
        <v>1</v>
      </c>
      <c r="F127" s="590">
        <v>6.94</v>
      </c>
      <c r="G127" s="590">
        <v>0</v>
      </c>
      <c r="H127" s="590">
        <v>17.850000000000001</v>
      </c>
      <c r="I127" s="590" t="s">
        <v>479</v>
      </c>
      <c r="J127" s="590">
        <v>29.102</v>
      </c>
    </row>
    <row r="128" spans="1:10" ht="30">
      <c r="A128" s="588" t="s">
        <v>522</v>
      </c>
      <c r="B128" s="589" t="s">
        <v>477</v>
      </c>
      <c r="C128" s="589" t="s">
        <v>523</v>
      </c>
      <c r="D128" s="590">
        <v>1.1244000000000001</v>
      </c>
      <c r="E128" s="590">
        <v>1</v>
      </c>
      <c r="F128" s="590">
        <v>6.94</v>
      </c>
      <c r="G128" s="590">
        <v>0</v>
      </c>
      <c r="H128" s="590">
        <v>17.850000000000001</v>
      </c>
      <c r="I128" s="590" t="s">
        <v>479</v>
      </c>
      <c r="J128" s="590">
        <v>20.071000000000002</v>
      </c>
    </row>
    <row r="129" spans="1:10" ht="30">
      <c r="A129" s="588" t="s">
        <v>524</v>
      </c>
      <c r="B129" s="589" t="s">
        <v>477</v>
      </c>
      <c r="C129" s="589" t="s">
        <v>525</v>
      </c>
      <c r="D129" s="590">
        <v>1.3093399999999999</v>
      </c>
      <c r="E129" s="590">
        <v>1</v>
      </c>
      <c r="F129" s="590">
        <v>6.94</v>
      </c>
      <c r="G129" s="590">
        <v>0</v>
      </c>
      <c r="H129" s="590">
        <v>17.850000000000001</v>
      </c>
      <c r="I129" s="590" t="s">
        <v>479</v>
      </c>
      <c r="J129" s="590">
        <v>23.372</v>
      </c>
    </row>
    <row r="130" spans="1:10" ht="30">
      <c r="A130" s="588" t="s">
        <v>526</v>
      </c>
      <c r="B130" s="589" t="s">
        <v>477</v>
      </c>
      <c r="C130" s="589" t="s">
        <v>527</v>
      </c>
      <c r="D130" s="590">
        <v>9.6039999999999997E-3</v>
      </c>
      <c r="E130" s="590">
        <v>1</v>
      </c>
      <c r="F130" s="590">
        <v>6.94</v>
      </c>
      <c r="G130" s="590">
        <v>0</v>
      </c>
      <c r="H130" s="590">
        <v>17.850000000000001</v>
      </c>
      <c r="I130" s="590" t="s">
        <v>479</v>
      </c>
      <c r="J130" s="590">
        <v>0.17100000000000001</v>
      </c>
    </row>
    <row r="131" spans="1:10" ht="30">
      <c r="A131" s="588" t="s">
        <v>528</v>
      </c>
      <c r="B131" s="589" t="s">
        <v>477</v>
      </c>
      <c r="C131" s="589" t="s">
        <v>529</v>
      </c>
      <c r="D131" s="590">
        <v>0.39792</v>
      </c>
      <c r="E131" s="590">
        <v>1</v>
      </c>
      <c r="F131" s="590">
        <v>6.94</v>
      </c>
      <c r="G131" s="590">
        <v>0</v>
      </c>
      <c r="H131" s="590">
        <v>17.850000000000001</v>
      </c>
      <c r="I131" s="590" t="s">
        <v>479</v>
      </c>
      <c r="J131" s="590">
        <v>7.1029999999999998</v>
      </c>
    </row>
    <row r="132" spans="1:10" ht="30">
      <c r="A132" s="588" t="s">
        <v>530</v>
      </c>
      <c r="B132" s="589" t="s">
        <v>477</v>
      </c>
      <c r="C132" s="589" t="s">
        <v>531</v>
      </c>
      <c r="D132" s="590">
        <v>1.8655999999999999</v>
      </c>
      <c r="E132" s="590">
        <v>1</v>
      </c>
      <c r="F132" s="590">
        <v>6.94</v>
      </c>
      <c r="G132" s="590">
        <v>0</v>
      </c>
      <c r="H132" s="590">
        <v>17.850000000000001</v>
      </c>
      <c r="I132" s="590" t="s">
        <v>479</v>
      </c>
      <c r="J132" s="590">
        <v>33.301000000000002</v>
      </c>
    </row>
    <row r="133" spans="1:10" ht="30">
      <c r="A133" s="588" t="s">
        <v>476</v>
      </c>
      <c r="B133" s="589" t="s">
        <v>477</v>
      </c>
      <c r="C133" s="589" t="s">
        <v>478</v>
      </c>
      <c r="D133" s="590">
        <v>7.3805540000000001</v>
      </c>
      <c r="E133" s="590">
        <v>1</v>
      </c>
      <c r="F133" s="590">
        <v>5.0999999999999996</v>
      </c>
      <c r="G133" s="590">
        <v>0</v>
      </c>
      <c r="H133" s="590">
        <v>13.12</v>
      </c>
      <c r="I133" s="590" t="s">
        <v>479</v>
      </c>
      <c r="J133" s="590">
        <v>96.832999999999998</v>
      </c>
    </row>
    <row r="134" spans="1:10" ht="30">
      <c r="A134" s="588" t="s">
        <v>496</v>
      </c>
      <c r="B134" s="589" t="s">
        <v>477</v>
      </c>
      <c r="C134" s="589" t="s">
        <v>497</v>
      </c>
      <c r="D134" s="590">
        <v>0.31784000000000001</v>
      </c>
      <c r="E134" s="590">
        <v>1</v>
      </c>
      <c r="F134" s="590">
        <v>6.94</v>
      </c>
      <c r="G134" s="590">
        <v>0</v>
      </c>
      <c r="H134" s="590">
        <v>17.850000000000001</v>
      </c>
      <c r="I134" s="590" t="s">
        <v>479</v>
      </c>
      <c r="J134" s="590">
        <v>5.673</v>
      </c>
    </row>
    <row r="135" spans="1:10" ht="15" customHeight="1">
      <c r="A135" s="591" t="s">
        <v>480</v>
      </c>
      <c r="B135" s="592"/>
      <c r="C135" s="592"/>
      <c r="D135" s="592"/>
      <c r="E135" s="592"/>
      <c r="F135" s="592"/>
      <c r="G135" s="592"/>
      <c r="H135" s="592"/>
      <c r="I135" s="593"/>
      <c r="J135" s="587">
        <v>215.63</v>
      </c>
    </row>
    <row r="136" spans="1:10">
      <c r="A136" s="594"/>
      <c r="B136" s="594"/>
      <c r="C136" s="594"/>
      <c r="D136" s="594"/>
      <c r="E136" s="594"/>
      <c r="F136" s="594"/>
      <c r="G136" s="594"/>
      <c r="H136" s="594"/>
      <c r="I136" s="594"/>
      <c r="J136" s="594"/>
    </row>
    <row r="137" spans="1:10">
      <c r="A137" s="585" t="s">
        <v>507</v>
      </c>
      <c r="B137" s="586" t="s">
        <v>467</v>
      </c>
      <c r="C137" s="586" t="s">
        <v>468</v>
      </c>
      <c r="D137" s="587" t="s">
        <v>469</v>
      </c>
      <c r="E137" s="587" t="s">
        <v>470</v>
      </c>
      <c r="F137" s="587" t="s">
        <v>471</v>
      </c>
      <c r="G137" s="587" t="s">
        <v>472</v>
      </c>
      <c r="H137" s="587" t="s">
        <v>473</v>
      </c>
      <c r="I137" s="587" t="s">
        <v>474</v>
      </c>
      <c r="J137" s="587" t="s">
        <v>475</v>
      </c>
    </row>
    <row r="138" spans="1:10">
      <c r="A138" s="588" t="s">
        <v>532</v>
      </c>
      <c r="B138" s="589" t="s">
        <v>533</v>
      </c>
      <c r="C138" s="589" t="s">
        <v>534</v>
      </c>
      <c r="D138" s="590">
        <v>4.8250000000000001E-2</v>
      </c>
      <c r="E138" s="590">
        <v>1</v>
      </c>
      <c r="F138" s="590">
        <v>71.67</v>
      </c>
      <c r="G138" s="590">
        <v>0</v>
      </c>
      <c r="H138" s="590">
        <v>71.67</v>
      </c>
      <c r="I138" s="590" t="s">
        <v>479</v>
      </c>
      <c r="J138" s="590">
        <v>3.4580000000000002</v>
      </c>
    </row>
    <row r="139" spans="1:10" ht="30">
      <c r="A139" s="588" t="s">
        <v>535</v>
      </c>
      <c r="B139" s="589" t="s">
        <v>514</v>
      </c>
      <c r="C139" s="589" t="s">
        <v>536</v>
      </c>
      <c r="D139" s="590">
        <v>1.695076</v>
      </c>
      <c r="E139" s="590">
        <v>1</v>
      </c>
      <c r="F139" s="590">
        <v>0.78</v>
      </c>
      <c r="G139" s="590">
        <v>0</v>
      </c>
      <c r="H139" s="590">
        <v>0.78</v>
      </c>
      <c r="I139" s="590" t="s">
        <v>479</v>
      </c>
      <c r="J139" s="590">
        <v>1.3220000000000001</v>
      </c>
    </row>
    <row r="140" spans="1:10">
      <c r="A140" s="588" t="s">
        <v>537</v>
      </c>
      <c r="B140" s="589" t="s">
        <v>514</v>
      </c>
      <c r="C140" s="589" t="s">
        <v>538</v>
      </c>
      <c r="D140" s="590">
        <v>8.5353449999999995</v>
      </c>
      <c r="E140" s="590">
        <v>1</v>
      </c>
      <c r="F140" s="590">
        <v>0.43</v>
      </c>
      <c r="G140" s="590">
        <v>0</v>
      </c>
      <c r="H140" s="590">
        <v>0.43</v>
      </c>
      <c r="I140" s="590" t="s">
        <v>479</v>
      </c>
      <c r="J140" s="590">
        <v>3.67</v>
      </c>
    </row>
    <row r="141" spans="1:10">
      <c r="A141" s="588" t="s">
        <v>539</v>
      </c>
      <c r="B141" s="589" t="s">
        <v>533</v>
      </c>
      <c r="C141" s="589" t="s">
        <v>540</v>
      </c>
      <c r="D141" s="590">
        <v>1.3619999999999999E-3</v>
      </c>
      <c r="E141" s="590">
        <v>1</v>
      </c>
      <c r="F141" s="590">
        <v>90.03</v>
      </c>
      <c r="G141" s="590">
        <v>0</v>
      </c>
      <c r="H141" s="590">
        <v>90.03</v>
      </c>
      <c r="I141" s="590" t="s">
        <v>479</v>
      </c>
      <c r="J141" s="590">
        <v>0.123</v>
      </c>
    </row>
    <row r="142" spans="1:10">
      <c r="A142" s="588" t="s">
        <v>541</v>
      </c>
      <c r="B142" s="589" t="s">
        <v>533</v>
      </c>
      <c r="C142" s="589" t="s">
        <v>542</v>
      </c>
      <c r="D142" s="590">
        <v>3.186E-3</v>
      </c>
      <c r="E142" s="590">
        <v>1</v>
      </c>
      <c r="F142" s="590">
        <v>90.03</v>
      </c>
      <c r="G142" s="590">
        <v>0</v>
      </c>
      <c r="H142" s="590">
        <v>90.03</v>
      </c>
      <c r="I142" s="590" t="s">
        <v>479</v>
      </c>
      <c r="J142" s="590">
        <v>0.28699999999999998</v>
      </c>
    </row>
    <row r="143" spans="1:10">
      <c r="A143" s="588" t="s">
        <v>543</v>
      </c>
      <c r="B143" s="589" t="s">
        <v>533</v>
      </c>
      <c r="C143" s="589" t="s">
        <v>544</v>
      </c>
      <c r="D143" s="590">
        <v>0.06</v>
      </c>
      <c r="E143" s="590">
        <v>1</v>
      </c>
      <c r="F143" s="590">
        <v>90.03</v>
      </c>
      <c r="G143" s="590">
        <v>0</v>
      </c>
      <c r="H143" s="590">
        <v>90.03</v>
      </c>
      <c r="I143" s="590" t="s">
        <v>479</v>
      </c>
      <c r="J143" s="590">
        <v>5.4020000000000001</v>
      </c>
    </row>
    <row r="144" spans="1:10" ht="30">
      <c r="A144" s="588" t="s">
        <v>508</v>
      </c>
      <c r="B144" s="589" t="s">
        <v>509</v>
      </c>
      <c r="C144" s="589" t="s">
        <v>510</v>
      </c>
      <c r="D144" s="590">
        <v>4.8999999999999998E-3</v>
      </c>
      <c r="E144" s="590">
        <v>1</v>
      </c>
      <c r="F144" s="590">
        <v>5.39</v>
      </c>
      <c r="G144" s="590">
        <v>0</v>
      </c>
      <c r="H144" s="590">
        <v>5.39</v>
      </c>
      <c r="I144" s="590" t="s">
        <v>479</v>
      </c>
      <c r="J144" s="590">
        <v>2.5999999999999999E-2</v>
      </c>
    </row>
    <row r="145" spans="1:10" ht="30">
      <c r="A145" s="588" t="s">
        <v>545</v>
      </c>
      <c r="B145" s="589" t="s">
        <v>517</v>
      </c>
      <c r="C145" s="589" t="s">
        <v>546</v>
      </c>
      <c r="D145" s="590">
        <v>9.7999999999999997E-3</v>
      </c>
      <c r="E145" s="590">
        <v>1</v>
      </c>
      <c r="F145" s="590">
        <v>32.53</v>
      </c>
      <c r="G145" s="590">
        <v>0</v>
      </c>
      <c r="H145" s="590">
        <v>32.53</v>
      </c>
      <c r="I145" s="590" t="s">
        <v>479</v>
      </c>
      <c r="J145" s="590">
        <v>0.31900000000000001</v>
      </c>
    </row>
    <row r="146" spans="1:10" ht="30">
      <c r="A146" s="588" t="s">
        <v>511</v>
      </c>
      <c r="B146" s="589" t="s">
        <v>509</v>
      </c>
      <c r="C146" s="589" t="s">
        <v>512</v>
      </c>
      <c r="D146" s="590">
        <v>6.59</v>
      </c>
      <c r="E146" s="590">
        <v>1</v>
      </c>
      <c r="F146" s="590">
        <v>5.0199999999999996</v>
      </c>
      <c r="G146" s="590">
        <v>0</v>
      </c>
      <c r="H146" s="590">
        <v>5.0199999999999996</v>
      </c>
      <c r="I146" s="590" t="s">
        <v>479</v>
      </c>
      <c r="J146" s="590">
        <v>33.082000000000001</v>
      </c>
    </row>
    <row r="147" spans="1:10" ht="30">
      <c r="A147" s="588" t="s">
        <v>547</v>
      </c>
      <c r="B147" s="589" t="s">
        <v>517</v>
      </c>
      <c r="C147" s="589" t="s">
        <v>548</v>
      </c>
      <c r="D147" s="590">
        <v>3</v>
      </c>
      <c r="E147" s="590">
        <v>1</v>
      </c>
      <c r="F147" s="590">
        <v>22.55</v>
      </c>
      <c r="G147" s="590">
        <v>0</v>
      </c>
      <c r="H147" s="590">
        <v>22.55</v>
      </c>
      <c r="I147" s="590" t="s">
        <v>479</v>
      </c>
      <c r="J147" s="590">
        <v>67.650000000000006</v>
      </c>
    </row>
    <row r="148" spans="1:10">
      <c r="A148" s="588" t="s">
        <v>549</v>
      </c>
      <c r="B148" s="589" t="s">
        <v>514</v>
      </c>
      <c r="C148" s="589" t="s">
        <v>550</v>
      </c>
      <c r="D148" s="590">
        <v>0.13805799999999999</v>
      </c>
      <c r="E148" s="590">
        <v>1</v>
      </c>
      <c r="F148" s="590">
        <v>7.34</v>
      </c>
      <c r="G148" s="590">
        <v>0</v>
      </c>
      <c r="H148" s="590">
        <v>7.34</v>
      </c>
      <c r="I148" s="590" t="s">
        <v>479</v>
      </c>
      <c r="J148" s="590">
        <v>1.0129999999999999</v>
      </c>
    </row>
    <row r="149" spans="1:10" ht="30">
      <c r="A149" s="588" t="s">
        <v>551</v>
      </c>
      <c r="B149" s="589" t="s">
        <v>552</v>
      </c>
      <c r="C149" s="589" t="s">
        <v>553</v>
      </c>
      <c r="D149" s="590">
        <v>2.57348</v>
      </c>
      <c r="E149" s="590">
        <v>1</v>
      </c>
      <c r="F149" s="590">
        <v>1.93</v>
      </c>
      <c r="G149" s="590">
        <v>0</v>
      </c>
      <c r="H149" s="590">
        <v>1.93</v>
      </c>
      <c r="I149" s="590" t="s">
        <v>479</v>
      </c>
      <c r="J149" s="590">
        <v>4.9669999999999996</v>
      </c>
    </row>
    <row r="150" spans="1:10" ht="30">
      <c r="A150" s="588" t="s">
        <v>554</v>
      </c>
      <c r="B150" s="589" t="s">
        <v>552</v>
      </c>
      <c r="C150" s="589" t="s">
        <v>555</v>
      </c>
      <c r="D150" s="590">
        <v>0.27500000000000002</v>
      </c>
      <c r="E150" s="590">
        <v>1</v>
      </c>
      <c r="F150" s="590">
        <v>0.7</v>
      </c>
      <c r="G150" s="590">
        <v>0</v>
      </c>
      <c r="H150" s="590">
        <v>0.7</v>
      </c>
      <c r="I150" s="590" t="s">
        <v>479</v>
      </c>
      <c r="J150" s="590">
        <v>0.193</v>
      </c>
    </row>
    <row r="151" spans="1:10">
      <c r="A151" s="588" t="s">
        <v>556</v>
      </c>
      <c r="B151" s="589" t="s">
        <v>514</v>
      </c>
      <c r="C151" s="589" t="s">
        <v>557</v>
      </c>
      <c r="D151" s="590">
        <v>8.4000000000000005E-2</v>
      </c>
      <c r="E151" s="590">
        <v>1</v>
      </c>
      <c r="F151" s="590">
        <v>5.59</v>
      </c>
      <c r="G151" s="590">
        <v>0</v>
      </c>
      <c r="H151" s="590">
        <v>5.59</v>
      </c>
      <c r="I151" s="590" t="s">
        <v>479</v>
      </c>
      <c r="J151" s="590">
        <v>0.47</v>
      </c>
    </row>
    <row r="152" spans="1:10" ht="30">
      <c r="A152" s="588" t="s">
        <v>558</v>
      </c>
      <c r="B152" s="589" t="s">
        <v>517</v>
      </c>
      <c r="C152" s="589" t="s">
        <v>559</v>
      </c>
      <c r="D152" s="590">
        <v>1.5754999999999999</v>
      </c>
      <c r="E152" s="590">
        <v>1</v>
      </c>
      <c r="F152" s="590">
        <v>27.07</v>
      </c>
      <c r="G152" s="590">
        <v>0</v>
      </c>
      <c r="H152" s="590">
        <v>27.07</v>
      </c>
      <c r="I152" s="590" t="s">
        <v>479</v>
      </c>
      <c r="J152" s="590">
        <v>42.649000000000001</v>
      </c>
    </row>
    <row r="153" spans="1:10" ht="30">
      <c r="A153" s="588" t="s">
        <v>560</v>
      </c>
      <c r="B153" s="589" t="s">
        <v>552</v>
      </c>
      <c r="C153" s="589" t="s">
        <v>561</v>
      </c>
      <c r="D153" s="590">
        <v>1.9454</v>
      </c>
      <c r="E153" s="590">
        <v>1</v>
      </c>
      <c r="F153" s="590">
        <v>0.57999999999999996</v>
      </c>
      <c r="G153" s="590">
        <v>0</v>
      </c>
      <c r="H153" s="590">
        <v>0.57999999999999996</v>
      </c>
      <c r="I153" s="590" t="s">
        <v>479</v>
      </c>
      <c r="J153" s="590">
        <v>1.1279999999999999</v>
      </c>
    </row>
    <row r="154" spans="1:10" ht="30">
      <c r="A154" s="588" t="s">
        <v>562</v>
      </c>
      <c r="B154" s="589" t="s">
        <v>552</v>
      </c>
      <c r="C154" s="589" t="s">
        <v>563</v>
      </c>
      <c r="D154" s="590">
        <v>1.9454</v>
      </c>
      <c r="E154" s="590">
        <v>1</v>
      </c>
      <c r="F154" s="590">
        <v>1.04</v>
      </c>
      <c r="G154" s="590">
        <v>0</v>
      </c>
      <c r="H154" s="590">
        <v>1.04</v>
      </c>
      <c r="I154" s="590" t="s">
        <v>479</v>
      </c>
      <c r="J154" s="590">
        <v>2.0230000000000001</v>
      </c>
    </row>
    <row r="155" spans="1:10" ht="30">
      <c r="A155" s="588" t="s">
        <v>564</v>
      </c>
      <c r="B155" s="589" t="s">
        <v>552</v>
      </c>
      <c r="C155" s="589" t="s">
        <v>565</v>
      </c>
      <c r="D155" s="590">
        <v>0.82</v>
      </c>
      <c r="E155" s="590">
        <v>1</v>
      </c>
      <c r="F155" s="590">
        <v>0.27</v>
      </c>
      <c r="G155" s="590">
        <v>0</v>
      </c>
      <c r="H155" s="590">
        <v>0.27</v>
      </c>
      <c r="I155" s="590" t="s">
        <v>479</v>
      </c>
      <c r="J155" s="590">
        <v>0.221</v>
      </c>
    </row>
    <row r="156" spans="1:10">
      <c r="A156" s="588" t="s">
        <v>566</v>
      </c>
      <c r="B156" s="589" t="s">
        <v>552</v>
      </c>
      <c r="C156" s="589" t="s">
        <v>567</v>
      </c>
      <c r="D156" s="590">
        <v>0.28000000000000003</v>
      </c>
      <c r="E156" s="590">
        <v>1</v>
      </c>
      <c r="F156" s="590">
        <v>0.1</v>
      </c>
      <c r="G156" s="590">
        <v>0</v>
      </c>
      <c r="H156" s="590">
        <v>0.1</v>
      </c>
      <c r="I156" s="590" t="s">
        <v>479</v>
      </c>
      <c r="J156" s="590">
        <v>2.8000000000000001E-2</v>
      </c>
    </row>
    <row r="157" spans="1:10" ht="30">
      <c r="A157" s="588" t="s">
        <v>568</v>
      </c>
      <c r="B157" s="589" t="s">
        <v>552</v>
      </c>
      <c r="C157" s="589" t="s">
        <v>569</v>
      </c>
      <c r="D157" s="590">
        <v>0.28000000000000003</v>
      </c>
      <c r="E157" s="590">
        <v>1</v>
      </c>
      <c r="F157" s="590">
        <v>8.17</v>
      </c>
      <c r="G157" s="590">
        <v>0</v>
      </c>
      <c r="H157" s="590">
        <v>8.17</v>
      </c>
      <c r="I157" s="590" t="s">
        <v>479</v>
      </c>
      <c r="J157" s="590">
        <v>2.2879999999999998</v>
      </c>
    </row>
    <row r="158" spans="1:10" ht="30">
      <c r="A158" s="588" t="s">
        <v>570</v>
      </c>
      <c r="B158" s="589" t="s">
        <v>514</v>
      </c>
      <c r="C158" s="589" t="s">
        <v>571</v>
      </c>
      <c r="D158" s="590">
        <v>0.27700000000000002</v>
      </c>
      <c r="E158" s="590">
        <v>1</v>
      </c>
      <c r="F158" s="590">
        <v>9.58</v>
      </c>
      <c r="G158" s="590">
        <v>0</v>
      </c>
      <c r="H158" s="590">
        <v>9.58</v>
      </c>
      <c r="I158" s="590" t="s">
        <v>479</v>
      </c>
      <c r="J158" s="590">
        <v>2.6539999999999999</v>
      </c>
    </row>
    <row r="159" spans="1:10">
      <c r="A159" s="588" t="s">
        <v>513</v>
      </c>
      <c r="B159" s="589" t="s">
        <v>514</v>
      </c>
      <c r="C159" s="589" t="s">
        <v>515</v>
      </c>
      <c r="D159" s="590">
        <v>1.47E-3</v>
      </c>
      <c r="E159" s="590">
        <v>1</v>
      </c>
      <c r="F159" s="590">
        <v>8.7799999999999994</v>
      </c>
      <c r="G159" s="590">
        <v>0</v>
      </c>
      <c r="H159" s="590">
        <v>8.7799999999999994</v>
      </c>
      <c r="I159" s="590" t="s">
        <v>479</v>
      </c>
      <c r="J159" s="590">
        <v>1.2999999999999999E-2</v>
      </c>
    </row>
    <row r="160" spans="1:10">
      <c r="A160" s="588" t="s">
        <v>572</v>
      </c>
      <c r="B160" s="589" t="s">
        <v>514</v>
      </c>
      <c r="C160" s="589" t="s">
        <v>573</v>
      </c>
      <c r="D160" s="590">
        <v>2.4009999999999999E-3</v>
      </c>
      <c r="E160" s="590">
        <v>1</v>
      </c>
      <c r="F160" s="590">
        <v>8.4</v>
      </c>
      <c r="G160" s="590">
        <v>0</v>
      </c>
      <c r="H160" s="590">
        <v>8.4</v>
      </c>
      <c r="I160" s="590" t="s">
        <v>479</v>
      </c>
      <c r="J160" s="590">
        <v>0.02</v>
      </c>
    </row>
    <row r="161" spans="1:10">
      <c r="A161" s="588" t="s">
        <v>574</v>
      </c>
      <c r="B161" s="589" t="s">
        <v>575</v>
      </c>
      <c r="C161" s="589" t="s">
        <v>576</v>
      </c>
      <c r="D161" s="590">
        <v>3.9199999999999999E-3</v>
      </c>
      <c r="E161" s="590">
        <v>1</v>
      </c>
      <c r="F161" s="590">
        <v>10.66</v>
      </c>
      <c r="G161" s="590">
        <v>0</v>
      </c>
      <c r="H161" s="590">
        <v>10.66</v>
      </c>
      <c r="I161" s="590" t="s">
        <v>479</v>
      </c>
      <c r="J161" s="590">
        <v>4.2000000000000003E-2</v>
      </c>
    </row>
    <row r="162" spans="1:10" ht="45">
      <c r="A162" s="588" t="s">
        <v>577</v>
      </c>
      <c r="B162" s="589" t="s">
        <v>552</v>
      </c>
      <c r="C162" s="589" t="s">
        <v>578</v>
      </c>
      <c r="D162" s="590">
        <v>6.9000000000000006E-2</v>
      </c>
      <c r="E162" s="590">
        <v>1</v>
      </c>
      <c r="F162" s="590">
        <v>122.85</v>
      </c>
      <c r="G162" s="590">
        <v>0</v>
      </c>
      <c r="H162" s="590">
        <v>122.85</v>
      </c>
      <c r="I162" s="590" t="s">
        <v>479</v>
      </c>
      <c r="J162" s="590">
        <v>8.4770000000000003</v>
      </c>
    </row>
    <row r="163" spans="1:10">
      <c r="A163" s="588" t="s">
        <v>579</v>
      </c>
      <c r="B163" s="589" t="s">
        <v>552</v>
      </c>
      <c r="C163" s="589" t="s">
        <v>580</v>
      </c>
      <c r="D163" s="590">
        <v>0.13800000000000001</v>
      </c>
      <c r="E163" s="590">
        <v>1</v>
      </c>
      <c r="F163" s="590">
        <v>4.47</v>
      </c>
      <c r="G163" s="590">
        <v>0</v>
      </c>
      <c r="H163" s="590">
        <v>4.47</v>
      </c>
      <c r="I163" s="590" t="s">
        <v>479</v>
      </c>
      <c r="J163" s="590">
        <v>0.61699999999999999</v>
      </c>
    </row>
    <row r="164" spans="1:10" ht="30">
      <c r="A164" s="588" t="s">
        <v>581</v>
      </c>
      <c r="B164" s="589" t="s">
        <v>552</v>
      </c>
      <c r="C164" s="589" t="s">
        <v>582</v>
      </c>
      <c r="D164" s="590">
        <v>0.69</v>
      </c>
      <c r="E164" s="590">
        <v>1</v>
      </c>
      <c r="F164" s="590">
        <v>63.95</v>
      </c>
      <c r="G164" s="590">
        <v>0</v>
      </c>
      <c r="H164" s="590">
        <v>63.95</v>
      </c>
      <c r="I164" s="590" t="s">
        <v>479</v>
      </c>
      <c r="J164" s="590">
        <v>44.125999999999998</v>
      </c>
    </row>
    <row r="165" spans="1:10" ht="30">
      <c r="A165" s="588" t="s">
        <v>583</v>
      </c>
      <c r="B165" s="589" t="s">
        <v>552</v>
      </c>
      <c r="C165" s="589" t="s">
        <v>584</v>
      </c>
      <c r="D165" s="590">
        <v>0.69</v>
      </c>
      <c r="E165" s="590">
        <v>1</v>
      </c>
      <c r="F165" s="590">
        <v>22.83</v>
      </c>
      <c r="G165" s="590">
        <v>0</v>
      </c>
      <c r="H165" s="590">
        <v>22.83</v>
      </c>
      <c r="I165" s="590" t="s">
        <v>479</v>
      </c>
      <c r="J165" s="590">
        <v>15.753</v>
      </c>
    </row>
    <row r="166" spans="1:10">
      <c r="A166" s="588" t="s">
        <v>585</v>
      </c>
      <c r="B166" s="589" t="s">
        <v>575</v>
      </c>
      <c r="C166" s="589" t="s">
        <v>586</v>
      </c>
      <c r="D166" s="590">
        <v>1.3568</v>
      </c>
      <c r="E166" s="590">
        <v>1</v>
      </c>
      <c r="F166" s="590">
        <v>26.72</v>
      </c>
      <c r="G166" s="590">
        <v>0</v>
      </c>
      <c r="H166" s="590">
        <v>26.72</v>
      </c>
      <c r="I166" s="590" t="s">
        <v>479</v>
      </c>
      <c r="J166" s="590">
        <v>36.253999999999998</v>
      </c>
    </row>
    <row r="167" spans="1:10">
      <c r="A167" s="588" t="s">
        <v>587</v>
      </c>
      <c r="B167" s="589" t="s">
        <v>575</v>
      </c>
      <c r="C167" s="589" t="s">
        <v>588</v>
      </c>
      <c r="D167" s="590">
        <v>0.3392</v>
      </c>
      <c r="E167" s="590">
        <v>1</v>
      </c>
      <c r="F167" s="590">
        <v>10.210000000000001</v>
      </c>
      <c r="G167" s="590">
        <v>0</v>
      </c>
      <c r="H167" s="590">
        <v>10.210000000000001</v>
      </c>
      <c r="I167" s="590" t="s">
        <v>479</v>
      </c>
      <c r="J167" s="590">
        <v>3.4630000000000001</v>
      </c>
    </row>
    <row r="168" spans="1:10" ht="30">
      <c r="A168" s="588" t="s">
        <v>589</v>
      </c>
      <c r="B168" s="589" t="s">
        <v>509</v>
      </c>
      <c r="C168" s="589" t="s">
        <v>590</v>
      </c>
      <c r="D168" s="590">
        <v>1.518</v>
      </c>
      <c r="E168" s="590">
        <v>1</v>
      </c>
      <c r="F168" s="590">
        <v>2.88</v>
      </c>
      <c r="G168" s="590">
        <v>0</v>
      </c>
      <c r="H168" s="590">
        <v>2.88</v>
      </c>
      <c r="I168" s="590" t="s">
        <v>479</v>
      </c>
      <c r="J168" s="590">
        <v>4.3719999999999999</v>
      </c>
    </row>
    <row r="169" spans="1:10" ht="30">
      <c r="A169" s="588" t="s">
        <v>591</v>
      </c>
      <c r="B169" s="589" t="s">
        <v>552</v>
      </c>
      <c r="C169" s="589" t="s">
        <v>592</v>
      </c>
      <c r="D169" s="590">
        <v>0.76</v>
      </c>
      <c r="E169" s="590">
        <v>1</v>
      </c>
      <c r="F169" s="590">
        <v>3.13</v>
      </c>
      <c r="G169" s="590">
        <v>0</v>
      </c>
      <c r="H169" s="590">
        <v>3.13</v>
      </c>
      <c r="I169" s="590" t="s">
        <v>479</v>
      </c>
      <c r="J169" s="590">
        <v>2.379</v>
      </c>
    </row>
    <row r="170" spans="1:10" ht="30">
      <c r="A170" s="588" t="s">
        <v>593</v>
      </c>
      <c r="B170" s="589" t="s">
        <v>552</v>
      </c>
      <c r="C170" s="589" t="s">
        <v>594</v>
      </c>
      <c r="D170" s="590">
        <v>1.52</v>
      </c>
      <c r="E170" s="590">
        <v>1</v>
      </c>
      <c r="F170" s="590">
        <v>1.05</v>
      </c>
      <c r="G170" s="590">
        <v>0</v>
      </c>
      <c r="H170" s="590">
        <v>1.05</v>
      </c>
      <c r="I170" s="590" t="s">
        <v>479</v>
      </c>
      <c r="J170" s="590">
        <v>1.5960000000000001</v>
      </c>
    </row>
    <row r="171" spans="1:10" ht="30">
      <c r="A171" s="588" t="s">
        <v>595</v>
      </c>
      <c r="B171" s="589" t="s">
        <v>509</v>
      </c>
      <c r="C171" s="589" t="s">
        <v>596</v>
      </c>
      <c r="D171" s="590">
        <v>2.8151999999999999</v>
      </c>
      <c r="E171" s="590">
        <v>1</v>
      </c>
      <c r="F171" s="590">
        <v>2.1</v>
      </c>
      <c r="G171" s="590">
        <v>0</v>
      </c>
      <c r="H171" s="590">
        <v>2.1</v>
      </c>
      <c r="I171" s="590" t="s">
        <v>479</v>
      </c>
      <c r="J171" s="590">
        <v>5.9119999999999999</v>
      </c>
    </row>
    <row r="172" spans="1:10" ht="30">
      <c r="A172" s="588" t="s">
        <v>597</v>
      </c>
      <c r="B172" s="589" t="s">
        <v>509</v>
      </c>
      <c r="C172" s="589" t="s">
        <v>598</v>
      </c>
      <c r="D172" s="590">
        <v>2.6316000000000002</v>
      </c>
      <c r="E172" s="590">
        <v>1</v>
      </c>
      <c r="F172" s="590">
        <v>3.47</v>
      </c>
      <c r="G172" s="590">
        <v>0</v>
      </c>
      <c r="H172" s="590">
        <v>3.47</v>
      </c>
      <c r="I172" s="590" t="s">
        <v>479</v>
      </c>
      <c r="J172" s="590">
        <v>9.1319999999999997</v>
      </c>
    </row>
    <row r="173" spans="1:10">
      <c r="A173" s="588" t="s">
        <v>599</v>
      </c>
      <c r="B173" s="589" t="s">
        <v>552</v>
      </c>
      <c r="C173" s="589" t="s">
        <v>600</v>
      </c>
      <c r="D173" s="590">
        <v>0.34</v>
      </c>
      <c r="E173" s="590">
        <v>1</v>
      </c>
      <c r="F173" s="590">
        <v>1.54</v>
      </c>
      <c r="G173" s="590">
        <v>0</v>
      </c>
      <c r="H173" s="590">
        <v>1.54</v>
      </c>
      <c r="I173" s="590" t="s">
        <v>479</v>
      </c>
      <c r="J173" s="590">
        <v>0.52400000000000002</v>
      </c>
    </row>
    <row r="174" spans="1:10" ht="30">
      <c r="A174" s="588" t="s">
        <v>601</v>
      </c>
      <c r="B174" s="589" t="s">
        <v>552</v>
      </c>
      <c r="C174" s="589" t="s">
        <v>602</v>
      </c>
      <c r="D174" s="590">
        <v>0.14000000000000001</v>
      </c>
      <c r="E174" s="590">
        <v>1</v>
      </c>
      <c r="F174" s="590">
        <v>9.8699999999999992</v>
      </c>
      <c r="G174" s="590">
        <v>0</v>
      </c>
      <c r="H174" s="590">
        <v>9.8699999999999992</v>
      </c>
      <c r="I174" s="590" t="s">
        <v>479</v>
      </c>
      <c r="J174" s="590">
        <v>1.3819999999999999</v>
      </c>
    </row>
    <row r="175" spans="1:10" ht="30">
      <c r="A175" s="588" t="s">
        <v>603</v>
      </c>
      <c r="B175" s="589" t="s">
        <v>552</v>
      </c>
      <c r="C175" s="589" t="s">
        <v>604</v>
      </c>
      <c r="D175" s="590">
        <v>0.14000000000000001</v>
      </c>
      <c r="E175" s="590">
        <v>1</v>
      </c>
      <c r="F175" s="590">
        <v>15.22</v>
      </c>
      <c r="G175" s="590">
        <v>0</v>
      </c>
      <c r="H175" s="590">
        <v>15.22</v>
      </c>
      <c r="I175" s="590" t="s">
        <v>479</v>
      </c>
      <c r="J175" s="590">
        <v>2.1309999999999998</v>
      </c>
    </row>
    <row r="176" spans="1:10" ht="30">
      <c r="A176" s="588" t="s">
        <v>605</v>
      </c>
      <c r="B176" s="589" t="s">
        <v>552</v>
      </c>
      <c r="C176" s="589" t="s">
        <v>606</v>
      </c>
      <c r="D176" s="590">
        <v>0.14000000000000001</v>
      </c>
      <c r="E176" s="590">
        <v>1</v>
      </c>
      <c r="F176" s="590">
        <v>12.7</v>
      </c>
      <c r="G176" s="590">
        <v>0</v>
      </c>
      <c r="H176" s="590">
        <v>12.7</v>
      </c>
      <c r="I176" s="590" t="s">
        <v>479</v>
      </c>
      <c r="J176" s="590">
        <v>1.778</v>
      </c>
    </row>
    <row r="177" spans="1:10">
      <c r="A177" s="588" t="s">
        <v>607</v>
      </c>
      <c r="B177" s="589" t="s">
        <v>552</v>
      </c>
      <c r="C177" s="589" t="s">
        <v>608</v>
      </c>
      <c r="D177" s="590">
        <v>0.42</v>
      </c>
      <c r="E177" s="590">
        <v>1</v>
      </c>
      <c r="F177" s="590">
        <v>5.87</v>
      </c>
      <c r="G177" s="590">
        <v>0</v>
      </c>
      <c r="H177" s="590">
        <v>5.87</v>
      </c>
      <c r="I177" s="590" t="s">
        <v>479</v>
      </c>
      <c r="J177" s="590">
        <v>2.4649999999999999</v>
      </c>
    </row>
    <row r="178" spans="1:10" ht="30">
      <c r="A178" s="588" t="s">
        <v>609</v>
      </c>
      <c r="B178" s="589" t="s">
        <v>552</v>
      </c>
      <c r="C178" s="589" t="s">
        <v>610</v>
      </c>
      <c r="D178" s="590">
        <v>0.14000000000000001</v>
      </c>
      <c r="E178" s="590">
        <v>1</v>
      </c>
      <c r="F178" s="590">
        <v>5.78</v>
      </c>
      <c r="G178" s="590">
        <v>0</v>
      </c>
      <c r="H178" s="590">
        <v>5.78</v>
      </c>
      <c r="I178" s="590" t="s">
        <v>479</v>
      </c>
      <c r="J178" s="590">
        <v>0.80900000000000005</v>
      </c>
    </row>
    <row r="179" spans="1:10" ht="30">
      <c r="A179" s="588" t="s">
        <v>611</v>
      </c>
      <c r="B179" s="589" t="s">
        <v>552</v>
      </c>
      <c r="C179" s="589" t="s">
        <v>612</v>
      </c>
      <c r="D179" s="590">
        <v>7.0000000000000007E-2</v>
      </c>
      <c r="E179" s="590">
        <v>1</v>
      </c>
      <c r="F179" s="590">
        <v>100.65</v>
      </c>
      <c r="G179" s="590">
        <v>0</v>
      </c>
      <c r="H179" s="590">
        <v>100.65</v>
      </c>
      <c r="I179" s="590" t="s">
        <v>479</v>
      </c>
      <c r="J179" s="590">
        <v>7.0460000000000003</v>
      </c>
    </row>
    <row r="180" spans="1:10" ht="30">
      <c r="A180" s="588" t="s">
        <v>613</v>
      </c>
      <c r="B180" s="589" t="s">
        <v>552</v>
      </c>
      <c r="C180" s="589" t="s">
        <v>614</v>
      </c>
      <c r="D180" s="590">
        <v>0.41</v>
      </c>
      <c r="E180" s="590">
        <v>1</v>
      </c>
      <c r="F180" s="590">
        <v>0.99</v>
      </c>
      <c r="G180" s="590">
        <v>0</v>
      </c>
      <c r="H180" s="590">
        <v>0.99</v>
      </c>
      <c r="I180" s="590" t="s">
        <v>479</v>
      </c>
      <c r="J180" s="590">
        <v>0.40600000000000003</v>
      </c>
    </row>
    <row r="181" spans="1:10" ht="30">
      <c r="A181" s="588" t="s">
        <v>615</v>
      </c>
      <c r="B181" s="589" t="s">
        <v>552</v>
      </c>
      <c r="C181" s="589" t="s">
        <v>616</v>
      </c>
      <c r="D181" s="590">
        <v>0.41</v>
      </c>
      <c r="E181" s="590">
        <v>1</v>
      </c>
      <c r="F181" s="590">
        <v>0.57999999999999996</v>
      </c>
      <c r="G181" s="590">
        <v>0</v>
      </c>
      <c r="H181" s="590">
        <v>0.57999999999999996</v>
      </c>
      <c r="I181" s="590" t="s">
        <v>479</v>
      </c>
      <c r="J181" s="590">
        <v>0.23799999999999999</v>
      </c>
    </row>
    <row r="182" spans="1:10" ht="30">
      <c r="A182" s="588" t="s">
        <v>617</v>
      </c>
      <c r="B182" s="589" t="s">
        <v>552</v>
      </c>
      <c r="C182" s="589" t="s">
        <v>618</v>
      </c>
      <c r="D182" s="590">
        <v>0.41</v>
      </c>
      <c r="E182" s="590">
        <v>1</v>
      </c>
      <c r="F182" s="590">
        <v>0.28000000000000003</v>
      </c>
      <c r="G182" s="590">
        <v>0</v>
      </c>
      <c r="H182" s="590">
        <v>0.28000000000000003</v>
      </c>
      <c r="I182" s="590" t="s">
        <v>479</v>
      </c>
      <c r="J182" s="590">
        <v>0.115</v>
      </c>
    </row>
    <row r="183" spans="1:10" ht="30">
      <c r="A183" s="588" t="s">
        <v>619</v>
      </c>
      <c r="B183" s="589" t="s">
        <v>552</v>
      </c>
      <c r="C183" s="589" t="s">
        <v>620</v>
      </c>
      <c r="D183" s="590">
        <v>0.14000000000000001</v>
      </c>
      <c r="E183" s="590">
        <v>1</v>
      </c>
      <c r="F183" s="590">
        <v>3.92</v>
      </c>
      <c r="G183" s="590">
        <v>0</v>
      </c>
      <c r="H183" s="590">
        <v>3.92</v>
      </c>
      <c r="I183" s="590" t="s">
        <v>479</v>
      </c>
      <c r="J183" s="590">
        <v>0.54900000000000004</v>
      </c>
    </row>
    <row r="184" spans="1:10" ht="30">
      <c r="A184" s="588" t="s">
        <v>621</v>
      </c>
      <c r="B184" s="589" t="s">
        <v>552</v>
      </c>
      <c r="C184" s="589" t="s">
        <v>622</v>
      </c>
      <c r="D184" s="590">
        <v>0.28000000000000003</v>
      </c>
      <c r="E184" s="590">
        <v>1</v>
      </c>
      <c r="F184" s="590">
        <v>0.68</v>
      </c>
      <c r="G184" s="590">
        <v>0</v>
      </c>
      <c r="H184" s="590">
        <v>0.68</v>
      </c>
      <c r="I184" s="590" t="s">
        <v>479</v>
      </c>
      <c r="J184" s="590">
        <v>0.19</v>
      </c>
    </row>
    <row r="185" spans="1:10" ht="30">
      <c r="A185" s="588" t="s">
        <v>623</v>
      </c>
      <c r="B185" s="589" t="s">
        <v>509</v>
      </c>
      <c r="C185" s="589" t="s">
        <v>624</v>
      </c>
      <c r="D185" s="590">
        <v>1.4210700000000001</v>
      </c>
      <c r="E185" s="590">
        <v>1</v>
      </c>
      <c r="F185" s="590">
        <v>2.87</v>
      </c>
      <c r="G185" s="590">
        <v>0</v>
      </c>
      <c r="H185" s="590">
        <v>2.87</v>
      </c>
      <c r="I185" s="590" t="s">
        <v>479</v>
      </c>
      <c r="J185" s="590">
        <v>4.0780000000000003</v>
      </c>
    </row>
    <row r="186" spans="1:10" ht="30">
      <c r="A186" s="588" t="s">
        <v>625</v>
      </c>
      <c r="B186" s="589" t="s">
        <v>552</v>
      </c>
      <c r="C186" s="589" t="s">
        <v>626</v>
      </c>
      <c r="D186" s="590">
        <v>0.41</v>
      </c>
      <c r="E186" s="590">
        <v>1</v>
      </c>
      <c r="F186" s="590">
        <v>0.68</v>
      </c>
      <c r="G186" s="590">
        <v>0</v>
      </c>
      <c r="H186" s="590">
        <v>0.68</v>
      </c>
      <c r="I186" s="590" t="s">
        <v>479</v>
      </c>
      <c r="J186" s="590">
        <v>0.27900000000000003</v>
      </c>
    </row>
    <row r="187" spans="1:10">
      <c r="A187" s="588" t="s">
        <v>627</v>
      </c>
      <c r="B187" s="589" t="s">
        <v>552</v>
      </c>
      <c r="C187" s="589" t="s">
        <v>628</v>
      </c>
      <c r="D187" s="590">
        <v>0.14000000000000001</v>
      </c>
      <c r="E187" s="590">
        <v>1</v>
      </c>
      <c r="F187" s="590">
        <v>0.87</v>
      </c>
      <c r="G187" s="590">
        <v>0</v>
      </c>
      <c r="H187" s="590">
        <v>0.87</v>
      </c>
      <c r="I187" s="590" t="s">
        <v>479</v>
      </c>
      <c r="J187" s="590">
        <v>0.122</v>
      </c>
    </row>
    <row r="188" spans="1:10" ht="30">
      <c r="A188" s="588" t="s">
        <v>629</v>
      </c>
      <c r="B188" s="589" t="s">
        <v>509</v>
      </c>
      <c r="C188" s="589" t="s">
        <v>630</v>
      </c>
      <c r="D188" s="590">
        <v>0.32319999999999999</v>
      </c>
      <c r="E188" s="590">
        <v>1</v>
      </c>
      <c r="F188" s="590">
        <v>4.76</v>
      </c>
      <c r="G188" s="590">
        <v>0</v>
      </c>
      <c r="H188" s="590">
        <v>4.76</v>
      </c>
      <c r="I188" s="590" t="s">
        <v>479</v>
      </c>
      <c r="J188" s="590">
        <v>1.538</v>
      </c>
    </row>
    <row r="189" spans="1:10" ht="30">
      <c r="A189" s="588" t="s">
        <v>631</v>
      </c>
      <c r="B189" s="589" t="s">
        <v>509</v>
      </c>
      <c r="C189" s="589" t="s">
        <v>632</v>
      </c>
      <c r="D189" s="590">
        <v>0.19189999999999999</v>
      </c>
      <c r="E189" s="590">
        <v>1</v>
      </c>
      <c r="F189" s="590">
        <v>10.51</v>
      </c>
      <c r="G189" s="590">
        <v>0</v>
      </c>
      <c r="H189" s="590">
        <v>10.51</v>
      </c>
      <c r="I189" s="590" t="s">
        <v>479</v>
      </c>
      <c r="J189" s="590">
        <v>2.0169999999999999</v>
      </c>
    </row>
    <row r="190" spans="1:10" ht="30">
      <c r="A190" s="588" t="s">
        <v>633</v>
      </c>
      <c r="B190" s="589" t="s">
        <v>552</v>
      </c>
      <c r="C190" s="589" t="s">
        <v>634</v>
      </c>
      <c r="D190" s="590">
        <v>0.28000000000000003</v>
      </c>
      <c r="E190" s="590">
        <v>1</v>
      </c>
      <c r="F190" s="590">
        <v>1.24</v>
      </c>
      <c r="G190" s="590">
        <v>0</v>
      </c>
      <c r="H190" s="590">
        <v>1.24</v>
      </c>
      <c r="I190" s="590" t="s">
        <v>479</v>
      </c>
      <c r="J190" s="590">
        <v>0.34699999999999998</v>
      </c>
    </row>
    <row r="191" spans="1:10" ht="30">
      <c r="A191" s="588" t="s">
        <v>635</v>
      </c>
      <c r="B191" s="589" t="s">
        <v>552</v>
      </c>
      <c r="C191" s="589" t="s">
        <v>636</v>
      </c>
      <c r="D191" s="590">
        <v>7.0000000000000007E-2</v>
      </c>
      <c r="E191" s="590">
        <v>1</v>
      </c>
      <c r="F191" s="590">
        <v>6.23</v>
      </c>
      <c r="G191" s="590">
        <v>0</v>
      </c>
      <c r="H191" s="590">
        <v>6.23</v>
      </c>
      <c r="I191" s="590" t="s">
        <v>479</v>
      </c>
      <c r="J191" s="590">
        <v>0.436</v>
      </c>
    </row>
    <row r="192" spans="1:10" ht="30">
      <c r="A192" s="588" t="s">
        <v>637</v>
      </c>
      <c r="B192" s="589" t="s">
        <v>552</v>
      </c>
      <c r="C192" s="589" t="s">
        <v>638</v>
      </c>
      <c r="D192" s="590">
        <v>7.0000000000000007E-2</v>
      </c>
      <c r="E192" s="590">
        <v>1</v>
      </c>
      <c r="F192" s="590">
        <v>7.7</v>
      </c>
      <c r="G192" s="590">
        <v>0</v>
      </c>
      <c r="H192" s="590">
        <v>7.7</v>
      </c>
      <c r="I192" s="590" t="s">
        <v>479</v>
      </c>
      <c r="J192" s="590">
        <v>0.53900000000000003</v>
      </c>
    </row>
    <row r="193" spans="1:10" ht="30">
      <c r="A193" s="588" t="s">
        <v>639</v>
      </c>
      <c r="B193" s="589" t="s">
        <v>552</v>
      </c>
      <c r="C193" s="589" t="s">
        <v>640</v>
      </c>
      <c r="D193" s="590">
        <v>7.0000000000000007E-2</v>
      </c>
      <c r="E193" s="590">
        <v>1</v>
      </c>
      <c r="F193" s="590">
        <v>29.98</v>
      </c>
      <c r="G193" s="590">
        <v>0</v>
      </c>
      <c r="H193" s="590">
        <v>29.98</v>
      </c>
      <c r="I193" s="590" t="s">
        <v>479</v>
      </c>
      <c r="J193" s="590">
        <v>2.0990000000000002</v>
      </c>
    </row>
    <row r="194" spans="1:10" ht="30">
      <c r="A194" s="588" t="s">
        <v>641</v>
      </c>
      <c r="B194" s="589" t="s">
        <v>552</v>
      </c>
      <c r="C194" s="589" t="s">
        <v>642</v>
      </c>
      <c r="D194" s="590">
        <v>7.0000000000000007E-2</v>
      </c>
      <c r="E194" s="590">
        <v>1</v>
      </c>
      <c r="F194" s="590">
        <v>79.66</v>
      </c>
      <c r="G194" s="590">
        <v>0</v>
      </c>
      <c r="H194" s="590">
        <v>79.66</v>
      </c>
      <c r="I194" s="590" t="s">
        <v>479</v>
      </c>
      <c r="J194" s="590">
        <v>5.5759999999999996</v>
      </c>
    </row>
    <row r="195" spans="1:10">
      <c r="A195" s="588" t="s">
        <v>643</v>
      </c>
      <c r="B195" s="589" t="s">
        <v>552</v>
      </c>
      <c r="C195" s="589" t="s">
        <v>644</v>
      </c>
      <c r="D195" s="590">
        <v>7.0000000000000007E-2</v>
      </c>
      <c r="E195" s="590">
        <v>1</v>
      </c>
      <c r="F195" s="590">
        <v>4.8</v>
      </c>
      <c r="G195" s="590">
        <v>0</v>
      </c>
      <c r="H195" s="590">
        <v>4.8</v>
      </c>
      <c r="I195" s="590" t="s">
        <v>479</v>
      </c>
      <c r="J195" s="590">
        <v>0.33600000000000002</v>
      </c>
    </row>
    <row r="196" spans="1:10" ht="30">
      <c r="A196" s="588" t="s">
        <v>645</v>
      </c>
      <c r="B196" s="589" t="s">
        <v>552</v>
      </c>
      <c r="C196" s="589" t="s">
        <v>646</v>
      </c>
      <c r="D196" s="590">
        <v>7.0000000000000007E-2</v>
      </c>
      <c r="E196" s="590">
        <v>1</v>
      </c>
      <c r="F196" s="590">
        <v>12.4</v>
      </c>
      <c r="G196" s="590">
        <v>0</v>
      </c>
      <c r="H196" s="590">
        <v>12.4</v>
      </c>
      <c r="I196" s="590" t="s">
        <v>479</v>
      </c>
      <c r="J196" s="590">
        <v>0.86799999999999999</v>
      </c>
    </row>
    <row r="197" spans="1:10" ht="30">
      <c r="A197" s="588" t="s">
        <v>647</v>
      </c>
      <c r="B197" s="589" t="s">
        <v>552</v>
      </c>
      <c r="C197" s="589" t="s">
        <v>648</v>
      </c>
      <c r="D197" s="590">
        <v>7.0000000000000007E-2</v>
      </c>
      <c r="E197" s="590">
        <v>1</v>
      </c>
      <c r="F197" s="590">
        <v>33.659999999999997</v>
      </c>
      <c r="G197" s="590">
        <v>0</v>
      </c>
      <c r="H197" s="590">
        <v>33.659999999999997</v>
      </c>
      <c r="I197" s="590" t="s">
        <v>479</v>
      </c>
      <c r="J197" s="590">
        <v>2.3559999999999999</v>
      </c>
    </row>
    <row r="198" spans="1:10" ht="30">
      <c r="A198" s="588" t="s">
        <v>649</v>
      </c>
      <c r="B198" s="589" t="s">
        <v>552</v>
      </c>
      <c r="C198" s="589" t="s">
        <v>650</v>
      </c>
      <c r="D198" s="590">
        <v>7.0000000000000007E-2</v>
      </c>
      <c r="E198" s="590">
        <v>1</v>
      </c>
      <c r="F198" s="590">
        <v>123.75</v>
      </c>
      <c r="G198" s="590">
        <v>0</v>
      </c>
      <c r="H198" s="590">
        <v>123.75</v>
      </c>
      <c r="I198" s="590" t="s">
        <v>479</v>
      </c>
      <c r="J198" s="590">
        <v>8.6630000000000003</v>
      </c>
    </row>
    <row r="199" spans="1:10" ht="30">
      <c r="A199" s="588" t="s">
        <v>651</v>
      </c>
      <c r="B199" s="589" t="s">
        <v>552</v>
      </c>
      <c r="C199" s="589" t="s">
        <v>652</v>
      </c>
      <c r="D199" s="590">
        <v>7.0000000000000007E-2</v>
      </c>
      <c r="E199" s="590">
        <v>1</v>
      </c>
      <c r="F199" s="590">
        <v>96.26</v>
      </c>
      <c r="G199" s="590">
        <v>0</v>
      </c>
      <c r="H199" s="590">
        <v>96.26</v>
      </c>
      <c r="I199" s="590" t="s">
        <v>479</v>
      </c>
      <c r="J199" s="590">
        <v>6.7380000000000004</v>
      </c>
    </row>
    <row r="200" spans="1:10" ht="30">
      <c r="A200" s="588" t="s">
        <v>653</v>
      </c>
      <c r="B200" s="589" t="s">
        <v>552</v>
      </c>
      <c r="C200" s="589" t="s">
        <v>654</v>
      </c>
      <c r="D200" s="590">
        <v>7.0000000000000007E-2</v>
      </c>
      <c r="E200" s="590">
        <v>1</v>
      </c>
      <c r="F200" s="590">
        <v>16.61</v>
      </c>
      <c r="G200" s="590">
        <v>0</v>
      </c>
      <c r="H200" s="590">
        <v>16.61</v>
      </c>
      <c r="I200" s="590" t="s">
        <v>479</v>
      </c>
      <c r="J200" s="590">
        <v>1.163</v>
      </c>
    </row>
    <row r="201" spans="1:10" ht="30">
      <c r="A201" s="588" t="s">
        <v>655</v>
      </c>
      <c r="B201" s="589" t="s">
        <v>552</v>
      </c>
      <c r="C201" s="589" t="s">
        <v>656</v>
      </c>
      <c r="D201" s="590">
        <v>7.0000000000000007E-2</v>
      </c>
      <c r="E201" s="590">
        <v>1</v>
      </c>
      <c r="F201" s="590">
        <v>8.73</v>
      </c>
      <c r="G201" s="590">
        <v>0</v>
      </c>
      <c r="H201" s="590">
        <v>8.73</v>
      </c>
      <c r="I201" s="590" t="s">
        <v>479</v>
      </c>
      <c r="J201" s="590">
        <v>0.61099999999999999</v>
      </c>
    </row>
    <row r="202" spans="1:10">
      <c r="A202" s="588" t="s">
        <v>657</v>
      </c>
      <c r="B202" s="589" t="s">
        <v>552</v>
      </c>
      <c r="C202" s="589" t="s">
        <v>658</v>
      </c>
      <c r="D202" s="590">
        <v>7.0000000000000007E-2</v>
      </c>
      <c r="E202" s="590">
        <v>1</v>
      </c>
      <c r="F202" s="590">
        <v>4.68</v>
      </c>
      <c r="G202" s="590">
        <v>0</v>
      </c>
      <c r="H202" s="590">
        <v>4.68</v>
      </c>
      <c r="I202" s="590" t="s">
        <v>479</v>
      </c>
      <c r="J202" s="590">
        <v>0.32800000000000001</v>
      </c>
    </row>
    <row r="203" spans="1:10" ht="30">
      <c r="A203" s="588" t="s">
        <v>659</v>
      </c>
      <c r="B203" s="589" t="s">
        <v>552</v>
      </c>
      <c r="C203" s="589" t="s">
        <v>660</v>
      </c>
      <c r="D203" s="590">
        <v>7.0000000000000007E-2</v>
      </c>
      <c r="E203" s="590">
        <v>1</v>
      </c>
      <c r="F203" s="590">
        <v>32.85</v>
      </c>
      <c r="G203" s="590">
        <v>0</v>
      </c>
      <c r="H203" s="590">
        <v>32.85</v>
      </c>
      <c r="I203" s="590" t="s">
        <v>479</v>
      </c>
      <c r="J203" s="590">
        <v>2.2999999999999998</v>
      </c>
    </row>
    <row r="204" spans="1:10" ht="30">
      <c r="A204" s="588" t="s">
        <v>661</v>
      </c>
      <c r="B204" s="589" t="s">
        <v>509</v>
      </c>
      <c r="C204" s="589" t="s">
        <v>662</v>
      </c>
      <c r="D204" s="590">
        <v>0.52359999999999995</v>
      </c>
      <c r="E204" s="590">
        <v>1</v>
      </c>
      <c r="F204" s="590">
        <v>0.18</v>
      </c>
      <c r="G204" s="590">
        <v>0</v>
      </c>
      <c r="H204" s="590">
        <v>0.18</v>
      </c>
      <c r="I204" s="590" t="s">
        <v>479</v>
      </c>
      <c r="J204" s="590">
        <v>9.4E-2</v>
      </c>
    </row>
    <row r="205" spans="1:10" ht="30">
      <c r="A205" s="588" t="s">
        <v>663</v>
      </c>
      <c r="B205" s="589" t="s">
        <v>514</v>
      </c>
      <c r="C205" s="589" t="s">
        <v>664</v>
      </c>
      <c r="D205" s="590">
        <v>1.7913999999999999E-2</v>
      </c>
      <c r="E205" s="590">
        <v>1</v>
      </c>
      <c r="F205" s="590">
        <v>53.47</v>
      </c>
      <c r="G205" s="590">
        <v>0</v>
      </c>
      <c r="H205" s="590">
        <v>53.47</v>
      </c>
      <c r="I205" s="590" t="s">
        <v>479</v>
      </c>
      <c r="J205" s="590">
        <v>0.95799999999999996</v>
      </c>
    </row>
    <row r="206" spans="1:10" ht="30">
      <c r="A206" s="588" t="s">
        <v>665</v>
      </c>
      <c r="B206" s="589" t="s">
        <v>575</v>
      </c>
      <c r="C206" s="589" t="s">
        <v>666</v>
      </c>
      <c r="D206" s="590">
        <v>2.5964999999999998E-2</v>
      </c>
      <c r="E206" s="590">
        <v>1</v>
      </c>
      <c r="F206" s="590">
        <v>36.06</v>
      </c>
      <c r="G206" s="590">
        <v>0</v>
      </c>
      <c r="H206" s="590">
        <v>36.06</v>
      </c>
      <c r="I206" s="590" t="s">
        <v>479</v>
      </c>
      <c r="J206" s="590">
        <v>0.93600000000000005</v>
      </c>
    </row>
    <row r="207" spans="1:10" ht="15" customHeight="1">
      <c r="A207" s="591" t="s">
        <v>480</v>
      </c>
      <c r="B207" s="592"/>
      <c r="C207" s="592"/>
      <c r="D207" s="592"/>
      <c r="E207" s="592"/>
      <c r="F207" s="592"/>
      <c r="G207" s="592"/>
      <c r="H207" s="592"/>
      <c r="I207" s="593"/>
      <c r="J207" s="587">
        <v>365.14</v>
      </c>
    </row>
    <row r="208" spans="1:10">
      <c r="A208" s="594"/>
      <c r="B208" s="594"/>
      <c r="C208" s="594"/>
      <c r="D208" s="594"/>
      <c r="E208" s="594"/>
      <c r="F208" s="594"/>
      <c r="G208" s="594"/>
      <c r="H208" s="594"/>
      <c r="I208" s="594"/>
      <c r="J208" s="594"/>
    </row>
    <row r="209" spans="1:10">
      <c r="A209" s="585" t="s">
        <v>667</v>
      </c>
      <c r="B209" s="586" t="s">
        <v>467</v>
      </c>
      <c r="C209" s="586" t="s">
        <v>468</v>
      </c>
      <c r="D209" s="587" t="s">
        <v>469</v>
      </c>
      <c r="E209" s="587" t="s">
        <v>470</v>
      </c>
      <c r="F209" s="587" t="s">
        <v>471</v>
      </c>
      <c r="G209" s="587" t="s">
        <v>472</v>
      </c>
      <c r="H209" s="587" t="s">
        <v>473</v>
      </c>
      <c r="I209" s="587" t="s">
        <v>474</v>
      </c>
      <c r="J209" s="587" t="s">
        <v>475</v>
      </c>
    </row>
    <row r="210" spans="1:10">
      <c r="A210" s="588" t="s">
        <v>668</v>
      </c>
      <c r="B210" s="589" t="s">
        <v>477</v>
      </c>
      <c r="C210" s="589" t="s">
        <v>669</v>
      </c>
      <c r="D210" s="590">
        <v>3.699E-3</v>
      </c>
      <c r="E210" s="590">
        <v>1</v>
      </c>
      <c r="F210" s="590">
        <v>29.36</v>
      </c>
      <c r="G210" s="590">
        <v>13.61</v>
      </c>
      <c r="H210" s="590">
        <v>29.36</v>
      </c>
      <c r="I210" s="590" t="s">
        <v>479</v>
      </c>
      <c r="J210" s="590">
        <v>0.109</v>
      </c>
    </row>
    <row r="211" spans="1:10" ht="15" customHeight="1">
      <c r="A211" s="591" t="s">
        <v>480</v>
      </c>
      <c r="B211" s="592"/>
      <c r="C211" s="592"/>
      <c r="D211" s="592"/>
      <c r="E211" s="592"/>
      <c r="F211" s="592"/>
      <c r="G211" s="592"/>
      <c r="H211" s="592"/>
      <c r="I211" s="593"/>
      <c r="J211" s="587">
        <v>0.11</v>
      </c>
    </row>
    <row r="212" spans="1:10">
      <c r="A212" s="594"/>
      <c r="B212" s="594"/>
      <c r="C212" s="594"/>
      <c r="D212" s="594"/>
      <c r="E212" s="594"/>
      <c r="F212" s="594"/>
      <c r="G212" s="594"/>
      <c r="H212" s="594"/>
      <c r="I212" s="594"/>
      <c r="J212" s="594"/>
    </row>
    <row r="213" spans="1:10" ht="15" customHeight="1">
      <c r="A213" s="582" t="s">
        <v>299</v>
      </c>
      <c r="B213" s="582"/>
      <c r="C213" s="582"/>
      <c r="D213" s="582"/>
      <c r="E213" s="582"/>
    </row>
    <row r="214" spans="1:10" ht="15" customHeight="1">
      <c r="A214" s="595" t="s">
        <v>481</v>
      </c>
      <c r="B214" s="596"/>
      <c r="C214" s="597"/>
      <c r="D214" s="587" t="s">
        <v>482</v>
      </c>
      <c r="E214" s="587" t="s">
        <v>483</v>
      </c>
    </row>
    <row r="215" spans="1:10" ht="15" customHeight="1">
      <c r="A215" s="598" t="s">
        <v>484</v>
      </c>
      <c r="B215" s="599"/>
      <c r="C215" s="600"/>
      <c r="D215" s="601">
        <v>157.27000000000001</v>
      </c>
      <c r="E215" s="602">
        <v>215.63</v>
      </c>
    </row>
    <row r="216" spans="1:10" ht="15" customHeight="1">
      <c r="A216" s="598" t="s">
        <v>485</v>
      </c>
      <c r="B216" s="599"/>
      <c r="C216" s="600"/>
      <c r="D216" s="603"/>
      <c r="E216" s="602">
        <v>365.14</v>
      </c>
    </row>
    <row r="217" spans="1:10" ht="15" customHeight="1">
      <c r="A217" s="598" t="s">
        <v>486</v>
      </c>
      <c r="B217" s="599"/>
      <c r="C217" s="600"/>
      <c r="D217" s="603"/>
      <c r="E217" s="602">
        <v>0.11</v>
      </c>
    </row>
    <row r="218" spans="1:10" ht="15" customHeight="1">
      <c r="A218" s="598" t="s">
        <v>487</v>
      </c>
      <c r="B218" s="599"/>
      <c r="C218" s="600"/>
      <c r="D218" s="603"/>
      <c r="E218" s="602">
        <v>1</v>
      </c>
    </row>
    <row r="219" spans="1:10" ht="15" customHeight="1">
      <c r="A219" s="598" t="s">
        <v>488</v>
      </c>
      <c r="B219" s="599"/>
      <c r="C219" s="600"/>
      <c r="D219" s="603"/>
      <c r="E219" s="602">
        <v>215.74</v>
      </c>
    </row>
    <row r="220" spans="1:10" ht="15" customHeight="1">
      <c r="A220" s="598" t="s">
        <v>489</v>
      </c>
      <c r="B220" s="599"/>
      <c r="C220" s="600"/>
      <c r="D220" s="603"/>
      <c r="E220" s="602">
        <v>215.74</v>
      </c>
    </row>
    <row r="221" spans="1:10" ht="15" customHeight="1">
      <c r="A221" s="598" t="s">
        <v>490</v>
      </c>
      <c r="B221" s="599"/>
      <c r="C221" s="600"/>
      <c r="D221" s="604"/>
      <c r="E221" s="602">
        <v>580.88</v>
      </c>
    </row>
    <row r="222" spans="1:10" ht="15" customHeight="1">
      <c r="A222" s="598" t="s">
        <v>491</v>
      </c>
      <c r="B222" s="599"/>
      <c r="C222" s="600"/>
      <c r="D222" s="601">
        <v>0</v>
      </c>
      <c r="E222" s="602">
        <v>0</v>
      </c>
    </row>
    <row r="223" spans="1:10" ht="15" customHeight="1">
      <c r="A223" s="595" t="s">
        <v>492</v>
      </c>
      <c r="B223" s="596"/>
      <c r="C223" s="597"/>
      <c r="D223" s="604"/>
      <c r="E223" s="587">
        <v>580.88</v>
      </c>
    </row>
    <row r="224" spans="1:10">
      <c r="A224" s="583"/>
      <c r="B224" s="583"/>
      <c r="C224" s="583"/>
      <c r="D224" s="583"/>
      <c r="E224" s="583"/>
      <c r="F224" s="583"/>
      <c r="G224" s="583"/>
      <c r="H224" s="583"/>
      <c r="I224" s="583"/>
      <c r="J224" s="583"/>
    </row>
    <row r="225" spans="1:10">
      <c r="A225" s="605"/>
      <c r="B225" s="605"/>
      <c r="C225" s="605"/>
      <c r="D225" s="605"/>
      <c r="E225" s="605"/>
      <c r="F225" s="605"/>
      <c r="G225" s="605"/>
      <c r="H225" s="605"/>
      <c r="I225" s="605"/>
      <c r="J225" s="605"/>
    </row>
    <row r="226" spans="1:10" ht="15" customHeight="1">
      <c r="A226" s="582" t="s">
        <v>455</v>
      </c>
      <c r="B226" s="582"/>
      <c r="C226" s="582"/>
      <c r="D226" s="582"/>
      <c r="E226" s="582"/>
      <c r="F226" s="582"/>
      <c r="G226" s="582"/>
      <c r="H226" s="582"/>
      <c r="I226" s="582"/>
      <c r="J226" s="582"/>
    </row>
    <row r="227" spans="1:10" ht="15" customHeight="1">
      <c r="A227" s="582" t="s">
        <v>456</v>
      </c>
      <c r="B227" s="582"/>
      <c r="C227" s="582"/>
      <c r="D227" s="582" t="s">
        <v>457</v>
      </c>
      <c r="E227" s="582"/>
      <c r="F227" s="582"/>
      <c r="G227" s="582" t="s">
        <v>458</v>
      </c>
      <c r="H227" s="582"/>
      <c r="I227" s="582"/>
      <c r="J227" s="582"/>
    </row>
    <row r="228" spans="1:10">
      <c r="A228" s="583"/>
      <c r="B228" s="583"/>
      <c r="C228" s="583"/>
      <c r="D228" s="583"/>
      <c r="E228" s="583"/>
      <c r="F228" s="583"/>
      <c r="G228" s="583"/>
      <c r="H228" s="583"/>
      <c r="I228" s="583"/>
      <c r="J228" s="583"/>
    </row>
    <row r="229" spans="1:10" ht="15" customHeight="1">
      <c r="A229" s="582" t="s">
        <v>459</v>
      </c>
      <c r="B229" s="582"/>
      <c r="C229" s="582"/>
      <c r="D229" s="582"/>
      <c r="E229" s="582"/>
      <c r="F229" s="582"/>
      <c r="G229" s="582"/>
      <c r="H229" s="582"/>
      <c r="I229" s="582"/>
      <c r="J229" s="582"/>
    </row>
    <row r="230" spans="1:10">
      <c r="A230" s="583"/>
      <c r="B230" s="583"/>
      <c r="C230" s="583"/>
      <c r="D230" s="583"/>
      <c r="E230" s="583"/>
      <c r="F230" s="583"/>
      <c r="G230" s="583"/>
      <c r="H230" s="583"/>
      <c r="I230" s="583"/>
      <c r="J230" s="583"/>
    </row>
    <row r="231" spans="1:10" ht="30" customHeight="1">
      <c r="A231" s="582" t="s">
        <v>670</v>
      </c>
      <c r="B231" s="582"/>
      <c r="C231" s="582"/>
      <c r="D231" s="582"/>
      <c r="E231" s="582"/>
      <c r="F231" s="582"/>
      <c r="G231" s="582"/>
      <c r="H231" s="582" t="s">
        <v>494</v>
      </c>
      <c r="I231" s="582"/>
      <c r="J231" s="582"/>
    </row>
    <row r="232" spans="1:10" ht="15" customHeight="1">
      <c r="A232" s="582" t="s">
        <v>462</v>
      </c>
      <c r="B232" s="582"/>
      <c r="C232" s="582" t="s">
        <v>671</v>
      </c>
      <c r="D232" s="582"/>
      <c r="E232" s="582" t="s">
        <v>464</v>
      </c>
      <c r="F232" s="582"/>
      <c r="G232" s="582"/>
      <c r="H232" s="582" t="s">
        <v>506</v>
      </c>
      <c r="I232" s="582"/>
      <c r="J232" s="582"/>
    </row>
    <row r="233" spans="1:10">
      <c r="A233" s="583"/>
      <c r="B233" s="583"/>
      <c r="C233" s="583"/>
      <c r="D233" s="583"/>
      <c r="E233" s="583"/>
      <c r="F233" s="583"/>
      <c r="G233" s="583"/>
      <c r="H233" s="583"/>
      <c r="I233" s="583"/>
      <c r="J233" s="583"/>
    </row>
    <row r="234" spans="1:10">
      <c r="A234" s="585" t="s">
        <v>466</v>
      </c>
      <c r="B234" s="586" t="s">
        <v>467</v>
      </c>
      <c r="C234" s="586" t="s">
        <v>468</v>
      </c>
      <c r="D234" s="587" t="s">
        <v>469</v>
      </c>
      <c r="E234" s="587" t="s">
        <v>470</v>
      </c>
      <c r="F234" s="587" t="s">
        <v>471</v>
      </c>
      <c r="G234" s="587" t="s">
        <v>472</v>
      </c>
      <c r="H234" s="587" t="s">
        <v>473</v>
      </c>
      <c r="I234" s="587" t="s">
        <v>474</v>
      </c>
      <c r="J234" s="587" t="s">
        <v>475</v>
      </c>
    </row>
    <row r="235" spans="1:10" ht="30">
      <c r="A235" s="588" t="s">
        <v>502</v>
      </c>
      <c r="B235" s="589" t="s">
        <v>477</v>
      </c>
      <c r="C235" s="589" t="s">
        <v>503</v>
      </c>
      <c r="D235" s="590">
        <v>1.506</v>
      </c>
      <c r="E235" s="590">
        <v>1</v>
      </c>
      <c r="F235" s="590">
        <v>6.94</v>
      </c>
      <c r="G235" s="590">
        <v>0</v>
      </c>
      <c r="H235" s="590">
        <v>17.850000000000001</v>
      </c>
      <c r="I235" s="590" t="s">
        <v>479</v>
      </c>
      <c r="J235" s="590">
        <v>26.882000000000001</v>
      </c>
    </row>
    <row r="236" spans="1:10" ht="30">
      <c r="A236" s="588" t="s">
        <v>522</v>
      </c>
      <c r="B236" s="589" t="s">
        <v>477</v>
      </c>
      <c r="C236" s="589" t="s">
        <v>523</v>
      </c>
      <c r="D236" s="590">
        <v>0.69217499999999998</v>
      </c>
      <c r="E236" s="590">
        <v>1</v>
      </c>
      <c r="F236" s="590">
        <v>6.94</v>
      </c>
      <c r="G236" s="590">
        <v>0</v>
      </c>
      <c r="H236" s="590">
        <v>17.850000000000001</v>
      </c>
      <c r="I236" s="590" t="s">
        <v>479</v>
      </c>
      <c r="J236" s="590">
        <v>12.355</v>
      </c>
    </row>
    <row r="237" spans="1:10" ht="30">
      <c r="A237" s="588" t="s">
        <v>530</v>
      </c>
      <c r="B237" s="589" t="s">
        <v>477</v>
      </c>
      <c r="C237" s="589" t="s">
        <v>531</v>
      </c>
      <c r="D237" s="590">
        <v>2.1537999999999999</v>
      </c>
      <c r="E237" s="590">
        <v>1</v>
      </c>
      <c r="F237" s="590">
        <v>6.94</v>
      </c>
      <c r="G237" s="590">
        <v>0</v>
      </c>
      <c r="H237" s="590">
        <v>17.850000000000001</v>
      </c>
      <c r="I237" s="590" t="s">
        <v>479</v>
      </c>
      <c r="J237" s="590">
        <v>38.445</v>
      </c>
    </row>
    <row r="238" spans="1:10" ht="30">
      <c r="A238" s="588" t="s">
        <v>476</v>
      </c>
      <c r="B238" s="589" t="s">
        <v>477</v>
      </c>
      <c r="C238" s="589" t="s">
        <v>478</v>
      </c>
      <c r="D238" s="590">
        <v>4.6410299999999998</v>
      </c>
      <c r="E238" s="590">
        <v>1</v>
      </c>
      <c r="F238" s="590">
        <v>5.0999999999999996</v>
      </c>
      <c r="G238" s="590">
        <v>0</v>
      </c>
      <c r="H238" s="590">
        <v>13.12</v>
      </c>
      <c r="I238" s="590" t="s">
        <v>479</v>
      </c>
      <c r="J238" s="590">
        <v>60.89</v>
      </c>
    </row>
    <row r="239" spans="1:10" ht="30">
      <c r="A239" s="588" t="s">
        <v>496</v>
      </c>
      <c r="B239" s="589" t="s">
        <v>477</v>
      </c>
      <c r="C239" s="589" t="s">
        <v>497</v>
      </c>
      <c r="D239" s="590">
        <v>0.31552000000000002</v>
      </c>
      <c r="E239" s="590">
        <v>1</v>
      </c>
      <c r="F239" s="590">
        <v>6.94</v>
      </c>
      <c r="G239" s="590">
        <v>0</v>
      </c>
      <c r="H239" s="590">
        <v>17.850000000000001</v>
      </c>
      <c r="I239" s="590" t="s">
        <v>479</v>
      </c>
      <c r="J239" s="590">
        <v>5.6319999999999997</v>
      </c>
    </row>
    <row r="240" spans="1:10" ht="15" customHeight="1">
      <c r="A240" s="591" t="s">
        <v>480</v>
      </c>
      <c r="B240" s="592"/>
      <c r="C240" s="592"/>
      <c r="D240" s="592"/>
      <c r="E240" s="592"/>
      <c r="F240" s="592"/>
      <c r="G240" s="592"/>
      <c r="H240" s="592"/>
      <c r="I240" s="593"/>
      <c r="J240" s="587">
        <v>144.19999999999999</v>
      </c>
    </row>
    <row r="241" spans="1:10">
      <c r="A241" s="594"/>
      <c r="B241" s="594"/>
      <c r="C241" s="594"/>
      <c r="D241" s="594"/>
      <c r="E241" s="594"/>
      <c r="F241" s="594"/>
      <c r="G241" s="594"/>
      <c r="H241" s="594"/>
      <c r="I241" s="594"/>
      <c r="J241" s="594"/>
    </row>
    <row r="242" spans="1:10">
      <c r="A242" s="585" t="s">
        <v>507</v>
      </c>
      <c r="B242" s="586" t="s">
        <v>467</v>
      </c>
      <c r="C242" s="586" t="s">
        <v>468</v>
      </c>
      <c r="D242" s="587" t="s">
        <v>469</v>
      </c>
      <c r="E242" s="587" t="s">
        <v>470</v>
      </c>
      <c r="F242" s="587" t="s">
        <v>471</v>
      </c>
      <c r="G242" s="587" t="s">
        <v>472</v>
      </c>
      <c r="H242" s="587" t="s">
        <v>473</v>
      </c>
      <c r="I242" s="587" t="s">
        <v>474</v>
      </c>
      <c r="J242" s="587" t="s">
        <v>475</v>
      </c>
    </row>
    <row r="243" spans="1:10">
      <c r="A243" s="588" t="s">
        <v>532</v>
      </c>
      <c r="B243" s="589" t="s">
        <v>533</v>
      </c>
      <c r="C243" s="589" t="s">
        <v>534</v>
      </c>
      <c r="D243" s="590">
        <v>3.5400000000000001E-2</v>
      </c>
      <c r="E243" s="590">
        <v>1</v>
      </c>
      <c r="F243" s="590">
        <v>71.67</v>
      </c>
      <c r="G243" s="590">
        <v>0</v>
      </c>
      <c r="H243" s="590">
        <v>71.67</v>
      </c>
      <c r="I243" s="590" t="s">
        <v>479</v>
      </c>
      <c r="J243" s="590">
        <v>2.5369999999999999</v>
      </c>
    </row>
    <row r="244" spans="1:10" ht="30">
      <c r="A244" s="588" t="s">
        <v>535</v>
      </c>
      <c r="B244" s="589" t="s">
        <v>514</v>
      </c>
      <c r="C244" s="589" t="s">
        <v>536</v>
      </c>
      <c r="D244" s="590">
        <v>1.32</v>
      </c>
      <c r="E244" s="590">
        <v>1</v>
      </c>
      <c r="F244" s="590">
        <v>0.78</v>
      </c>
      <c r="G244" s="590">
        <v>0</v>
      </c>
      <c r="H244" s="590">
        <v>0.78</v>
      </c>
      <c r="I244" s="590" t="s">
        <v>479</v>
      </c>
      <c r="J244" s="590">
        <v>1.03</v>
      </c>
    </row>
    <row r="245" spans="1:10">
      <c r="A245" s="588" t="s">
        <v>537</v>
      </c>
      <c r="B245" s="589" t="s">
        <v>514</v>
      </c>
      <c r="C245" s="589" t="s">
        <v>538</v>
      </c>
      <c r="D245" s="590">
        <v>5.0999999999999996</v>
      </c>
      <c r="E245" s="590">
        <v>1</v>
      </c>
      <c r="F245" s="590">
        <v>0.43</v>
      </c>
      <c r="G245" s="590">
        <v>0</v>
      </c>
      <c r="H245" s="590">
        <v>0.43</v>
      </c>
      <c r="I245" s="590" t="s">
        <v>479</v>
      </c>
      <c r="J245" s="590">
        <v>2.1930000000000001</v>
      </c>
    </row>
    <row r="246" spans="1:10">
      <c r="A246" s="588" t="s">
        <v>543</v>
      </c>
      <c r="B246" s="589" t="s">
        <v>533</v>
      </c>
      <c r="C246" s="589" t="s">
        <v>544</v>
      </c>
      <c r="D246" s="590">
        <v>0.06</v>
      </c>
      <c r="E246" s="590">
        <v>1</v>
      </c>
      <c r="F246" s="590">
        <v>90.03</v>
      </c>
      <c r="G246" s="590">
        <v>0</v>
      </c>
      <c r="H246" s="590">
        <v>90.03</v>
      </c>
      <c r="I246" s="590" t="s">
        <v>479</v>
      </c>
      <c r="J246" s="590">
        <v>5.4020000000000001</v>
      </c>
    </row>
    <row r="247" spans="1:10" ht="30">
      <c r="A247" s="588" t="s">
        <v>511</v>
      </c>
      <c r="B247" s="589" t="s">
        <v>509</v>
      </c>
      <c r="C247" s="589" t="s">
        <v>512</v>
      </c>
      <c r="D247" s="590">
        <v>6.71</v>
      </c>
      <c r="E247" s="590">
        <v>1</v>
      </c>
      <c r="F247" s="590">
        <v>5.0199999999999996</v>
      </c>
      <c r="G247" s="590">
        <v>0</v>
      </c>
      <c r="H247" s="590">
        <v>5.0199999999999996</v>
      </c>
      <c r="I247" s="590" t="s">
        <v>479</v>
      </c>
      <c r="J247" s="590">
        <v>33.683999999999997</v>
      </c>
    </row>
    <row r="248" spans="1:10" ht="30">
      <c r="A248" s="588" t="s">
        <v>547</v>
      </c>
      <c r="B248" s="589" t="s">
        <v>517</v>
      </c>
      <c r="C248" s="589" t="s">
        <v>548</v>
      </c>
      <c r="D248" s="590">
        <v>3.82</v>
      </c>
      <c r="E248" s="590">
        <v>1</v>
      </c>
      <c r="F248" s="590">
        <v>22.55</v>
      </c>
      <c r="G248" s="590">
        <v>0</v>
      </c>
      <c r="H248" s="590">
        <v>22.55</v>
      </c>
      <c r="I248" s="590" t="s">
        <v>479</v>
      </c>
      <c r="J248" s="590">
        <v>86.141000000000005</v>
      </c>
    </row>
    <row r="249" spans="1:10" ht="30">
      <c r="A249" s="588" t="s">
        <v>558</v>
      </c>
      <c r="B249" s="589" t="s">
        <v>517</v>
      </c>
      <c r="C249" s="589" t="s">
        <v>559</v>
      </c>
      <c r="D249" s="590">
        <v>1.5640000000000001</v>
      </c>
      <c r="E249" s="590">
        <v>1</v>
      </c>
      <c r="F249" s="590">
        <v>27.07</v>
      </c>
      <c r="G249" s="590">
        <v>0</v>
      </c>
      <c r="H249" s="590">
        <v>27.07</v>
      </c>
      <c r="I249" s="590" t="s">
        <v>479</v>
      </c>
      <c r="J249" s="590">
        <v>42.337000000000003</v>
      </c>
    </row>
    <row r="250" spans="1:10" ht="30">
      <c r="A250" s="588" t="s">
        <v>560</v>
      </c>
      <c r="B250" s="589" t="s">
        <v>552</v>
      </c>
      <c r="C250" s="589" t="s">
        <v>561</v>
      </c>
      <c r="D250" s="590">
        <v>1.9312</v>
      </c>
      <c r="E250" s="590">
        <v>1</v>
      </c>
      <c r="F250" s="590">
        <v>0.57999999999999996</v>
      </c>
      <c r="G250" s="590">
        <v>0</v>
      </c>
      <c r="H250" s="590">
        <v>0.57999999999999996</v>
      </c>
      <c r="I250" s="590" t="s">
        <v>479</v>
      </c>
      <c r="J250" s="590">
        <v>1.1200000000000001</v>
      </c>
    </row>
    <row r="251" spans="1:10" ht="30">
      <c r="A251" s="588" t="s">
        <v>562</v>
      </c>
      <c r="B251" s="589" t="s">
        <v>552</v>
      </c>
      <c r="C251" s="589" t="s">
        <v>563</v>
      </c>
      <c r="D251" s="590">
        <v>1.9312</v>
      </c>
      <c r="E251" s="590">
        <v>1</v>
      </c>
      <c r="F251" s="590">
        <v>1.04</v>
      </c>
      <c r="G251" s="590">
        <v>0</v>
      </c>
      <c r="H251" s="590">
        <v>1.04</v>
      </c>
      <c r="I251" s="590" t="s">
        <v>479</v>
      </c>
      <c r="J251" s="590">
        <v>2.008</v>
      </c>
    </row>
    <row r="252" spans="1:10" ht="30">
      <c r="A252" s="588" t="s">
        <v>564</v>
      </c>
      <c r="B252" s="589" t="s">
        <v>552</v>
      </c>
      <c r="C252" s="589" t="s">
        <v>565</v>
      </c>
      <c r="D252" s="590">
        <v>1.1000000000000001</v>
      </c>
      <c r="E252" s="590">
        <v>1</v>
      </c>
      <c r="F252" s="590">
        <v>0.27</v>
      </c>
      <c r="G252" s="590">
        <v>0</v>
      </c>
      <c r="H252" s="590">
        <v>0.27</v>
      </c>
      <c r="I252" s="590" t="s">
        <v>479</v>
      </c>
      <c r="J252" s="590">
        <v>0.29699999999999999</v>
      </c>
    </row>
    <row r="253" spans="1:10" ht="30">
      <c r="A253" s="588" t="s">
        <v>570</v>
      </c>
      <c r="B253" s="589" t="s">
        <v>514</v>
      </c>
      <c r="C253" s="589" t="s">
        <v>571</v>
      </c>
      <c r="D253" s="590">
        <v>0.19600000000000001</v>
      </c>
      <c r="E253" s="590">
        <v>1</v>
      </c>
      <c r="F253" s="590">
        <v>9.58</v>
      </c>
      <c r="G253" s="590">
        <v>0</v>
      </c>
      <c r="H253" s="590">
        <v>9.58</v>
      </c>
      <c r="I253" s="590" t="s">
        <v>479</v>
      </c>
      <c r="J253" s="590">
        <v>1.8779999999999999</v>
      </c>
    </row>
    <row r="254" spans="1:10">
      <c r="A254" s="588" t="s">
        <v>579</v>
      </c>
      <c r="B254" s="589" t="s">
        <v>552</v>
      </c>
      <c r="C254" s="589" t="s">
        <v>580</v>
      </c>
      <c r="D254" s="590">
        <v>0.18</v>
      </c>
      <c r="E254" s="590">
        <v>1</v>
      </c>
      <c r="F254" s="590">
        <v>4.47</v>
      </c>
      <c r="G254" s="590">
        <v>0</v>
      </c>
      <c r="H254" s="590">
        <v>4.47</v>
      </c>
      <c r="I254" s="590" t="s">
        <v>479</v>
      </c>
      <c r="J254" s="590">
        <v>0.80500000000000005</v>
      </c>
    </row>
    <row r="255" spans="1:10">
      <c r="A255" s="588" t="s">
        <v>672</v>
      </c>
      <c r="B255" s="589" t="s">
        <v>552</v>
      </c>
      <c r="C255" s="589" t="s">
        <v>673</v>
      </c>
      <c r="D255" s="590">
        <v>0.18</v>
      </c>
      <c r="E255" s="590">
        <v>1</v>
      </c>
      <c r="F255" s="590">
        <v>28.69</v>
      </c>
      <c r="G255" s="590">
        <v>0</v>
      </c>
      <c r="H255" s="590">
        <v>28.69</v>
      </c>
      <c r="I255" s="590" t="s">
        <v>479</v>
      </c>
      <c r="J255" s="590">
        <v>5.1639999999999997</v>
      </c>
    </row>
    <row r="256" spans="1:10" ht="30">
      <c r="A256" s="588" t="s">
        <v>674</v>
      </c>
      <c r="B256" s="589" t="s">
        <v>552</v>
      </c>
      <c r="C256" s="589" t="s">
        <v>675</v>
      </c>
      <c r="D256" s="590">
        <v>0.18</v>
      </c>
      <c r="E256" s="590">
        <v>1</v>
      </c>
      <c r="F256" s="590">
        <v>7.19</v>
      </c>
      <c r="G256" s="590">
        <v>0</v>
      </c>
      <c r="H256" s="590">
        <v>7.19</v>
      </c>
      <c r="I256" s="590" t="s">
        <v>479</v>
      </c>
      <c r="J256" s="590">
        <v>1.294</v>
      </c>
    </row>
    <row r="257" spans="1:10" ht="30">
      <c r="A257" s="588" t="s">
        <v>676</v>
      </c>
      <c r="B257" s="589" t="s">
        <v>552</v>
      </c>
      <c r="C257" s="589" t="s">
        <v>677</v>
      </c>
      <c r="D257" s="590">
        <v>0.64</v>
      </c>
      <c r="E257" s="590">
        <v>1</v>
      </c>
      <c r="F257" s="590">
        <v>7.01</v>
      </c>
      <c r="G257" s="590">
        <v>0</v>
      </c>
      <c r="H257" s="590">
        <v>7.01</v>
      </c>
      <c r="I257" s="590" t="s">
        <v>479</v>
      </c>
      <c r="J257" s="590">
        <v>4.4859999999999998</v>
      </c>
    </row>
    <row r="258" spans="1:10">
      <c r="A258" s="588" t="s">
        <v>585</v>
      </c>
      <c r="B258" s="589" t="s">
        <v>575</v>
      </c>
      <c r="C258" s="589" t="s">
        <v>586</v>
      </c>
      <c r="D258" s="590">
        <v>1.5664</v>
      </c>
      <c r="E258" s="590">
        <v>1</v>
      </c>
      <c r="F258" s="590">
        <v>26.72</v>
      </c>
      <c r="G258" s="590">
        <v>0</v>
      </c>
      <c r="H258" s="590">
        <v>26.72</v>
      </c>
      <c r="I258" s="590" t="s">
        <v>479</v>
      </c>
      <c r="J258" s="590">
        <v>41.853999999999999</v>
      </c>
    </row>
    <row r="259" spans="1:10">
      <c r="A259" s="588" t="s">
        <v>587</v>
      </c>
      <c r="B259" s="589" t="s">
        <v>575</v>
      </c>
      <c r="C259" s="589" t="s">
        <v>588</v>
      </c>
      <c r="D259" s="590">
        <v>0.3916</v>
      </c>
      <c r="E259" s="590">
        <v>1</v>
      </c>
      <c r="F259" s="590">
        <v>10.210000000000001</v>
      </c>
      <c r="G259" s="590">
        <v>0</v>
      </c>
      <c r="H259" s="590">
        <v>10.210000000000001</v>
      </c>
      <c r="I259" s="590" t="s">
        <v>479</v>
      </c>
      <c r="J259" s="590">
        <v>3.9980000000000002</v>
      </c>
    </row>
    <row r="260" spans="1:10" ht="30">
      <c r="A260" s="588" t="s">
        <v>589</v>
      </c>
      <c r="B260" s="589" t="s">
        <v>509</v>
      </c>
      <c r="C260" s="589" t="s">
        <v>590</v>
      </c>
      <c r="D260" s="590">
        <v>1.518</v>
      </c>
      <c r="E260" s="590">
        <v>1</v>
      </c>
      <c r="F260" s="590">
        <v>2.88</v>
      </c>
      <c r="G260" s="590">
        <v>0</v>
      </c>
      <c r="H260" s="590">
        <v>2.88</v>
      </c>
      <c r="I260" s="590" t="s">
        <v>479</v>
      </c>
      <c r="J260" s="590">
        <v>4.3719999999999999</v>
      </c>
    </row>
    <row r="261" spans="1:10" ht="30">
      <c r="A261" s="588" t="s">
        <v>591</v>
      </c>
      <c r="B261" s="589" t="s">
        <v>552</v>
      </c>
      <c r="C261" s="589" t="s">
        <v>592</v>
      </c>
      <c r="D261" s="590">
        <v>0.37</v>
      </c>
      <c r="E261" s="590">
        <v>1</v>
      </c>
      <c r="F261" s="590">
        <v>3.13</v>
      </c>
      <c r="G261" s="590">
        <v>0</v>
      </c>
      <c r="H261" s="590">
        <v>3.13</v>
      </c>
      <c r="I261" s="590" t="s">
        <v>479</v>
      </c>
      <c r="J261" s="590">
        <v>1.1579999999999999</v>
      </c>
    </row>
    <row r="262" spans="1:10" ht="30">
      <c r="A262" s="588" t="s">
        <v>593</v>
      </c>
      <c r="B262" s="589" t="s">
        <v>552</v>
      </c>
      <c r="C262" s="589" t="s">
        <v>594</v>
      </c>
      <c r="D262" s="590">
        <v>0.74</v>
      </c>
      <c r="E262" s="590">
        <v>1</v>
      </c>
      <c r="F262" s="590">
        <v>1.05</v>
      </c>
      <c r="G262" s="590">
        <v>0</v>
      </c>
      <c r="H262" s="590">
        <v>1.05</v>
      </c>
      <c r="I262" s="590" t="s">
        <v>479</v>
      </c>
      <c r="J262" s="590">
        <v>0.77700000000000002</v>
      </c>
    </row>
    <row r="263" spans="1:10" ht="30">
      <c r="A263" s="588" t="s">
        <v>595</v>
      </c>
      <c r="B263" s="589" t="s">
        <v>509</v>
      </c>
      <c r="C263" s="589" t="s">
        <v>596</v>
      </c>
      <c r="D263" s="590">
        <v>3.06</v>
      </c>
      <c r="E263" s="590">
        <v>1</v>
      </c>
      <c r="F263" s="590">
        <v>2.1</v>
      </c>
      <c r="G263" s="590">
        <v>0</v>
      </c>
      <c r="H263" s="590">
        <v>2.1</v>
      </c>
      <c r="I263" s="590" t="s">
        <v>479</v>
      </c>
      <c r="J263" s="590">
        <v>6.4260000000000002</v>
      </c>
    </row>
    <row r="264" spans="1:10">
      <c r="A264" s="588" t="s">
        <v>599</v>
      </c>
      <c r="B264" s="589" t="s">
        <v>552</v>
      </c>
      <c r="C264" s="589" t="s">
        <v>600</v>
      </c>
      <c r="D264" s="590">
        <v>0.28000000000000003</v>
      </c>
      <c r="E264" s="590">
        <v>1</v>
      </c>
      <c r="F264" s="590">
        <v>1.54</v>
      </c>
      <c r="G264" s="590">
        <v>0</v>
      </c>
      <c r="H264" s="590">
        <v>1.54</v>
      </c>
      <c r="I264" s="590" t="s">
        <v>479</v>
      </c>
      <c r="J264" s="590">
        <v>0.43099999999999999</v>
      </c>
    </row>
    <row r="265" spans="1:10" ht="30">
      <c r="A265" s="588" t="s">
        <v>601</v>
      </c>
      <c r="B265" s="589" t="s">
        <v>552</v>
      </c>
      <c r="C265" s="589" t="s">
        <v>602</v>
      </c>
      <c r="D265" s="590">
        <v>9.0999999999999998E-2</v>
      </c>
      <c r="E265" s="590">
        <v>1</v>
      </c>
      <c r="F265" s="590">
        <v>9.8699999999999992</v>
      </c>
      <c r="G265" s="590">
        <v>0</v>
      </c>
      <c r="H265" s="590">
        <v>9.8699999999999992</v>
      </c>
      <c r="I265" s="590" t="s">
        <v>479</v>
      </c>
      <c r="J265" s="590">
        <v>0.89800000000000002</v>
      </c>
    </row>
    <row r="266" spans="1:10" ht="30">
      <c r="A266" s="588" t="s">
        <v>603</v>
      </c>
      <c r="B266" s="589" t="s">
        <v>552</v>
      </c>
      <c r="C266" s="589" t="s">
        <v>604</v>
      </c>
      <c r="D266" s="590">
        <v>9.0999999999999998E-2</v>
      </c>
      <c r="E266" s="590">
        <v>1</v>
      </c>
      <c r="F266" s="590">
        <v>15.22</v>
      </c>
      <c r="G266" s="590">
        <v>0</v>
      </c>
      <c r="H266" s="590">
        <v>15.22</v>
      </c>
      <c r="I266" s="590" t="s">
        <v>479</v>
      </c>
      <c r="J266" s="590">
        <v>1.385</v>
      </c>
    </row>
    <row r="267" spans="1:10" ht="30">
      <c r="A267" s="588" t="s">
        <v>605</v>
      </c>
      <c r="B267" s="589" t="s">
        <v>552</v>
      </c>
      <c r="C267" s="589" t="s">
        <v>606</v>
      </c>
      <c r="D267" s="590">
        <v>9.0999999999999998E-2</v>
      </c>
      <c r="E267" s="590">
        <v>1</v>
      </c>
      <c r="F267" s="590">
        <v>12.7</v>
      </c>
      <c r="G267" s="590">
        <v>0</v>
      </c>
      <c r="H267" s="590">
        <v>12.7</v>
      </c>
      <c r="I267" s="590" t="s">
        <v>479</v>
      </c>
      <c r="J267" s="590">
        <v>1.1559999999999999</v>
      </c>
    </row>
    <row r="268" spans="1:10">
      <c r="A268" s="588" t="s">
        <v>607</v>
      </c>
      <c r="B268" s="589" t="s">
        <v>552</v>
      </c>
      <c r="C268" s="589" t="s">
        <v>608</v>
      </c>
      <c r="D268" s="590">
        <v>0.27300000000000002</v>
      </c>
      <c r="E268" s="590">
        <v>1</v>
      </c>
      <c r="F268" s="590">
        <v>5.87</v>
      </c>
      <c r="G268" s="590">
        <v>0</v>
      </c>
      <c r="H268" s="590">
        <v>5.87</v>
      </c>
      <c r="I268" s="590" t="s">
        <v>479</v>
      </c>
      <c r="J268" s="590">
        <v>1.603</v>
      </c>
    </row>
    <row r="269" spans="1:10" ht="30">
      <c r="A269" s="588" t="s">
        <v>609</v>
      </c>
      <c r="B269" s="589" t="s">
        <v>552</v>
      </c>
      <c r="C269" s="589" t="s">
        <v>610</v>
      </c>
      <c r="D269" s="590">
        <v>9.0999999999999998E-2</v>
      </c>
      <c r="E269" s="590">
        <v>1</v>
      </c>
      <c r="F269" s="590">
        <v>5.78</v>
      </c>
      <c r="G269" s="590">
        <v>0</v>
      </c>
      <c r="H269" s="590">
        <v>5.78</v>
      </c>
      <c r="I269" s="590" t="s">
        <v>479</v>
      </c>
      <c r="J269" s="590">
        <v>0.52600000000000002</v>
      </c>
    </row>
    <row r="270" spans="1:10" ht="30">
      <c r="A270" s="588" t="s">
        <v>613</v>
      </c>
      <c r="B270" s="589" t="s">
        <v>552</v>
      </c>
      <c r="C270" s="589" t="s">
        <v>614</v>
      </c>
      <c r="D270" s="590">
        <v>0.27</v>
      </c>
      <c r="E270" s="590">
        <v>1</v>
      </c>
      <c r="F270" s="590">
        <v>0.99</v>
      </c>
      <c r="G270" s="590">
        <v>0</v>
      </c>
      <c r="H270" s="590">
        <v>0.99</v>
      </c>
      <c r="I270" s="590" t="s">
        <v>479</v>
      </c>
      <c r="J270" s="590">
        <v>0.26700000000000002</v>
      </c>
    </row>
    <row r="271" spans="1:10" ht="30">
      <c r="A271" s="588" t="s">
        <v>615</v>
      </c>
      <c r="B271" s="589" t="s">
        <v>552</v>
      </c>
      <c r="C271" s="589" t="s">
        <v>616</v>
      </c>
      <c r="D271" s="590">
        <v>0.27</v>
      </c>
      <c r="E271" s="590">
        <v>1</v>
      </c>
      <c r="F271" s="590">
        <v>0.57999999999999996</v>
      </c>
      <c r="G271" s="590">
        <v>0</v>
      </c>
      <c r="H271" s="590">
        <v>0.57999999999999996</v>
      </c>
      <c r="I271" s="590" t="s">
        <v>479</v>
      </c>
      <c r="J271" s="590">
        <v>0.157</v>
      </c>
    </row>
    <row r="272" spans="1:10" ht="30">
      <c r="A272" s="588" t="s">
        <v>617</v>
      </c>
      <c r="B272" s="589" t="s">
        <v>552</v>
      </c>
      <c r="C272" s="589" t="s">
        <v>618</v>
      </c>
      <c r="D272" s="590">
        <v>0.55000000000000004</v>
      </c>
      <c r="E272" s="590">
        <v>1</v>
      </c>
      <c r="F272" s="590">
        <v>0.28000000000000003</v>
      </c>
      <c r="G272" s="590">
        <v>0</v>
      </c>
      <c r="H272" s="590">
        <v>0.28000000000000003</v>
      </c>
      <c r="I272" s="590" t="s">
        <v>479</v>
      </c>
      <c r="J272" s="590">
        <v>0.154</v>
      </c>
    </row>
    <row r="273" spans="1:10" ht="30">
      <c r="A273" s="588" t="s">
        <v>619</v>
      </c>
      <c r="B273" s="589" t="s">
        <v>552</v>
      </c>
      <c r="C273" s="589" t="s">
        <v>620</v>
      </c>
      <c r="D273" s="590">
        <v>9.0999999999999998E-2</v>
      </c>
      <c r="E273" s="590">
        <v>1</v>
      </c>
      <c r="F273" s="590">
        <v>3.92</v>
      </c>
      <c r="G273" s="590">
        <v>0</v>
      </c>
      <c r="H273" s="590">
        <v>3.92</v>
      </c>
      <c r="I273" s="590" t="s">
        <v>479</v>
      </c>
      <c r="J273" s="590">
        <v>0.35699999999999998</v>
      </c>
    </row>
    <row r="274" spans="1:10" ht="15" customHeight="1">
      <c r="A274" s="591" t="s">
        <v>480</v>
      </c>
      <c r="B274" s="592"/>
      <c r="C274" s="592"/>
      <c r="D274" s="592"/>
      <c r="E274" s="592"/>
      <c r="F274" s="592"/>
      <c r="G274" s="592"/>
      <c r="H274" s="592"/>
      <c r="I274" s="593"/>
      <c r="J274" s="587">
        <v>255.9</v>
      </c>
    </row>
    <row r="275" spans="1:10">
      <c r="A275" s="594"/>
      <c r="B275" s="594"/>
      <c r="C275" s="594"/>
      <c r="D275" s="594"/>
      <c r="E275" s="594"/>
      <c r="F275" s="594"/>
      <c r="G275" s="594"/>
      <c r="H275" s="594"/>
      <c r="I275" s="594"/>
      <c r="J275" s="594"/>
    </row>
    <row r="276" spans="1:10" ht="15" customHeight="1">
      <c r="A276" s="582" t="s">
        <v>299</v>
      </c>
      <c r="B276" s="582"/>
      <c r="C276" s="582"/>
      <c r="D276" s="582"/>
      <c r="E276" s="582"/>
    </row>
    <row r="277" spans="1:10" ht="15" customHeight="1">
      <c r="A277" s="595" t="s">
        <v>481</v>
      </c>
      <c r="B277" s="596"/>
      <c r="C277" s="597"/>
      <c r="D277" s="587" t="s">
        <v>482</v>
      </c>
      <c r="E277" s="587" t="s">
        <v>483</v>
      </c>
    </row>
    <row r="278" spans="1:10" ht="15" customHeight="1">
      <c r="A278" s="598" t="s">
        <v>484</v>
      </c>
      <c r="B278" s="599"/>
      <c r="C278" s="600"/>
      <c r="D278" s="601">
        <v>157.27000000000001</v>
      </c>
      <c r="E278" s="602">
        <v>144.19999999999999</v>
      </c>
    </row>
    <row r="279" spans="1:10" ht="15" customHeight="1">
      <c r="A279" s="598" t="s">
        <v>485</v>
      </c>
      <c r="B279" s="599"/>
      <c r="C279" s="600"/>
      <c r="D279" s="603"/>
      <c r="E279" s="602">
        <v>255.9</v>
      </c>
    </row>
    <row r="280" spans="1:10" ht="15" customHeight="1">
      <c r="A280" s="598" t="s">
        <v>486</v>
      </c>
      <c r="B280" s="599"/>
      <c r="C280" s="600"/>
      <c r="D280" s="603"/>
      <c r="E280" s="602">
        <v>0</v>
      </c>
    </row>
    <row r="281" spans="1:10" ht="15" customHeight="1">
      <c r="A281" s="598" t="s">
        <v>487</v>
      </c>
      <c r="B281" s="599"/>
      <c r="C281" s="600"/>
      <c r="D281" s="603"/>
      <c r="E281" s="602">
        <v>1</v>
      </c>
    </row>
    <row r="282" spans="1:10" ht="15" customHeight="1">
      <c r="A282" s="598" t="s">
        <v>488</v>
      </c>
      <c r="B282" s="599"/>
      <c r="C282" s="600"/>
      <c r="D282" s="603"/>
      <c r="E282" s="602">
        <v>144.19999999999999</v>
      </c>
    </row>
    <row r="283" spans="1:10" ht="15" customHeight="1">
      <c r="A283" s="598" t="s">
        <v>489</v>
      </c>
      <c r="B283" s="599"/>
      <c r="C283" s="600"/>
      <c r="D283" s="603"/>
      <c r="E283" s="602">
        <v>144.19999999999999</v>
      </c>
    </row>
    <row r="284" spans="1:10" ht="15" customHeight="1">
      <c r="A284" s="598" t="s">
        <v>490</v>
      </c>
      <c r="B284" s="599"/>
      <c r="C284" s="600"/>
      <c r="D284" s="604"/>
      <c r="E284" s="602">
        <v>400.1</v>
      </c>
    </row>
    <row r="285" spans="1:10" ht="15" customHeight="1">
      <c r="A285" s="598" t="s">
        <v>491</v>
      </c>
      <c r="B285" s="599"/>
      <c r="C285" s="600"/>
      <c r="D285" s="601">
        <v>0</v>
      </c>
      <c r="E285" s="602">
        <v>0</v>
      </c>
    </row>
    <row r="286" spans="1:10" ht="15" customHeight="1">
      <c r="A286" s="595" t="s">
        <v>492</v>
      </c>
      <c r="B286" s="596"/>
      <c r="C286" s="597"/>
      <c r="D286" s="604"/>
      <c r="E286" s="587">
        <v>400.1</v>
      </c>
    </row>
    <row r="287" spans="1:10">
      <c r="A287" s="583"/>
      <c r="B287" s="583"/>
      <c r="C287" s="583"/>
      <c r="D287" s="583"/>
      <c r="E287" s="583"/>
      <c r="F287" s="583"/>
      <c r="G287" s="583"/>
      <c r="H287" s="583"/>
      <c r="I287" s="583"/>
      <c r="J287" s="583"/>
    </row>
    <row r="288" spans="1:10">
      <c r="A288" s="605"/>
      <c r="B288" s="605"/>
      <c r="C288" s="605"/>
      <c r="D288" s="605"/>
      <c r="E288" s="605"/>
      <c r="F288" s="605"/>
      <c r="G288" s="605"/>
      <c r="H288" s="605"/>
      <c r="I288" s="605"/>
      <c r="J288" s="605"/>
    </row>
    <row r="289" spans="1:10" ht="15" customHeight="1">
      <c r="A289" s="582" t="s">
        <v>455</v>
      </c>
      <c r="B289" s="582"/>
      <c r="C289" s="582"/>
      <c r="D289" s="582"/>
      <c r="E289" s="582"/>
      <c r="F289" s="582"/>
      <c r="G289" s="582"/>
      <c r="H289" s="582"/>
      <c r="I289" s="582"/>
      <c r="J289" s="582"/>
    </row>
    <row r="290" spans="1:10" ht="15" customHeight="1">
      <c r="A290" s="582" t="s">
        <v>456</v>
      </c>
      <c r="B290" s="582"/>
      <c r="C290" s="582"/>
      <c r="D290" s="582" t="s">
        <v>457</v>
      </c>
      <c r="E290" s="582"/>
      <c r="F290" s="582"/>
      <c r="G290" s="582" t="s">
        <v>458</v>
      </c>
      <c r="H290" s="582"/>
      <c r="I290" s="582"/>
      <c r="J290" s="582"/>
    </row>
    <row r="291" spans="1:10">
      <c r="A291" s="583"/>
      <c r="B291" s="583"/>
      <c r="C291" s="583"/>
      <c r="D291" s="583"/>
      <c r="E291" s="583"/>
      <c r="F291" s="583"/>
      <c r="G291" s="583"/>
      <c r="H291" s="583"/>
      <c r="I291" s="583"/>
      <c r="J291" s="583"/>
    </row>
    <row r="292" spans="1:10" ht="15" customHeight="1">
      <c r="A292" s="582" t="s">
        <v>459</v>
      </c>
      <c r="B292" s="582"/>
      <c r="C292" s="582"/>
      <c r="D292" s="582"/>
      <c r="E292" s="582"/>
      <c r="F292" s="582"/>
      <c r="G292" s="582"/>
      <c r="H292" s="582"/>
      <c r="I292" s="582"/>
      <c r="J292" s="582"/>
    </row>
    <row r="293" spans="1:10">
      <c r="A293" s="583"/>
      <c r="B293" s="583"/>
      <c r="C293" s="583"/>
      <c r="D293" s="583"/>
      <c r="E293" s="583"/>
      <c r="F293" s="583"/>
      <c r="G293" s="583"/>
      <c r="H293" s="583"/>
      <c r="I293" s="583"/>
      <c r="J293" s="583"/>
    </row>
    <row r="294" spans="1:10" ht="30" customHeight="1">
      <c r="A294" s="582" t="s">
        <v>678</v>
      </c>
      <c r="B294" s="582"/>
      <c r="C294" s="582"/>
      <c r="D294" s="582"/>
      <c r="E294" s="582"/>
      <c r="F294" s="582"/>
      <c r="G294" s="582"/>
      <c r="H294" s="582" t="s">
        <v>461</v>
      </c>
      <c r="I294" s="582"/>
      <c r="J294" s="582"/>
    </row>
    <row r="295" spans="1:10" ht="15" customHeight="1">
      <c r="A295" s="582" t="s">
        <v>462</v>
      </c>
      <c r="B295" s="582"/>
      <c r="C295" s="582" t="s">
        <v>679</v>
      </c>
      <c r="D295" s="582"/>
      <c r="E295" s="582" t="s">
        <v>464</v>
      </c>
      <c r="F295" s="582"/>
      <c r="G295" s="582"/>
      <c r="H295" s="582" t="s">
        <v>506</v>
      </c>
      <c r="I295" s="582"/>
      <c r="J295" s="582"/>
    </row>
    <row r="296" spans="1:10">
      <c r="A296" s="583"/>
      <c r="B296" s="583"/>
      <c r="C296" s="583"/>
      <c r="D296" s="583"/>
      <c r="E296" s="583"/>
      <c r="F296" s="583"/>
      <c r="G296" s="583"/>
      <c r="H296" s="583"/>
      <c r="I296" s="583"/>
      <c r="J296" s="583"/>
    </row>
    <row r="297" spans="1:10">
      <c r="A297" s="585" t="s">
        <v>466</v>
      </c>
      <c r="B297" s="586" t="s">
        <v>467</v>
      </c>
      <c r="C297" s="586" t="s">
        <v>468</v>
      </c>
      <c r="D297" s="587" t="s">
        <v>469</v>
      </c>
      <c r="E297" s="587" t="s">
        <v>470</v>
      </c>
      <c r="F297" s="587" t="s">
        <v>471</v>
      </c>
      <c r="G297" s="587" t="s">
        <v>472</v>
      </c>
      <c r="H297" s="587" t="s">
        <v>473</v>
      </c>
      <c r="I297" s="587" t="s">
        <v>474</v>
      </c>
      <c r="J297" s="587" t="s">
        <v>475</v>
      </c>
    </row>
    <row r="298" spans="1:10" ht="30">
      <c r="A298" s="588" t="s">
        <v>476</v>
      </c>
      <c r="B298" s="589" t="s">
        <v>477</v>
      </c>
      <c r="C298" s="589" t="s">
        <v>478</v>
      </c>
      <c r="D298" s="590">
        <v>0.63</v>
      </c>
      <c r="E298" s="590">
        <v>1</v>
      </c>
      <c r="F298" s="590">
        <v>5.0999999999999996</v>
      </c>
      <c r="G298" s="590">
        <v>0</v>
      </c>
      <c r="H298" s="590">
        <v>13.12</v>
      </c>
      <c r="I298" s="590" t="s">
        <v>479</v>
      </c>
      <c r="J298" s="590">
        <v>8.266</v>
      </c>
    </row>
    <row r="299" spans="1:10" ht="15" customHeight="1">
      <c r="A299" s="591" t="s">
        <v>480</v>
      </c>
      <c r="B299" s="592"/>
      <c r="C299" s="592"/>
      <c r="D299" s="592"/>
      <c r="E299" s="592"/>
      <c r="F299" s="592"/>
      <c r="G299" s="592"/>
      <c r="H299" s="592"/>
      <c r="I299" s="593"/>
      <c r="J299" s="587">
        <v>8.27</v>
      </c>
    </row>
    <row r="300" spans="1:10">
      <c r="A300" s="594"/>
      <c r="B300" s="594"/>
      <c r="C300" s="594"/>
      <c r="D300" s="594"/>
      <c r="E300" s="594"/>
      <c r="F300" s="594"/>
      <c r="G300" s="594"/>
      <c r="H300" s="594"/>
      <c r="I300" s="594"/>
      <c r="J300" s="594"/>
    </row>
    <row r="301" spans="1:10">
      <c r="A301" s="585" t="s">
        <v>507</v>
      </c>
      <c r="B301" s="586" t="s">
        <v>467</v>
      </c>
      <c r="C301" s="586" t="s">
        <v>468</v>
      </c>
      <c r="D301" s="587" t="s">
        <v>469</v>
      </c>
      <c r="E301" s="587" t="s">
        <v>470</v>
      </c>
      <c r="F301" s="587" t="s">
        <v>471</v>
      </c>
      <c r="G301" s="587" t="s">
        <v>472</v>
      </c>
      <c r="H301" s="587" t="s">
        <v>473</v>
      </c>
      <c r="I301" s="587" t="s">
        <v>474</v>
      </c>
      <c r="J301" s="587" t="s">
        <v>475</v>
      </c>
    </row>
    <row r="302" spans="1:10" ht="60">
      <c r="A302" s="588" t="s">
        <v>680</v>
      </c>
      <c r="B302" s="589" t="s">
        <v>533</v>
      </c>
      <c r="C302" s="589" t="s">
        <v>681</v>
      </c>
      <c r="D302" s="590">
        <v>1</v>
      </c>
      <c r="E302" s="590">
        <v>1</v>
      </c>
      <c r="F302" s="590">
        <v>45</v>
      </c>
      <c r="G302" s="590">
        <v>0</v>
      </c>
      <c r="H302" s="590">
        <v>45</v>
      </c>
      <c r="I302" s="590" t="s">
        <v>479</v>
      </c>
      <c r="J302" s="590">
        <v>45</v>
      </c>
    </row>
    <row r="303" spans="1:10" ht="15" customHeight="1">
      <c r="A303" s="591" t="s">
        <v>480</v>
      </c>
      <c r="B303" s="592"/>
      <c r="C303" s="592"/>
      <c r="D303" s="592"/>
      <c r="E303" s="592"/>
      <c r="F303" s="592"/>
      <c r="G303" s="592"/>
      <c r="H303" s="592"/>
      <c r="I303" s="593"/>
      <c r="J303" s="587">
        <v>45</v>
      </c>
    </row>
    <row r="304" spans="1:10">
      <c r="A304" s="594"/>
      <c r="B304" s="594"/>
      <c r="C304" s="594"/>
      <c r="D304" s="594"/>
      <c r="E304" s="594"/>
      <c r="F304" s="594"/>
      <c r="G304" s="594"/>
      <c r="H304" s="594"/>
      <c r="I304" s="594"/>
      <c r="J304" s="594"/>
    </row>
    <row r="305" spans="1:10" ht="15" customHeight="1">
      <c r="A305" s="582" t="s">
        <v>299</v>
      </c>
      <c r="B305" s="582"/>
      <c r="C305" s="582"/>
      <c r="D305" s="582"/>
      <c r="E305" s="582"/>
    </row>
    <row r="306" spans="1:10" ht="15" customHeight="1">
      <c r="A306" s="595" t="s">
        <v>481</v>
      </c>
      <c r="B306" s="596"/>
      <c r="C306" s="597"/>
      <c r="D306" s="587" t="s">
        <v>482</v>
      </c>
      <c r="E306" s="587" t="s">
        <v>483</v>
      </c>
    </row>
    <row r="307" spans="1:10" ht="15" customHeight="1">
      <c r="A307" s="598" t="s">
        <v>484</v>
      </c>
      <c r="B307" s="599"/>
      <c r="C307" s="600"/>
      <c r="D307" s="601">
        <v>157.27000000000001</v>
      </c>
      <c r="E307" s="602">
        <v>8.27</v>
      </c>
    </row>
    <row r="308" spans="1:10" ht="15" customHeight="1">
      <c r="A308" s="598" t="s">
        <v>485</v>
      </c>
      <c r="B308" s="599"/>
      <c r="C308" s="600"/>
      <c r="D308" s="603"/>
      <c r="E308" s="602">
        <v>45</v>
      </c>
    </row>
    <row r="309" spans="1:10" ht="15" customHeight="1">
      <c r="A309" s="598" t="s">
        <v>486</v>
      </c>
      <c r="B309" s="599"/>
      <c r="C309" s="600"/>
      <c r="D309" s="603"/>
      <c r="E309" s="602">
        <v>0</v>
      </c>
    </row>
    <row r="310" spans="1:10" ht="15" customHeight="1">
      <c r="A310" s="598" t="s">
        <v>487</v>
      </c>
      <c r="B310" s="599"/>
      <c r="C310" s="600"/>
      <c r="D310" s="603"/>
      <c r="E310" s="602">
        <v>1</v>
      </c>
    </row>
    <row r="311" spans="1:10" ht="15" customHeight="1">
      <c r="A311" s="598" t="s">
        <v>488</v>
      </c>
      <c r="B311" s="599"/>
      <c r="C311" s="600"/>
      <c r="D311" s="603"/>
      <c r="E311" s="602">
        <v>8.27</v>
      </c>
    </row>
    <row r="312" spans="1:10" ht="15" customHeight="1">
      <c r="A312" s="598" t="s">
        <v>489</v>
      </c>
      <c r="B312" s="599"/>
      <c r="C312" s="600"/>
      <c r="D312" s="603"/>
      <c r="E312" s="602">
        <v>8.27</v>
      </c>
    </row>
    <row r="313" spans="1:10" ht="15" customHeight="1">
      <c r="A313" s="598" t="s">
        <v>490</v>
      </c>
      <c r="B313" s="599"/>
      <c r="C313" s="600"/>
      <c r="D313" s="604"/>
      <c r="E313" s="602">
        <v>53.27</v>
      </c>
    </row>
    <row r="314" spans="1:10" ht="15" customHeight="1">
      <c r="A314" s="598" t="s">
        <v>491</v>
      </c>
      <c r="B314" s="599"/>
      <c r="C314" s="600"/>
      <c r="D314" s="601">
        <v>0</v>
      </c>
      <c r="E314" s="602">
        <v>0</v>
      </c>
    </row>
    <row r="315" spans="1:10" ht="15" customHeight="1">
      <c r="A315" s="595" t="s">
        <v>492</v>
      </c>
      <c r="B315" s="596"/>
      <c r="C315" s="597"/>
      <c r="D315" s="604"/>
      <c r="E315" s="587">
        <v>53.27</v>
      </c>
    </row>
    <row r="316" spans="1:10">
      <c r="A316" s="583"/>
      <c r="B316" s="583"/>
      <c r="C316" s="583"/>
      <c r="D316" s="583"/>
      <c r="E316" s="583"/>
      <c r="F316" s="583"/>
      <c r="G316" s="583"/>
      <c r="H316" s="583"/>
      <c r="I316" s="583"/>
      <c r="J316" s="583"/>
    </row>
    <row r="317" spans="1:10">
      <c r="A317" s="583"/>
      <c r="B317" s="583"/>
      <c r="C317" s="583"/>
      <c r="D317" s="583"/>
      <c r="E317" s="583"/>
      <c r="F317" s="583"/>
      <c r="G317" s="583"/>
      <c r="H317" s="583"/>
      <c r="I317" s="583"/>
      <c r="J317" s="583"/>
    </row>
    <row r="318" spans="1:10">
      <c r="A318" s="605"/>
      <c r="B318" s="605"/>
      <c r="C318" s="605"/>
      <c r="D318" s="605"/>
      <c r="E318" s="605"/>
      <c r="F318" s="605"/>
      <c r="G318" s="605"/>
      <c r="H318" s="605"/>
      <c r="I318" s="605"/>
      <c r="J318" s="605"/>
    </row>
    <row r="319" spans="1:10" ht="15" customHeight="1">
      <c r="A319" s="582" t="s">
        <v>455</v>
      </c>
      <c r="B319" s="582"/>
      <c r="C319" s="582"/>
      <c r="D319" s="582"/>
      <c r="E319" s="582"/>
      <c r="F319" s="582"/>
      <c r="G319" s="582"/>
      <c r="H319" s="582"/>
      <c r="I319" s="582"/>
      <c r="J319" s="582"/>
    </row>
    <row r="320" spans="1:10" ht="15" customHeight="1">
      <c r="A320" s="582" t="s">
        <v>456</v>
      </c>
      <c r="B320" s="582"/>
      <c r="C320" s="582"/>
      <c r="D320" s="582" t="s">
        <v>457</v>
      </c>
      <c r="E320" s="582"/>
      <c r="F320" s="582"/>
      <c r="G320" s="582" t="s">
        <v>458</v>
      </c>
      <c r="H320" s="582"/>
      <c r="I320" s="582"/>
      <c r="J320" s="582"/>
    </row>
    <row r="321" spans="1:10">
      <c r="A321" s="583"/>
      <c r="B321" s="583"/>
      <c r="C321" s="583"/>
      <c r="D321" s="583"/>
      <c r="E321" s="583"/>
      <c r="F321" s="583"/>
      <c r="G321" s="583"/>
      <c r="H321" s="583"/>
      <c r="I321" s="583"/>
      <c r="J321" s="583"/>
    </row>
    <row r="322" spans="1:10" ht="15" customHeight="1">
      <c r="A322" s="582" t="s">
        <v>459</v>
      </c>
      <c r="B322" s="582"/>
      <c r="C322" s="582"/>
      <c r="D322" s="582"/>
      <c r="E322" s="582"/>
      <c r="F322" s="582"/>
      <c r="G322" s="582"/>
      <c r="H322" s="582"/>
      <c r="I322" s="582"/>
      <c r="J322" s="582"/>
    </row>
    <row r="323" spans="1:10">
      <c r="A323" s="583"/>
      <c r="B323" s="583"/>
      <c r="C323" s="583"/>
      <c r="D323" s="583"/>
      <c r="E323" s="583"/>
      <c r="F323" s="583"/>
      <c r="G323" s="583"/>
      <c r="H323" s="583"/>
      <c r="I323" s="583"/>
      <c r="J323" s="583"/>
    </row>
    <row r="324" spans="1:10" ht="30" customHeight="1">
      <c r="A324" s="582" t="s">
        <v>682</v>
      </c>
      <c r="B324" s="582"/>
      <c r="C324" s="582"/>
      <c r="D324" s="582"/>
      <c r="E324" s="582"/>
      <c r="F324" s="582"/>
      <c r="G324" s="582"/>
      <c r="H324" s="582" t="s">
        <v>494</v>
      </c>
      <c r="I324" s="582"/>
      <c r="J324" s="582"/>
    </row>
    <row r="325" spans="1:10" ht="15" customHeight="1">
      <c r="A325" s="582" t="s">
        <v>462</v>
      </c>
      <c r="B325" s="582"/>
      <c r="C325" s="582" t="s">
        <v>683</v>
      </c>
      <c r="D325" s="582"/>
      <c r="E325" s="582" t="s">
        <v>464</v>
      </c>
      <c r="F325" s="582"/>
      <c r="G325" s="582"/>
      <c r="H325" s="582" t="s">
        <v>506</v>
      </c>
      <c r="I325" s="582"/>
      <c r="J325" s="582"/>
    </row>
    <row r="326" spans="1:10">
      <c r="A326" s="583"/>
      <c r="B326" s="583"/>
      <c r="C326" s="583"/>
      <c r="D326" s="583"/>
      <c r="E326" s="583"/>
      <c r="F326" s="583"/>
      <c r="G326" s="583"/>
      <c r="H326" s="583"/>
      <c r="I326" s="583"/>
      <c r="J326" s="583"/>
    </row>
    <row r="327" spans="1:10">
      <c r="A327" s="585" t="s">
        <v>466</v>
      </c>
      <c r="B327" s="586" t="s">
        <v>467</v>
      </c>
      <c r="C327" s="586" t="s">
        <v>468</v>
      </c>
      <c r="D327" s="587" t="s">
        <v>469</v>
      </c>
      <c r="E327" s="587" t="s">
        <v>470</v>
      </c>
      <c r="F327" s="587" t="s">
        <v>471</v>
      </c>
      <c r="G327" s="587" t="s">
        <v>472</v>
      </c>
      <c r="H327" s="587" t="s">
        <v>473</v>
      </c>
      <c r="I327" s="587" t="s">
        <v>474</v>
      </c>
      <c r="J327" s="587" t="s">
        <v>475</v>
      </c>
    </row>
    <row r="328" spans="1:10" ht="30">
      <c r="A328" s="588" t="s">
        <v>500</v>
      </c>
      <c r="B328" s="589" t="s">
        <v>477</v>
      </c>
      <c r="C328" s="589" t="s">
        <v>501</v>
      </c>
      <c r="D328" s="590">
        <v>1.3</v>
      </c>
      <c r="E328" s="590">
        <v>1</v>
      </c>
      <c r="F328" s="590">
        <v>5.86</v>
      </c>
      <c r="G328" s="590">
        <v>0</v>
      </c>
      <c r="H328" s="590">
        <v>15.08</v>
      </c>
      <c r="I328" s="590" t="s">
        <v>479</v>
      </c>
      <c r="J328" s="590">
        <v>19.603999999999999</v>
      </c>
    </row>
    <row r="329" spans="1:10" ht="30">
      <c r="A329" s="588" t="s">
        <v>502</v>
      </c>
      <c r="B329" s="589" t="s">
        <v>477</v>
      </c>
      <c r="C329" s="589" t="s">
        <v>503</v>
      </c>
      <c r="D329" s="590">
        <v>1.3</v>
      </c>
      <c r="E329" s="590">
        <v>1</v>
      </c>
      <c r="F329" s="590">
        <v>6.94</v>
      </c>
      <c r="G329" s="590">
        <v>0</v>
      </c>
      <c r="H329" s="590">
        <v>17.850000000000001</v>
      </c>
      <c r="I329" s="590" t="s">
        <v>479</v>
      </c>
      <c r="J329" s="590">
        <v>23.204999999999998</v>
      </c>
    </row>
    <row r="330" spans="1:10" ht="15" customHeight="1">
      <c r="A330" s="591" t="s">
        <v>480</v>
      </c>
      <c r="B330" s="592"/>
      <c r="C330" s="592"/>
      <c r="D330" s="592"/>
      <c r="E330" s="592"/>
      <c r="F330" s="592"/>
      <c r="G330" s="592"/>
      <c r="H330" s="592"/>
      <c r="I330" s="593"/>
      <c r="J330" s="587">
        <v>42.81</v>
      </c>
    </row>
    <row r="331" spans="1:10">
      <c r="A331" s="594"/>
      <c r="B331" s="594"/>
      <c r="C331" s="594"/>
      <c r="D331" s="594"/>
      <c r="E331" s="594"/>
      <c r="F331" s="594"/>
      <c r="G331" s="594"/>
      <c r="H331" s="594"/>
      <c r="I331" s="594"/>
      <c r="J331" s="594"/>
    </row>
    <row r="332" spans="1:10">
      <c r="A332" s="585" t="s">
        <v>507</v>
      </c>
      <c r="B332" s="586" t="s">
        <v>467</v>
      </c>
      <c r="C332" s="586" t="s">
        <v>468</v>
      </c>
      <c r="D332" s="587" t="s">
        <v>469</v>
      </c>
      <c r="E332" s="587" t="s">
        <v>470</v>
      </c>
      <c r="F332" s="587" t="s">
        <v>471</v>
      </c>
      <c r="G332" s="587" t="s">
        <v>472</v>
      </c>
      <c r="H332" s="587" t="s">
        <v>473</v>
      </c>
      <c r="I332" s="587" t="s">
        <v>474</v>
      </c>
      <c r="J332" s="587" t="s">
        <v>475</v>
      </c>
    </row>
    <row r="333" spans="1:10" ht="30">
      <c r="A333" s="588" t="s">
        <v>508</v>
      </c>
      <c r="B333" s="589" t="s">
        <v>509</v>
      </c>
      <c r="C333" s="589" t="s">
        <v>510</v>
      </c>
      <c r="D333" s="590">
        <v>0.5</v>
      </c>
      <c r="E333" s="590">
        <v>1</v>
      </c>
      <c r="F333" s="590">
        <v>5.39</v>
      </c>
      <c r="G333" s="590">
        <v>0</v>
      </c>
      <c r="H333" s="590">
        <v>5.39</v>
      </c>
      <c r="I333" s="590" t="s">
        <v>479</v>
      </c>
      <c r="J333" s="590">
        <v>2.6949999999999998</v>
      </c>
    </row>
    <row r="334" spans="1:10" ht="30">
      <c r="A334" s="588" t="s">
        <v>684</v>
      </c>
      <c r="B334" s="589" t="s">
        <v>509</v>
      </c>
      <c r="C334" s="589" t="s">
        <v>685</v>
      </c>
      <c r="D334" s="590">
        <v>1</v>
      </c>
      <c r="E334" s="590">
        <v>1</v>
      </c>
      <c r="F334" s="590">
        <v>9.7100000000000009</v>
      </c>
      <c r="G334" s="590">
        <v>0</v>
      </c>
      <c r="H334" s="590">
        <v>9.7100000000000009</v>
      </c>
      <c r="I334" s="590" t="s">
        <v>479</v>
      </c>
      <c r="J334" s="590">
        <v>9.7100000000000009</v>
      </c>
    </row>
    <row r="335" spans="1:10">
      <c r="A335" s="588" t="s">
        <v>513</v>
      </c>
      <c r="B335" s="589" t="s">
        <v>514</v>
      </c>
      <c r="C335" s="589" t="s">
        <v>515</v>
      </c>
      <c r="D335" s="590">
        <v>0.15</v>
      </c>
      <c r="E335" s="590">
        <v>1</v>
      </c>
      <c r="F335" s="590">
        <v>8.7799999999999994</v>
      </c>
      <c r="G335" s="590">
        <v>0</v>
      </c>
      <c r="H335" s="590">
        <v>8.7799999999999994</v>
      </c>
      <c r="I335" s="590" t="s">
        <v>479</v>
      </c>
      <c r="J335" s="590">
        <v>1.3169999999999999</v>
      </c>
    </row>
    <row r="336" spans="1:10">
      <c r="A336" s="588" t="s">
        <v>574</v>
      </c>
      <c r="B336" s="589" t="s">
        <v>575</v>
      </c>
      <c r="C336" s="589" t="s">
        <v>576</v>
      </c>
      <c r="D336" s="590">
        <v>0.4</v>
      </c>
      <c r="E336" s="590">
        <v>1</v>
      </c>
      <c r="F336" s="590">
        <v>10.66</v>
      </c>
      <c r="G336" s="590">
        <v>0</v>
      </c>
      <c r="H336" s="590">
        <v>10.66</v>
      </c>
      <c r="I336" s="590" t="s">
        <v>479</v>
      </c>
      <c r="J336" s="590">
        <v>4.2640000000000002</v>
      </c>
    </row>
    <row r="337" spans="1:10" ht="15" customHeight="1">
      <c r="A337" s="591" t="s">
        <v>480</v>
      </c>
      <c r="B337" s="592"/>
      <c r="C337" s="592"/>
      <c r="D337" s="592"/>
      <c r="E337" s="592"/>
      <c r="F337" s="592"/>
      <c r="G337" s="592"/>
      <c r="H337" s="592"/>
      <c r="I337" s="593"/>
      <c r="J337" s="587">
        <v>17.989999999999998</v>
      </c>
    </row>
    <row r="338" spans="1:10">
      <c r="A338" s="594"/>
      <c r="B338" s="594"/>
      <c r="C338" s="594"/>
      <c r="D338" s="594"/>
      <c r="E338" s="594"/>
      <c r="F338" s="594"/>
      <c r="G338" s="594"/>
      <c r="H338" s="594"/>
      <c r="I338" s="594"/>
      <c r="J338" s="594"/>
    </row>
    <row r="339" spans="1:10" ht="15" customHeight="1">
      <c r="A339" s="582" t="s">
        <v>299</v>
      </c>
      <c r="B339" s="582"/>
      <c r="C339" s="582"/>
      <c r="D339" s="582"/>
      <c r="E339" s="582"/>
    </row>
    <row r="340" spans="1:10" ht="15" customHeight="1">
      <c r="A340" s="595" t="s">
        <v>481</v>
      </c>
      <c r="B340" s="596"/>
      <c r="C340" s="597"/>
      <c r="D340" s="587" t="s">
        <v>482</v>
      </c>
      <c r="E340" s="587" t="s">
        <v>483</v>
      </c>
    </row>
    <row r="341" spans="1:10" ht="15" customHeight="1">
      <c r="A341" s="598" t="s">
        <v>484</v>
      </c>
      <c r="B341" s="599"/>
      <c r="C341" s="600"/>
      <c r="D341" s="601">
        <v>157.27000000000001</v>
      </c>
      <c r="E341" s="602">
        <v>42.81</v>
      </c>
    </row>
    <row r="342" spans="1:10" ht="15" customHeight="1">
      <c r="A342" s="598" t="s">
        <v>485</v>
      </c>
      <c r="B342" s="599"/>
      <c r="C342" s="600"/>
      <c r="D342" s="603"/>
      <c r="E342" s="602">
        <v>17.989999999999998</v>
      </c>
    </row>
    <row r="343" spans="1:10" ht="15" customHeight="1">
      <c r="A343" s="598" t="s">
        <v>486</v>
      </c>
      <c r="B343" s="599"/>
      <c r="C343" s="600"/>
      <c r="D343" s="603"/>
      <c r="E343" s="602">
        <v>0</v>
      </c>
    </row>
    <row r="344" spans="1:10" ht="15" customHeight="1">
      <c r="A344" s="598" t="s">
        <v>487</v>
      </c>
      <c r="B344" s="599"/>
      <c r="C344" s="600"/>
      <c r="D344" s="603"/>
      <c r="E344" s="602">
        <v>1</v>
      </c>
    </row>
    <row r="345" spans="1:10" ht="15" customHeight="1">
      <c r="A345" s="598" t="s">
        <v>488</v>
      </c>
      <c r="B345" s="599"/>
      <c r="C345" s="600"/>
      <c r="D345" s="603"/>
      <c r="E345" s="602">
        <v>42.81</v>
      </c>
    </row>
    <row r="346" spans="1:10" ht="15" customHeight="1">
      <c r="A346" s="598" t="s">
        <v>489</v>
      </c>
      <c r="B346" s="599"/>
      <c r="C346" s="600"/>
      <c r="D346" s="603"/>
      <c r="E346" s="602">
        <v>42.81</v>
      </c>
    </row>
    <row r="347" spans="1:10" ht="15" customHeight="1">
      <c r="A347" s="598" t="s">
        <v>490</v>
      </c>
      <c r="B347" s="599"/>
      <c r="C347" s="600"/>
      <c r="D347" s="604"/>
      <c r="E347" s="602">
        <v>60.8</v>
      </c>
    </row>
    <row r="348" spans="1:10" ht="15" customHeight="1">
      <c r="A348" s="598" t="s">
        <v>491</v>
      </c>
      <c r="B348" s="599"/>
      <c r="C348" s="600"/>
      <c r="D348" s="601">
        <v>0</v>
      </c>
      <c r="E348" s="602">
        <v>0</v>
      </c>
    </row>
    <row r="349" spans="1:10" ht="15" customHeight="1">
      <c r="A349" s="595" t="s">
        <v>492</v>
      </c>
      <c r="B349" s="596"/>
      <c r="C349" s="597"/>
      <c r="D349" s="604"/>
      <c r="E349" s="587">
        <v>60.8</v>
      </c>
    </row>
    <row r="350" spans="1:10">
      <c r="A350" s="583"/>
      <c r="B350" s="583"/>
      <c r="C350" s="583"/>
      <c r="D350" s="583"/>
      <c r="E350" s="583"/>
      <c r="F350" s="583"/>
      <c r="G350" s="583"/>
      <c r="H350" s="583"/>
      <c r="I350" s="583"/>
      <c r="J350" s="583"/>
    </row>
    <row r="351" spans="1:10">
      <c r="A351" s="605"/>
      <c r="B351" s="605"/>
      <c r="C351" s="605"/>
      <c r="D351" s="605"/>
      <c r="E351" s="605"/>
      <c r="F351" s="605"/>
      <c r="G351" s="605"/>
      <c r="H351" s="605"/>
      <c r="I351" s="605"/>
      <c r="J351" s="605"/>
    </row>
    <row r="352" spans="1:10" ht="15" customHeight="1">
      <c r="A352" s="582" t="s">
        <v>455</v>
      </c>
      <c r="B352" s="582"/>
      <c r="C352" s="582"/>
      <c r="D352" s="582"/>
      <c r="E352" s="582"/>
      <c r="F352" s="582"/>
      <c r="G352" s="582"/>
      <c r="H352" s="582"/>
      <c r="I352" s="582"/>
      <c r="J352" s="582"/>
    </row>
    <row r="353" spans="1:10" ht="15" customHeight="1">
      <c r="A353" s="582" t="s">
        <v>456</v>
      </c>
      <c r="B353" s="582"/>
      <c r="C353" s="582"/>
      <c r="D353" s="582" t="s">
        <v>457</v>
      </c>
      <c r="E353" s="582"/>
      <c r="F353" s="582"/>
      <c r="G353" s="582" t="s">
        <v>458</v>
      </c>
      <c r="H353" s="582"/>
      <c r="I353" s="582"/>
      <c r="J353" s="582"/>
    </row>
    <row r="354" spans="1:10">
      <c r="A354" s="583"/>
      <c r="B354" s="583"/>
      <c r="C354" s="583"/>
      <c r="D354" s="583"/>
      <c r="E354" s="583"/>
      <c r="F354" s="583"/>
      <c r="G354" s="583"/>
      <c r="H354" s="583"/>
      <c r="I354" s="583"/>
      <c r="J354" s="583"/>
    </row>
    <row r="355" spans="1:10" ht="15" customHeight="1">
      <c r="A355" s="582" t="s">
        <v>459</v>
      </c>
      <c r="B355" s="582"/>
      <c r="C355" s="582"/>
      <c r="D355" s="582"/>
      <c r="E355" s="582"/>
      <c r="F355" s="582"/>
      <c r="G355" s="582"/>
      <c r="H355" s="582"/>
      <c r="I355" s="582"/>
      <c r="J355" s="582"/>
    </row>
    <row r="356" spans="1:10">
      <c r="A356" s="583"/>
      <c r="B356" s="583"/>
      <c r="C356" s="583"/>
      <c r="D356" s="583"/>
      <c r="E356" s="583"/>
      <c r="F356" s="583"/>
      <c r="G356" s="583"/>
      <c r="H356" s="583"/>
      <c r="I356" s="583"/>
      <c r="J356" s="583"/>
    </row>
    <row r="357" spans="1:10" ht="15" customHeight="1">
      <c r="A357" s="582" t="s">
        <v>686</v>
      </c>
      <c r="B357" s="582"/>
      <c r="C357" s="582"/>
      <c r="D357" s="582"/>
      <c r="E357" s="582"/>
      <c r="F357" s="582"/>
      <c r="G357" s="582"/>
      <c r="H357" s="582" t="s">
        <v>461</v>
      </c>
      <c r="I357" s="582"/>
      <c r="J357" s="582"/>
    </row>
    <row r="358" spans="1:10" ht="15" customHeight="1">
      <c r="A358" s="582" t="s">
        <v>462</v>
      </c>
      <c r="B358" s="582"/>
      <c r="C358" s="582" t="s">
        <v>687</v>
      </c>
      <c r="D358" s="582"/>
      <c r="E358" s="582" t="s">
        <v>464</v>
      </c>
      <c r="F358" s="582"/>
      <c r="G358" s="582"/>
      <c r="H358" s="582" t="s">
        <v>465</v>
      </c>
      <c r="I358" s="582"/>
      <c r="J358" s="582"/>
    </row>
    <row r="359" spans="1:10">
      <c r="A359" s="583"/>
      <c r="B359" s="583"/>
      <c r="C359" s="583"/>
      <c r="D359" s="583"/>
      <c r="E359" s="583"/>
      <c r="F359" s="583"/>
      <c r="G359" s="583"/>
      <c r="H359" s="583"/>
      <c r="I359" s="583"/>
      <c r="J359" s="583"/>
    </row>
    <row r="360" spans="1:10">
      <c r="A360" s="585" t="s">
        <v>466</v>
      </c>
      <c r="B360" s="586" t="s">
        <v>467</v>
      </c>
      <c r="C360" s="586" t="s">
        <v>468</v>
      </c>
      <c r="D360" s="587" t="s">
        <v>469</v>
      </c>
      <c r="E360" s="587" t="s">
        <v>470</v>
      </c>
      <c r="F360" s="587" t="s">
        <v>471</v>
      </c>
      <c r="G360" s="587" t="s">
        <v>472</v>
      </c>
      <c r="H360" s="587" t="s">
        <v>473</v>
      </c>
      <c r="I360" s="587" t="s">
        <v>474</v>
      </c>
      <c r="J360" s="587" t="s">
        <v>475</v>
      </c>
    </row>
    <row r="361" spans="1:10" ht="30">
      <c r="A361" s="588" t="s">
        <v>528</v>
      </c>
      <c r="B361" s="589" t="s">
        <v>477</v>
      </c>
      <c r="C361" s="589" t="s">
        <v>529</v>
      </c>
      <c r="D361" s="590">
        <v>5.25</v>
      </c>
      <c r="E361" s="590">
        <v>1</v>
      </c>
      <c r="F361" s="590">
        <v>6.94</v>
      </c>
      <c r="G361" s="590">
        <v>0</v>
      </c>
      <c r="H361" s="590">
        <v>17.850000000000001</v>
      </c>
      <c r="I361" s="590" t="s">
        <v>479</v>
      </c>
      <c r="J361" s="590">
        <v>93.712999999999994</v>
      </c>
    </row>
    <row r="362" spans="1:10" ht="30">
      <c r="A362" s="588" t="s">
        <v>476</v>
      </c>
      <c r="B362" s="589" t="s">
        <v>477</v>
      </c>
      <c r="C362" s="589" t="s">
        <v>478</v>
      </c>
      <c r="D362" s="590">
        <v>14.7</v>
      </c>
      <c r="E362" s="590">
        <v>1</v>
      </c>
      <c r="F362" s="590">
        <v>5.0999999999999996</v>
      </c>
      <c r="G362" s="590">
        <v>0</v>
      </c>
      <c r="H362" s="590">
        <v>13.12</v>
      </c>
      <c r="I362" s="590" t="s">
        <v>479</v>
      </c>
      <c r="J362" s="590">
        <v>192.864</v>
      </c>
    </row>
    <row r="363" spans="1:10" ht="15" customHeight="1">
      <c r="A363" s="591" t="s">
        <v>480</v>
      </c>
      <c r="B363" s="592"/>
      <c r="C363" s="592"/>
      <c r="D363" s="592"/>
      <c r="E363" s="592"/>
      <c r="F363" s="592"/>
      <c r="G363" s="592"/>
      <c r="H363" s="592"/>
      <c r="I363" s="593"/>
      <c r="J363" s="587">
        <v>286.58</v>
      </c>
    </row>
    <row r="364" spans="1:10">
      <c r="A364" s="594"/>
      <c r="B364" s="594"/>
      <c r="C364" s="594"/>
      <c r="D364" s="594"/>
      <c r="E364" s="594"/>
      <c r="F364" s="594"/>
      <c r="G364" s="594"/>
      <c r="H364" s="594"/>
      <c r="I364" s="594"/>
      <c r="J364" s="594"/>
    </row>
    <row r="365" spans="1:10">
      <c r="A365" s="585" t="s">
        <v>507</v>
      </c>
      <c r="B365" s="586" t="s">
        <v>467</v>
      </c>
      <c r="C365" s="586" t="s">
        <v>468</v>
      </c>
      <c r="D365" s="587" t="s">
        <v>469</v>
      </c>
      <c r="E365" s="587" t="s">
        <v>470</v>
      </c>
      <c r="F365" s="587" t="s">
        <v>471</v>
      </c>
      <c r="G365" s="587" t="s">
        <v>472</v>
      </c>
      <c r="H365" s="587" t="s">
        <v>473</v>
      </c>
      <c r="I365" s="587" t="s">
        <v>474</v>
      </c>
      <c r="J365" s="587" t="s">
        <v>475</v>
      </c>
    </row>
    <row r="366" spans="1:10">
      <c r="A366" s="588" t="s">
        <v>532</v>
      </c>
      <c r="B366" s="589" t="s">
        <v>533</v>
      </c>
      <c r="C366" s="589" t="s">
        <v>534</v>
      </c>
      <c r="D366" s="590">
        <v>0.7056</v>
      </c>
      <c r="E366" s="590">
        <v>1</v>
      </c>
      <c r="F366" s="590">
        <v>71.67</v>
      </c>
      <c r="G366" s="590">
        <v>0</v>
      </c>
      <c r="H366" s="590">
        <v>71.67</v>
      </c>
      <c r="I366" s="590" t="s">
        <v>479</v>
      </c>
      <c r="J366" s="590">
        <v>50.57</v>
      </c>
    </row>
    <row r="367" spans="1:10">
      <c r="A367" s="588" t="s">
        <v>537</v>
      </c>
      <c r="B367" s="589" t="s">
        <v>514</v>
      </c>
      <c r="C367" s="589" t="s">
        <v>538</v>
      </c>
      <c r="D367" s="590">
        <v>367.5</v>
      </c>
      <c r="E367" s="590">
        <v>1</v>
      </c>
      <c r="F367" s="590">
        <v>0.43</v>
      </c>
      <c r="G367" s="590">
        <v>0</v>
      </c>
      <c r="H367" s="590">
        <v>0.43</v>
      </c>
      <c r="I367" s="590" t="s">
        <v>479</v>
      </c>
      <c r="J367" s="590">
        <v>158.02500000000001</v>
      </c>
    </row>
    <row r="368" spans="1:10">
      <c r="A368" s="588" t="s">
        <v>539</v>
      </c>
      <c r="B368" s="589" t="s">
        <v>533</v>
      </c>
      <c r="C368" s="589" t="s">
        <v>540</v>
      </c>
      <c r="D368" s="590">
        <v>0.40005000000000002</v>
      </c>
      <c r="E368" s="590">
        <v>1</v>
      </c>
      <c r="F368" s="590">
        <v>90.03</v>
      </c>
      <c r="G368" s="590">
        <v>0</v>
      </c>
      <c r="H368" s="590">
        <v>90.03</v>
      </c>
      <c r="I368" s="590" t="s">
        <v>479</v>
      </c>
      <c r="J368" s="590">
        <v>36.017000000000003</v>
      </c>
    </row>
    <row r="369" spans="1:10">
      <c r="A369" s="588" t="s">
        <v>541</v>
      </c>
      <c r="B369" s="589" t="s">
        <v>533</v>
      </c>
      <c r="C369" s="589" t="s">
        <v>542</v>
      </c>
      <c r="D369" s="590">
        <v>0.40005000000000002</v>
      </c>
      <c r="E369" s="590">
        <v>1</v>
      </c>
      <c r="F369" s="590">
        <v>90.03</v>
      </c>
      <c r="G369" s="590">
        <v>0</v>
      </c>
      <c r="H369" s="590">
        <v>90.03</v>
      </c>
      <c r="I369" s="590" t="s">
        <v>479</v>
      </c>
      <c r="J369" s="590">
        <v>36.017000000000003</v>
      </c>
    </row>
    <row r="370" spans="1:10" ht="15" customHeight="1">
      <c r="A370" s="591" t="s">
        <v>480</v>
      </c>
      <c r="B370" s="592"/>
      <c r="C370" s="592"/>
      <c r="D370" s="592"/>
      <c r="E370" s="592"/>
      <c r="F370" s="592"/>
      <c r="G370" s="592"/>
      <c r="H370" s="592"/>
      <c r="I370" s="593"/>
      <c r="J370" s="587">
        <v>280.63</v>
      </c>
    </row>
    <row r="371" spans="1:10">
      <c r="A371" s="594"/>
      <c r="B371" s="594"/>
      <c r="C371" s="594"/>
      <c r="D371" s="594"/>
      <c r="E371" s="594"/>
      <c r="F371" s="594"/>
      <c r="G371" s="594"/>
      <c r="H371" s="594"/>
      <c r="I371" s="594"/>
      <c r="J371" s="594"/>
    </row>
    <row r="372" spans="1:10">
      <c r="A372" s="585" t="s">
        <v>667</v>
      </c>
      <c r="B372" s="586" t="s">
        <v>467</v>
      </c>
      <c r="C372" s="586" t="s">
        <v>468</v>
      </c>
      <c r="D372" s="587" t="s">
        <v>469</v>
      </c>
      <c r="E372" s="587" t="s">
        <v>470</v>
      </c>
      <c r="F372" s="587" t="s">
        <v>471</v>
      </c>
      <c r="G372" s="587" t="s">
        <v>472</v>
      </c>
      <c r="H372" s="587" t="s">
        <v>473</v>
      </c>
      <c r="I372" s="587" t="s">
        <v>474</v>
      </c>
      <c r="J372" s="587" t="s">
        <v>475</v>
      </c>
    </row>
    <row r="373" spans="1:10">
      <c r="A373" s="588" t="s">
        <v>668</v>
      </c>
      <c r="B373" s="589" t="s">
        <v>477</v>
      </c>
      <c r="C373" s="589" t="s">
        <v>669</v>
      </c>
      <c r="D373" s="590">
        <v>0.74970000000000003</v>
      </c>
      <c r="E373" s="590">
        <v>1</v>
      </c>
      <c r="F373" s="590">
        <v>29.36</v>
      </c>
      <c r="G373" s="590">
        <v>13.61</v>
      </c>
      <c r="H373" s="590">
        <v>29.36</v>
      </c>
      <c r="I373" s="590" t="s">
        <v>479</v>
      </c>
      <c r="J373" s="590">
        <v>22.010999999999999</v>
      </c>
    </row>
    <row r="374" spans="1:10" ht="15" customHeight="1">
      <c r="A374" s="591" t="s">
        <v>480</v>
      </c>
      <c r="B374" s="592"/>
      <c r="C374" s="592"/>
      <c r="D374" s="592"/>
      <c r="E374" s="592"/>
      <c r="F374" s="592"/>
      <c r="G374" s="592"/>
      <c r="H374" s="592"/>
      <c r="I374" s="593"/>
      <c r="J374" s="587">
        <v>22.01</v>
      </c>
    </row>
    <row r="375" spans="1:10">
      <c r="A375" s="594"/>
      <c r="B375" s="594"/>
      <c r="C375" s="594"/>
      <c r="D375" s="594"/>
      <c r="E375" s="594"/>
      <c r="F375" s="594"/>
      <c r="G375" s="594"/>
      <c r="H375" s="594"/>
      <c r="I375" s="594"/>
      <c r="J375" s="594"/>
    </row>
    <row r="376" spans="1:10" ht="15" customHeight="1">
      <c r="A376" s="582" t="s">
        <v>299</v>
      </c>
      <c r="B376" s="582"/>
      <c r="C376" s="582"/>
      <c r="D376" s="582"/>
      <c r="E376" s="582"/>
    </row>
    <row r="377" spans="1:10" ht="15" customHeight="1">
      <c r="A377" s="595" t="s">
        <v>481</v>
      </c>
      <c r="B377" s="596"/>
      <c r="C377" s="597"/>
      <c r="D377" s="587" t="s">
        <v>482</v>
      </c>
      <c r="E377" s="587" t="s">
        <v>483</v>
      </c>
    </row>
    <row r="378" spans="1:10" ht="15" customHeight="1">
      <c r="A378" s="598" t="s">
        <v>484</v>
      </c>
      <c r="B378" s="599"/>
      <c r="C378" s="600"/>
      <c r="D378" s="601">
        <v>157.27000000000001</v>
      </c>
      <c r="E378" s="602">
        <v>286.58</v>
      </c>
    </row>
    <row r="379" spans="1:10" ht="15" customHeight="1">
      <c r="A379" s="598" t="s">
        <v>485</v>
      </c>
      <c r="B379" s="599"/>
      <c r="C379" s="600"/>
      <c r="D379" s="603"/>
      <c r="E379" s="602">
        <v>280.63</v>
      </c>
    </row>
    <row r="380" spans="1:10" ht="15" customHeight="1">
      <c r="A380" s="598" t="s">
        <v>486</v>
      </c>
      <c r="B380" s="599"/>
      <c r="C380" s="600"/>
      <c r="D380" s="603"/>
      <c r="E380" s="602">
        <v>22.01</v>
      </c>
    </row>
    <row r="381" spans="1:10" ht="15" customHeight="1">
      <c r="A381" s="598" t="s">
        <v>487</v>
      </c>
      <c r="B381" s="599"/>
      <c r="C381" s="600"/>
      <c r="D381" s="603"/>
      <c r="E381" s="602">
        <v>1</v>
      </c>
    </row>
    <row r="382" spans="1:10" ht="15" customHeight="1">
      <c r="A382" s="598" t="s">
        <v>488</v>
      </c>
      <c r="B382" s="599"/>
      <c r="C382" s="600"/>
      <c r="D382" s="603"/>
      <c r="E382" s="602">
        <v>308.58999999999997</v>
      </c>
    </row>
    <row r="383" spans="1:10" ht="15" customHeight="1">
      <c r="A383" s="598" t="s">
        <v>489</v>
      </c>
      <c r="B383" s="599"/>
      <c r="C383" s="600"/>
      <c r="D383" s="603"/>
      <c r="E383" s="602">
        <v>308.58999999999997</v>
      </c>
    </row>
    <row r="384" spans="1:10" ht="15" customHeight="1">
      <c r="A384" s="598" t="s">
        <v>490</v>
      </c>
      <c r="B384" s="599"/>
      <c r="C384" s="600"/>
      <c r="D384" s="604"/>
      <c r="E384" s="602">
        <v>589.22</v>
      </c>
    </row>
    <row r="385" spans="1:10" ht="15" customHeight="1">
      <c r="A385" s="598" t="s">
        <v>491</v>
      </c>
      <c r="B385" s="599"/>
      <c r="C385" s="600"/>
      <c r="D385" s="601">
        <v>0</v>
      </c>
      <c r="E385" s="602">
        <v>0</v>
      </c>
    </row>
    <row r="386" spans="1:10" ht="15" customHeight="1">
      <c r="A386" s="595" t="s">
        <v>492</v>
      </c>
      <c r="B386" s="596"/>
      <c r="C386" s="597"/>
      <c r="D386" s="604"/>
      <c r="E386" s="587">
        <v>589.22</v>
      </c>
    </row>
    <row r="387" spans="1:10">
      <c r="A387" s="583"/>
      <c r="B387" s="583"/>
      <c r="C387" s="583"/>
      <c r="D387" s="583"/>
      <c r="E387" s="583"/>
      <c r="F387" s="583"/>
      <c r="G387" s="583"/>
      <c r="H387" s="583"/>
      <c r="I387" s="583"/>
      <c r="J387" s="583"/>
    </row>
    <row r="388" spans="1:10">
      <c r="A388" s="605"/>
      <c r="B388" s="605"/>
      <c r="C388" s="605"/>
      <c r="D388" s="605"/>
      <c r="E388" s="605"/>
      <c r="F388" s="605"/>
      <c r="G388" s="605"/>
      <c r="H388" s="605"/>
      <c r="I388" s="605"/>
      <c r="J388" s="605"/>
    </row>
    <row r="389" spans="1:10" ht="15" customHeight="1">
      <c r="A389" s="582" t="s">
        <v>455</v>
      </c>
      <c r="B389" s="582"/>
      <c r="C389" s="582"/>
      <c r="D389" s="582"/>
      <c r="E389" s="582"/>
      <c r="F389" s="582"/>
      <c r="G389" s="582"/>
      <c r="H389" s="582"/>
      <c r="I389" s="582"/>
      <c r="J389" s="582"/>
    </row>
    <row r="390" spans="1:10" ht="15" customHeight="1">
      <c r="A390" s="582" t="s">
        <v>456</v>
      </c>
      <c r="B390" s="582"/>
      <c r="C390" s="582"/>
      <c r="D390" s="582" t="s">
        <v>457</v>
      </c>
      <c r="E390" s="582"/>
      <c r="F390" s="582"/>
      <c r="G390" s="582" t="s">
        <v>458</v>
      </c>
      <c r="H390" s="582"/>
      <c r="I390" s="582"/>
      <c r="J390" s="582"/>
    </row>
    <row r="391" spans="1:10">
      <c r="A391" s="583"/>
      <c r="B391" s="583"/>
      <c r="C391" s="583"/>
      <c r="D391" s="583"/>
      <c r="E391" s="583"/>
      <c r="F391" s="583"/>
      <c r="G391" s="583"/>
      <c r="H391" s="583"/>
      <c r="I391" s="583"/>
      <c r="J391" s="583"/>
    </row>
    <row r="392" spans="1:10" ht="15" customHeight="1">
      <c r="A392" s="582" t="s">
        <v>459</v>
      </c>
      <c r="B392" s="582"/>
      <c r="C392" s="582"/>
      <c r="D392" s="582"/>
      <c r="E392" s="582"/>
      <c r="F392" s="582"/>
      <c r="G392" s="582"/>
      <c r="H392" s="582"/>
      <c r="I392" s="582"/>
      <c r="J392" s="582"/>
    </row>
    <row r="393" spans="1:10">
      <c r="A393" s="583"/>
      <c r="B393" s="583"/>
      <c r="C393" s="583"/>
      <c r="D393" s="583"/>
      <c r="E393" s="583"/>
      <c r="F393" s="583"/>
      <c r="G393" s="583"/>
      <c r="H393" s="583"/>
      <c r="I393" s="583"/>
      <c r="J393" s="583"/>
    </row>
    <row r="394" spans="1:10" ht="15" customHeight="1">
      <c r="A394" s="582" t="s">
        <v>688</v>
      </c>
      <c r="B394" s="582"/>
      <c r="C394" s="582"/>
      <c r="D394" s="582"/>
      <c r="E394" s="582"/>
      <c r="F394" s="582"/>
      <c r="G394" s="582"/>
      <c r="H394" s="582" t="s">
        <v>689</v>
      </c>
      <c r="I394" s="582"/>
      <c r="J394" s="582"/>
    </row>
    <row r="395" spans="1:10" ht="15" customHeight="1">
      <c r="A395" s="582" t="s">
        <v>462</v>
      </c>
      <c r="B395" s="582"/>
      <c r="C395" s="582" t="s">
        <v>690</v>
      </c>
      <c r="D395" s="582"/>
      <c r="E395" s="582" t="s">
        <v>464</v>
      </c>
      <c r="F395" s="582"/>
      <c r="G395" s="582"/>
      <c r="H395" s="582" t="s">
        <v>465</v>
      </c>
      <c r="I395" s="582"/>
      <c r="J395" s="582"/>
    </row>
    <row r="396" spans="1:10">
      <c r="A396" s="583"/>
      <c r="B396" s="583"/>
      <c r="C396" s="583"/>
      <c r="D396" s="583"/>
      <c r="E396" s="583"/>
      <c r="F396" s="583"/>
      <c r="G396" s="583"/>
      <c r="H396" s="583"/>
      <c r="I396" s="583"/>
      <c r="J396" s="583"/>
    </row>
    <row r="397" spans="1:10">
      <c r="A397" s="585" t="s">
        <v>466</v>
      </c>
      <c r="B397" s="586" t="s">
        <v>467</v>
      </c>
      <c r="C397" s="586" t="s">
        <v>468</v>
      </c>
      <c r="D397" s="587" t="s">
        <v>469</v>
      </c>
      <c r="E397" s="587" t="s">
        <v>470</v>
      </c>
      <c r="F397" s="587" t="s">
        <v>471</v>
      </c>
      <c r="G397" s="587" t="s">
        <v>472</v>
      </c>
      <c r="H397" s="587" t="s">
        <v>473</v>
      </c>
      <c r="I397" s="587" t="s">
        <v>474</v>
      </c>
      <c r="J397" s="587" t="s">
        <v>475</v>
      </c>
    </row>
    <row r="398" spans="1:10" ht="30">
      <c r="A398" s="588" t="s">
        <v>500</v>
      </c>
      <c r="B398" s="589" t="s">
        <v>477</v>
      </c>
      <c r="C398" s="589" t="s">
        <v>501</v>
      </c>
      <c r="D398" s="590">
        <v>0.08</v>
      </c>
      <c r="E398" s="590">
        <v>1</v>
      </c>
      <c r="F398" s="590">
        <v>5.86</v>
      </c>
      <c r="G398" s="590">
        <v>0</v>
      </c>
      <c r="H398" s="590">
        <v>15.08</v>
      </c>
      <c r="I398" s="590" t="s">
        <v>479</v>
      </c>
      <c r="J398" s="590">
        <v>1.206</v>
      </c>
    </row>
    <row r="399" spans="1:10" ht="30">
      <c r="A399" s="588" t="s">
        <v>526</v>
      </c>
      <c r="B399" s="589" t="s">
        <v>477</v>
      </c>
      <c r="C399" s="589" t="s">
        <v>527</v>
      </c>
      <c r="D399" s="590">
        <v>0.08</v>
      </c>
      <c r="E399" s="590">
        <v>1</v>
      </c>
      <c r="F399" s="590">
        <v>6.94</v>
      </c>
      <c r="G399" s="590">
        <v>0</v>
      </c>
      <c r="H399" s="590">
        <v>17.850000000000001</v>
      </c>
      <c r="I399" s="590" t="s">
        <v>479</v>
      </c>
      <c r="J399" s="590">
        <v>1.4279999999999999</v>
      </c>
    </row>
    <row r="400" spans="1:10" ht="15" customHeight="1">
      <c r="A400" s="591" t="s">
        <v>480</v>
      </c>
      <c r="B400" s="592"/>
      <c r="C400" s="592"/>
      <c r="D400" s="592"/>
      <c r="E400" s="592"/>
      <c r="F400" s="592"/>
      <c r="G400" s="592"/>
      <c r="H400" s="592"/>
      <c r="I400" s="593"/>
      <c r="J400" s="587">
        <v>2.63</v>
      </c>
    </row>
    <row r="401" spans="1:10">
      <c r="A401" s="594"/>
      <c r="B401" s="594"/>
      <c r="C401" s="594"/>
      <c r="D401" s="594"/>
      <c r="E401" s="594"/>
      <c r="F401" s="594"/>
      <c r="G401" s="594"/>
      <c r="H401" s="594"/>
      <c r="I401" s="594"/>
      <c r="J401" s="594"/>
    </row>
    <row r="402" spans="1:10">
      <c r="A402" s="585" t="s">
        <v>507</v>
      </c>
      <c r="B402" s="586" t="s">
        <v>467</v>
      </c>
      <c r="C402" s="586" t="s">
        <v>468</v>
      </c>
      <c r="D402" s="587" t="s">
        <v>469</v>
      </c>
      <c r="E402" s="587" t="s">
        <v>470</v>
      </c>
      <c r="F402" s="587" t="s">
        <v>471</v>
      </c>
      <c r="G402" s="587" t="s">
        <v>472</v>
      </c>
      <c r="H402" s="587" t="s">
        <v>473</v>
      </c>
      <c r="I402" s="587" t="s">
        <v>474</v>
      </c>
      <c r="J402" s="587" t="s">
        <v>475</v>
      </c>
    </row>
    <row r="403" spans="1:10">
      <c r="A403" s="588" t="s">
        <v>549</v>
      </c>
      <c r="B403" s="589" t="s">
        <v>514</v>
      </c>
      <c r="C403" s="589" t="s">
        <v>550</v>
      </c>
      <c r="D403" s="590">
        <v>1.1000000000000001</v>
      </c>
      <c r="E403" s="590">
        <v>1</v>
      </c>
      <c r="F403" s="590">
        <v>7.34</v>
      </c>
      <c r="G403" s="590">
        <v>0</v>
      </c>
      <c r="H403" s="590">
        <v>7.34</v>
      </c>
      <c r="I403" s="590" t="s">
        <v>479</v>
      </c>
      <c r="J403" s="590">
        <v>8.0739999999999998</v>
      </c>
    </row>
    <row r="404" spans="1:10">
      <c r="A404" s="588" t="s">
        <v>572</v>
      </c>
      <c r="B404" s="589" t="s">
        <v>514</v>
      </c>
      <c r="C404" s="589" t="s">
        <v>573</v>
      </c>
      <c r="D404" s="590">
        <v>0.02</v>
      </c>
      <c r="E404" s="590">
        <v>1</v>
      </c>
      <c r="F404" s="590">
        <v>8.4</v>
      </c>
      <c r="G404" s="590">
        <v>0</v>
      </c>
      <c r="H404" s="590">
        <v>8.4</v>
      </c>
      <c r="I404" s="590" t="s">
        <v>479</v>
      </c>
      <c r="J404" s="590">
        <v>0.16800000000000001</v>
      </c>
    </row>
    <row r="405" spans="1:10" ht="15" customHeight="1">
      <c r="A405" s="591" t="s">
        <v>480</v>
      </c>
      <c r="B405" s="592"/>
      <c r="C405" s="592"/>
      <c r="D405" s="592"/>
      <c r="E405" s="592"/>
      <c r="F405" s="592"/>
      <c r="G405" s="592"/>
      <c r="H405" s="592"/>
      <c r="I405" s="593"/>
      <c r="J405" s="587">
        <v>8.24</v>
      </c>
    </row>
    <row r="406" spans="1:10">
      <c r="A406" s="594"/>
      <c r="B406" s="594"/>
      <c r="C406" s="594"/>
      <c r="D406" s="594"/>
      <c r="E406" s="594"/>
      <c r="F406" s="594"/>
      <c r="G406" s="594"/>
      <c r="H406" s="594"/>
      <c r="I406" s="594"/>
      <c r="J406" s="594"/>
    </row>
    <row r="407" spans="1:10" ht="15" customHeight="1">
      <c r="A407" s="582" t="s">
        <v>299</v>
      </c>
      <c r="B407" s="582"/>
      <c r="C407" s="582"/>
      <c r="D407" s="582"/>
      <c r="E407" s="582"/>
    </row>
    <row r="408" spans="1:10" ht="15" customHeight="1">
      <c r="A408" s="595" t="s">
        <v>481</v>
      </c>
      <c r="B408" s="596"/>
      <c r="C408" s="597"/>
      <c r="D408" s="587" t="s">
        <v>482</v>
      </c>
      <c r="E408" s="587" t="s">
        <v>483</v>
      </c>
    </row>
    <row r="409" spans="1:10" ht="15" customHeight="1">
      <c r="A409" s="598" t="s">
        <v>484</v>
      </c>
      <c r="B409" s="599"/>
      <c r="C409" s="600"/>
      <c r="D409" s="601">
        <v>157.27000000000001</v>
      </c>
      <c r="E409" s="602">
        <v>2.63</v>
      </c>
    </row>
    <row r="410" spans="1:10" ht="15" customHeight="1">
      <c r="A410" s="598" t="s">
        <v>485</v>
      </c>
      <c r="B410" s="599"/>
      <c r="C410" s="600"/>
      <c r="D410" s="603"/>
      <c r="E410" s="602">
        <v>8.24</v>
      </c>
    </row>
    <row r="411" spans="1:10" ht="15" customHeight="1">
      <c r="A411" s="598" t="s">
        <v>486</v>
      </c>
      <c r="B411" s="599"/>
      <c r="C411" s="600"/>
      <c r="D411" s="603"/>
      <c r="E411" s="602">
        <v>0</v>
      </c>
    </row>
    <row r="412" spans="1:10" ht="15" customHeight="1">
      <c r="A412" s="598" t="s">
        <v>487</v>
      </c>
      <c r="B412" s="599"/>
      <c r="C412" s="600"/>
      <c r="D412" s="603"/>
      <c r="E412" s="602">
        <v>1</v>
      </c>
    </row>
    <row r="413" spans="1:10" ht="15" customHeight="1">
      <c r="A413" s="598" t="s">
        <v>488</v>
      </c>
      <c r="B413" s="599"/>
      <c r="C413" s="600"/>
      <c r="D413" s="603"/>
      <c r="E413" s="602">
        <v>2.63</v>
      </c>
    </row>
    <row r="414" spans="1:10" ht="15" customHeight="1">
      <c r="A414" s="598" t="s">
        <v>489</v>
      </c>
      <c r="B414" s="599"/>
      <c r="C414" s="600"/>
      <c r="D414" s="603"/>
      <c r="E414" s="602">
        <v>2.63</v>
      </c>
    </row>
    <row r="415" spans="1:10" ht="15" customHeight="1">
      <c r="A415" s="598" t="s">
        <v>490</v>
      </c>
      <c r="B415" s="599"/>
      <c r="C415" s="600"/>
      <c r="D415" s="604"/>
      <c r="E415" s="602">
        <v>10.87</v>
      </c>
    </row>
    <row r="416" spans="1:10" ht="15" customHeight="1">
      <c r="A416" s="598" t="s">
        <v>491</v>
      </c>
      <c r="B416" s="599"/>
      <c r="C416" s="600"/>
      <c r="D416" s="601">
        <v>0</v>
      </c>
      <c r="E416" s="602">
        <v>0</v>
      </c>
    </row>
    <row r="417" spans="1:10" ht="15" customHeight="1">
      <c r="A417" s="595" t="s">
        <v>492</v>
      </c>
      <c r="B417" s="596"/>
      <c r="C417" s="597"/>
      <c r="D417" s="604"/>
      <c r="E417" s="587">
        <v>10.87</v>
      </c>
    </row>
    <row r="418" spans="1:10">
      <c r="A418" s="583"/>
      <c r="B418" s="583"/>
      <c r="C418" s="583"/>
      <c r="D418" s="583"/>
      <c r="E418" s="583"/>
      <c r="F418" s="583"/>
      <c r="G418" s="583"/>
      <c r="H418" s="583"/>
      <c r="I418" s="583"/>
      <c r="J418" s="583"/>
    </row>
    <row r="419" spans="1:10">
      <c r="A419" s="605"/>
      <c r="B419" s="605"/>
      <c r="C419" s="605"/>
      <c r="D419" s="605"/>
      <c r="E419" s="605"/>
      <c r="F419" s="605"/>
      <c r="G419" s="605"/>
      <c r="H419" s="605"/>
      <c r="I419" s="605"/>
      <c r="J419" s="605"/>
    </row>
    <row r="420" spans="1:10" ht="15" customHeight="1">
      <c r="A420" s="582" t="s">
        <v>455</v>
      </c>
      <c r="B420" s="582"/>
      <c r="C420" s="582"/>
      <c r="D420" s="582"/>
      <c r="E420" s="582"/>
      <c r="F420" s="582"/>
      <c r="G420" s="582"/>
      <c r="H420" s="582"/>
      <c r="I420" s="582"/>
      <c r="J420" s="582"/>
    </row>
    <row r="421" spans="1:10" ht="15" customHeight="1">
      <c r="A421" s="582" t="s">
        <v>456</v>
      </c>
      <c r="B421" s="582"/>
      <c r="C421" s="582"/>
      <c r="D421" s="582" t="s">
        <v>457</v>
      </c>
      <c r="E421" s="582"/>
      <c r="F421" s="582"/>
      <c r="G421" s="582" t="s">
        <v>458</v>
      </c>
      <c r="H421" s="582"/>
      <c r="I421" s="582"/>
      <c r="J421" s="582"/>
    </row>
    <row r="422" spans="1:10">
      <c r="A422" s="583"/>
      <c r="B422" s="583"/>
      <c r="C422" s="583"/>
      <c r="D422" s="583"/>
      <c r="E422" s="583"/>
      <c r="F422" s="583"/>
      <c r="G422" s="583"/>
      <c r="H422" s="583"/>
      <c r="I422" s="583"/>
      <c r="J422" s="583"/>
    </row>
    <row r="423" spans="1:10" ht="15" customHeight="1">
      <c r="A423" s="582" t="s">
        <v>459</v>
      </c>
      <c r="B423" s="582"/>
      <c r="C423" s="582"/>
      <c r="D423" s="582"/>
      <c r="E423" s="582"/>
      <c r="F423" s="582"/>
      <c r="G423" s="582"/>
      <c r="H423" s="582"/>
      <c r="I423" s="582"/>
      <c r="J423" s="582"/>
    </row>
    <row r="424" spans="1:10">
      <c r="A424" s="583"/>
      <c r="B424" s="583"/>
      <c r="C424" s="583"/>
      <c r="D424" s="583"/>
      <c r="E424" s="583"/>
      <c r="F424" s="583"/>
      <c r="G424" s="583"/>
      <c r="H424" s="583"/>
      <c r="I424" s="583"/>
      <c r="J424" s="583"/>
    </row>
    <row r="425" spans="1:10" ht="30" customHeight="1">
      <c r="A425" s="582" t="s">
        <v>691</v>
      </c>
      <c r="B425" s="582"/>
      <c r="C425" s="582"/>
      <c r="D425" s="582"/>
      <c r="E425" s="582"/>
      <c r="F425" s="582"/>
      <c r="G425" s="582"/>
      <c r="H425" s="582" t="s">
        <v>494</v>
      </c>
      <c r="I425" s="582"/>
      <c r="J425" s="582"/>
    </row>
    <row r="426" spans="1:10" ht="15" customHeight="1">
      <c r="A426" s="582" t="s">
        <v>462</v>
      </c>
      <c r="B426" s="582"/>
      <c r="C426" s="582" t="s">
        <v>692</v>
      </c>
      <c r="D426" s="582"/>
      <c r="E426" s="582" t="s">
        <v>464</v>
      </c>
      <c r="F426" s="582"/>
      <c r="G426" s="582"/>
      <c r="H426" s="582" t="s">
        <v>465</v>
      </c>
      <c r="I426" s="582"/>
      <c r="J426" s="582"/>
    </row>
    <row r="427" spans="1:10">
      <c r="A427" s="583"/>
      <c r="B427" s="583"/>
      <c r="C427" s="583"/>
      <c r="D427" s="583"/>
      <c r="E427" s="583"/>
      <c r="F427" s="583"/>
      <c r="G427" s="583"/>
      <c r="H427" s="583"/>
      <c r="I427" s="583"/>
      <c r="J427" s="583"/>
    </row>
    <row r="428" spans="1:10">
      <c r="A428" s="585" t="s">
        <v>466</v>
      </c>
      <c r="B428" s="586" t="s">
        <v>467</v>
      </c>
      <c r="C428" s="586" t="s">
        <v>468</v>
      </c>
      <c r="D428" s="587" t="s">
        <v>469</v>
      </c>
      <c r="E428" s="587" t="s">
        <v>470</v>
      </c>
      <c r="F428" s="587" t="s">
        <v>471</v>
      </c>
      <c r="G428" s="587" t="s">
        <v>472</v>
      </c>
      <c r="H428" s="587" t="s">
        <v>473</v>
      </c>
      <c r="I428" s="587" t="s">
        <v>474</v>
      </c>
      <c r="J428" s="587" t="s">
        <v>475</v>
      </c>
    </row>
    <row r="429" spans="1:10" ht="30">
      <c r="A429" s="588" t="s">
        <v>528</v>
      </c>
      <c r="B429" s="589" t="s">
        <v>477</v>
      </c>
      <c r="C429" s="589" t="s">
        <v>529</v>
      </c>
      <c r="D429" s="590">
        <v>0.66</v>
      </c>
      <c r="E429" s="590">
        <v>1</v>
      </c>
      <c r="F429" s="590">
        <v>6.94</v>
      </c>
      <c r="G429" s="590">
        <v>0</v>
      </c>
      <c r="H429" s="590">
        <v>17.850000000000001</v>
      </c>
      <c r="I429" s="590" t="s">
        <v>479</v>
      </c>
      <c r="J429" s="590">
        <v>11.781000000000001</v>
      </c>
    </row>
    <row r="430" spans="1:10" ht="30">
      <c r="A430" s="588" t="s">
        <v>476</v>
      </c>
      <c r="B430" s="589" t="s">
        <v>477</v>
      </c>
      <c r="C430" s="589" t="s">
        <v>478</v>
      </c>
      <c r="D430" s="590">
        <v>0.73</v>
      </c>
      <c r="E430" s="590">
        <v>1</v>
      </c>
      <c r="F430" s="590">
        <v>5.0999999999999996</v>
      </c>
      <c r="G430" s="590">
        <v>0</v>
      </c>
      <c r="H430" s="590">
        <v>13.12</v>
      </c>
      <c r="I430" s="590" t="s">
        <v>479</v>
      </c>
      <c r="J430" s="590">
        <v>9.5779999999999994</v>
      </c>
    </row>
    <row r="431" spans="1:10" ht="15" customHeight="1">
      <c r="A431" s="591" t="s">
        <v>480</v>
      </c>
      <c r="B431" s="592"/>
      <c r="C431" s="592"/>
      <c r="D431" s="592"/>
      <c r="E431" s="592"/>
      <c r="F431" s="592"/>
      <c r="G431" s="592"/>
      <c r="H431" s="592"/>
      <c r="I431" s="593"/>
      <c r="J431" s="587">
        <v>21.36</v>
      </c>
    </row>
    <row r="432" spans="1:10">
      <c r="A432" s="594"/>
      <c r="B432" s="594"/>
      <c r="C432" s="594"/>
      <c r="D432" s="594"/>
      <c r="E432" s="594"/>
      <c r="F432" s="594"/>
      <c r="G432" s="594"/>
      <c r="H432" s="594"/>
      <c r="I432" s="594"/>
      <c r="J432" s="594"/>
    </row>
    <row r="433" spans="1:10">
      <c r="A433" s="585" t="s">
        <v>507</v>
      </c>
      <c r="B433" s="586" t="s">
        <v>467</v>
      </c>
      <c r="C433" s="586" t="s">
        <v>468</v>
      </c>
      <c r="D433" s="587" t="s">
        <v>469</v>
      </c>
      <c r="E433" s="587" t="s">
        <v>470</v>
      </c>
      <c r="F433" s="587" t="s">
        <v>471</v>
      </c>
      <c r="G433" s="587" t="s">
        <v>472</v>
      </c>
      <c r="H433" s="587" t="s">
        <v>473</v>
      </c>
      <c r="I433" s="587" t="s">
        <v>474</v>
      </c>
      <c r="J433" s="587" t="s">
        <v>475</v>
      </c>
    </row>
    <row r="434" spans="1:10">
      <c r="A434" s="588" t="s">
        <v>532</v>
      </c>
      <c r="B434" s="589" t="s">
        <v>533</v>
      </c>
      <c r="C434" s="589" t="s">
        <v>534</v>
      </c>
      <c r="D434" s="590">
        <v>8.26E-3</v>
      </c>
      <c r="E434" s="590">
        <v>1</v>
      </c>
      <c r="F434" s="590">
        <v>71.67</v>
      </c>
      <c r="G434" s="590">
        <v>0</v>
      </c>
      <c r="H434" s="590">
        <v>71.67</v>
      </c>
      <c r="I434" s="590" t="s">
        <v>479</v>
      </c>
      <c r="J434" s="590">
        <v>0.59199999999999997</v>
      </c>
    </row>
    <row r="435" spans="1:10" ht="30">
      <c r="A435" s="588" t="s">
        <v>535</v>
      </c>
      <c r="B435" s="589" t="s">
        <v>514</v>
      </c>
      <c r="C435" s="589" t="s">
        <v>536</v>
      </c>
      <c r="D435" s="590">
        <v>0.308</v>
      </c>
      <c r="E435" s="590">
        <v>1</v>
      </c>
      <c r="F435" s="590">
        <v>0.78</v>
      </c>
      <c r="G435" s="590">
        <v>0</v>
      </c>
      <c r="H435" s="590">
        <v>0.78</v>
      </c>
      <c r="I435" s="590" t="s">
        <v>479</v>
      </c>
      <c r="J435" s="590">
        <v>0.24</v>
      </c>
    </row>
    <row r="436" spans="1:10">
      <c r="A436" s="588" t="s">
        <v>537</v>
      </c>
      <c r="B436" s="589" t="s">
        <v>514</v>
      </c>
      <c r="C436" s="589" t="s">
        <v>538</v>
      </c>
      <c r="D436" s="590">
        <v>1.19</v>
      </c>
      <c r="E436" s="590">
        <v>1</v>
      </c>
      <c r="F436" s="590">
        <v>0.43</v>
      </c>
      <c r="G436" s="590">
        <v>0</v>
      </c>
      <c r="H436" s="590">
        <v>0.43</v>
      </c>
      <c r="I436" s="590" t="s">
        <v>479</v>
      </c>
      <c r="J436" s="590">
        <v>0.51200000000000001</v>
      </c>
    </row>
    <row r="437" spans="1:10" ht="30">
      <c r="A437" s="588" t="s">
        <v>551</v>
      </c>
      <c r="B437" s="589" t="s">
        <v>552</v>
      </c>
      <c r="C437" s="589" t="s">
        <v>553</v>
      </c>
      <c r="D437" s="590">
        <v>13.13</v>
      </c>
      <c r="E437" s="590">
        <v>1</v>
      </c>
      <c r="F437" s="590">
        <v>1.93</v>
      </c>
      <c r="G437" s="590">
        <v>0</v>
      </c>
      <c r="H437" s="590">
        <v>1.93</v>
      </c>
      <c r="I437" s="590" t="s">
        <v>479</v>
      </c>
      <c r="J437" s="590">
        <v>25.341000000000001</v>
      </c>
    </row>
    <row r="438" spans="1:10" ht="15" customHeight="1">
      <c r="A438" s="591" t="s">
        <v>480</v>
      </c>
      <c r="B438" s="592"/>
      <c r="C438" s="592"/>
      <c r="D438" s="592"/>
      <c r="E438" s="592"/>
      <c r="F438" s="592"/>
      <c r="G438" s="592"/>
      <c r="H438" s="592"/>
      <c r="I438" s="593"/>
      <c r="J438" s="587">
        <v>26.68</v>
      </c>
    </row>
    <row r="439" spans="1:10">
      <c r="A439" s="594"/>
      <c r="B439" s="594"/>
      <c r="C439" s="594"/>
      <c r="D439" s="594"/>
      <c r="E439" s="594"/>
      <c r="F439" s="594"/>
      <c r="G439" s="594"/>
      <c r="H439" s="594"/>
      <c r="I439" s="594"/>
      <c r="J439" s="594"/>
    </row>
    <row r="440" spans="1:10" ht="15" customHeight="1">
      <c r="A440" s="582" t="s">
        <v>299</v>
      </c>
      <c r="B440" s="582"/>
      <c r="C440" s="582"/>
      <c r="D440" s="582"/>
      <c r="E440" s="582"/>
    </row>
    <row r="441" spans="1:10" ht="15" customHeight="1">
      <c r="A441" s="595" t="s">
        <v>481</v>
      </c>
      <c r="B441" s="596"/>
      <c r="C441" s="597"/>
      <c r="D441" s="587" t="s">
        <v>482</v>
      </c>
      <c r="E441" s="587" t="s">
        <v>483</v>
      </c>
    </row>
    <row r="442" spans="1:10" ht="15" customHeight="1">
      <c r="A442" s="598" t="s">
        <v>484</v>
      </c>
      <c r="B442" s="599"/>
      <c r="C442" s="600"/>
      <c r="D442" s="601">
        <v>157.27000000000001</v>
      </c>
      <c r="E442" s="602">
        <v>21.36</v>
      </c>
    </row>
    <row r="443" spans="1:10" ht="15" customHeight="1">
      <c r="A443" s="598" t="s">
        <v>485</v>
      </c>
      <c r="B443" s="599"/>
      <c r="C443" s="600"/>
      <c r="D443" s="603"/>
      <c r="E443" s="602">
        <v>26.69</v>
      </c>
    </row>
    <row r="444" spans="1:10" ht="15" customHeight="1">
      <c r="A444" s="598" t="s">
        <v>486</v>
      </c>
      <c r="B444" s="599"/>
      <c r="C444" s="600"/>
      <c r="D444" s="603"/>
      <c r="E444" s="602">
        <v>0</v>
      </c>
    </row>
    <row r="445" spans="1:10" ht="15" customHeight="1">
      <c r="A445" s="598" t="s">
        <v>487</v>
      </c>
      <c r="B445" s="599"/>
      <c r="C445" s="600"/>
      <c r="D445" s="603"/>
      <c r="E445" s="602">
        <v>1</v>
      </c>
    </row>
    <row r="446" spans="1:10" ht="15" customHeight="1">
      <c r="A446" s="598" t="s">
        <v>488</v>
      </c>
      <c r="B446" s="599"/>
      <c r="C446" s="600"/>
      <c r="D446" s="603"/>
      <c r="E446" s="602">
        <v>21.36</v>
      </c>
    </row>
    <row r="447" spans="1:10" ht="15" customHeight="1">
      <c r="A447" s="598" t="s">
        <v>489</v>
      </c>
      <c r="B447" s="599"/>
      <c r="C447" s="600"/>
      <c r="D447" s="603"/>
      <c r="E447" s="602">
        <v>21.36</v>
      </c>
    </row>
    <row r="448" spans="1:10" ht="15" customHeight="1">
      <c r="A448" s="598" t="s">
        <v>490</v>
      </c>
      <c r="B448" s="599"/>
      <c r="C448" s="600"/>
      <c r="D448" s="604"/>
      <c r="E448" s="602">
        <v>48.05</v>
      </c>
    </row>
    <row r="449" spans="1:10" ht="15" customHeight="1">
      <c r="A449" s="598" t="s">
        <v>491</v>
      </c>
      <c r="B449" s="599"/>
      <c r="C449" s="600"/>
      <c r="D449" s="601">
        <v>0</v>
      </c>
      <c r="E449" s="602">
        <v>0</v>
      </c>
    </row>
    <row r="450" spans="1:10" ht="15" customHeight="1">
      <c r="A450" s="595" t="s">
        <v>492</v>
      </c>
      <c r="B450" s="596"/>
      <c r="C450" s="597"/>
      <c r="D450" s="604"/>
      <c r="E450" s="587">
        <v>48.05</v>
      </c>
    </row>
    <row r="451" spans="1:10">
      <c r="A451" s="583"/>
      <c r="B451" s="583"/>
      <c r="C451" s="583"/>
      <c r="D451" s="583"/>
      <c r="E451" s="583"/>
      <c r="F451" s="583"/>
      <c r="G451" s="583"/>
      <c r="H451" s="583"/>
      <c r="I451" s="583"/>
      <c r="J451" s="583"/>
    </row>
    <row r="452" spans="1:10">
      <c r="A452" s="605"/>
      <c r="B452" s="605"/>
      <c r="C452" s="605"/>
      <c r="D452" s="605"/>
      <c r="E452" s="605"/>
      <c r="F452" s="605"/>
      <c r="G452" s="605"/>
      <c r="H452" s="605"/>
      <c r="I452" s="605"/>
      <c r="J452" s="605"/>
    </row>
    <row r="453" spans="1:10" ht="15" customHeight="1">
      <c r="A453" s="582" t="s">
        <v>455</v>
      </c>
      <c r="B453" s="582"/>
      <c r="C453" s="582"/>
      <c r="D453" s="582"/>
      <c r="E453" s="582"/>
      <c r="F453" s="582"/>
      <c r="G453" s="582"/>
      <c r="H453" s="582"/>
      <c r="I453" s="582"/>
      <c r="J453" s="582"/>
    </row>
    <row r="454" spans="1:10" ht="15" customHeight="1">
      <c r="A454" s="582" t="s">
        <v>456</v>
      </c>
      <c r="B454" s="582"/>
      <c r="C454" s="582"/>
      <c r="D454" s="582" t="s">
        <v>457</v>
      </c>
      <c r="E454" s="582"/>
      <c r="F454" s="582"/>
      <c r="G454" s="582" t="s">
        <v>458</v>
      </c>
      <c r="H454" s="582"/>
      <c r="I454" s="582"/>
      <c r="J454" s="582"/>
    </row>
    <row r="455" spans="1:10">
      <c r="A455" s="583"/>
      <c r="B455" s="583"/>
      <c r="C455" s="583"/>
      <c r="D455" s="583"/>
      <c r="E455" s="583"/>
      <c r="F455" s="583"/>
      <c r="G455" s="583"/>
      <c r="H455" s="583"/>
      <c r="I455" s="583"/>
      <c r="J455" s="583"/>
    </row>
    <row r="456" spans="1:10" ht="15" customHeight="1">
      <c r="A456" s="582" t="s">
        <v>459</v>
      </c>
      <c r="B456" s="582"/>
      <c r="C456" s="582"/>
      <c r="D456" s="582"/>
      <c r="E456" s="582"/>
      <c r="F456" s="582"/>
      <c r="G456" s="582"/>
      <c r="H456" s="582"/>
      <c r="I456" s="582"/>
      <c r="J456" s="582"/>
    </row>
    <row r="457" spans="1:10">
      <c r="A457" s="583"/>
      <c r="B457" s="583"/>
      <c r="C457" s="583"/>
      <c r="D457" s="583"/>
      <c r="E457" s="583"/>
      <c r="F457" s="583"/>
      <c r="G457" s="583"/>
      <c r="H457" s="583"/>
      <c r="I457" s="583"/>
      <c r="J457" s="583"/>
    </row>
    <row r="458" spans="1:10" ht="15" customHeight="1">
      <c r="A458" s="582" t="s">
        <v>693</v>
      </c>
      <c r="B458" s="582"/>
      <c r="C458" s="582"/>
      <c r="D458" s="582"/>
      <c r="E458" s="582"/>
      <c r="F458" s="582"/>
      <c r="G458" s="582"/>
      <c r="H458" s="582" t="s">
        <v>494</v>
      </c>
      <c r="I458" s="582"/>
      <c r="J458" s="582"/>
    </row>
    <row r="459" spans="1:10" ht="15" customHeight="1">
      <c r="A459" s="582" t="s">
        <v>462</v>
      </c>
      <c r="B459" s="582"/>
      <c r="C459" s="582" t="s">
        <v>694</v>
      </c>
      <c r="D459" s="582"/>
      <c r="E459" s="582" t="s">
        <v>464</v>
      </c>
      <c r="F459" s="582"/>
      <c r="G459" s="582"/>
      <c r="H459" s="582" t="s">
        <v>506</v>
      </c>
      <c r="I459" s="582"/>
      <c r="J459" s="582"/>
    </row>
    <row r="460" spans="1:10">
      <c r="A460" s="583"/>
      <c r="B460" s="583"/>
      <c r="C460" s="583"/>
      <c r="D460" s="583"/>
      <c r="E460" s="583"/>
      <c r="F460" s="583"/>
      <c r="G460" s="583"/>
      <c r="H460" s="583"/>
      <c r="I460" s="583"/>
      <c r="J460" s="583"/>
    </row>
    <row r="461" spans="1:10">
      <c r="A461" s="585" t="s">
        <v>466</v>
      </c>
      <c r="B461" s="586" t="s">
        <v>467</v>
      </c>
      <c r="C461" s="586" t="s">
        <v>468</v>
      </c>
      <c r="D461" s="587" t="s">
        <v>469</v>
      </c>
      <c r="E461" s="587" t="s">
        <v>470</v>
      </c>
      <c r="F461" s="587" t="s">
        <v>471</v>
      </c>
      <c r="G461" s="587" t="s">
        <v>472</v>
      </c>
      <c r="H461" s="587" t="s">
        <v>473</v>
      </c>
      <c r="I461" s="587" t="s">
        <v>474</v>
      </c>
      <c r="J461" s="587" t="s">
        <v>475</v>
      </c>
    </row>
    <row r="462" spans="1:10" ht="30">
      <c r="A462" s="588" t="s">
        <v>528</v>
      </c>
      <c r="B462" s="589" t="s">
        <v>477</v>
      </c>
      <c r="C462" s="589" t="s">
        <v>529</v>
      </c>
      <c r="D462" s="590">
        <v>3</v>
      </c>
      <c r="E462" s="590">
        <v>1</v>
      </c>
      <c r="F462" s="590">
        <v>6.94</v>
      </c>
      <c r="G462" s="590">
        <v>0</v>
      </c>
      <c r="H462" s="590">
        <v>17.850000000000001</v>
      </c>
      <c r="I462" s="590" t="s">
        <v>479</v>
      </c>
      <c r="J462" s="590">
        <v>53.55</v>
      </c>
    </row>
    <row r="463" spans="1:10" ht="30">
      <c r="A463" s="588" t="s">
        <v>476</v>
      </c>
      <c r="B463" s="589" t="s">
        <v>477</v>
      </c>
      <c r="C463" s="589" t="s">
        <v>478</v>
      </c>
      <c r="D463" s="590">
        <v>3</v>
      </c>
      <c r="E463" s="590">
        <v>1</v>
      </c>
      <c r="F463" s="590">
        <v>5.0999999999999996</v>
      </c>
      <c r="G463" s="590">
        <v>0</v>
      </c>
      <c r="H463" s="590">
        <v>13.12</v>
      </c>
      <c r="I463" s="590" t="s">
        <v>479</v>
      </c>
      <c r="J463" s="590">
        <v>39.36</v>
      </c>
    </row>
    <row r="464" spans="1:10" ht="15" customHeight="1">
      <c r="A464" s="591" t="s">
        <v>480</v>
      </c>
      <c r="B464" s="592"/>
      <c r="C464" s="592"/>
      <c r="D464" s="592"/>
      <c r="E464" s="592"/>
      <c r="F464" s="592"/>
      <c r="G464" s="592"/>
      <c r="H464" s="592"/>
      <c r="I464" s="593"/>
      <c r="J464" s="587">
        <v>92.91</v>
      </c>
    </row>
    <row r="465" spans="1:10">
      <c r="A465" s="594"/>
      <c r="B465" s="594"/>
      <c r="C465" s="594"/>
      <c r="D465" s="594"/>
      <c r="E465" s="594"/>
      <c r="F465" s="594"/>
      <c r="G465" s="594"/>
      <c r="H465" s="594"/>
      <c r="I465" s="594"/>
      <c r="J465" s="594"/>
    </row>
    <row r="466" spans="1:10">
      <c r="A466" s="585" t="s">
        <v>507</v>
      </c>
      <c r="B466" s="586" t="s">
        <v>467</v>
      </c>
      <c r="C466" s="586" t="s">
        <v>468</v>
      </c>
      <c r="D466" s="587" t="s">
        <v>469</v>
      </c>
      <c r="E466" s="587" t="s">
        <v>470</v>
      </c>
      <c r="F466" s="587" t="s">
        <v>471</v>
      </c>
      <c r="G466" s="587" t="s">
        <v>472</v>
      </c>
      <c r="H466" s="587" t="s">
        <v>473</v>
      </c>
      <c r="I466" s="587" t="s">
        <v>474</v>
      </c>
      <c r="J466" s="587" t="s">
        <v>475</v>
      </c>
    </row>
    <row r="467" spans="1:10">
      <c r="A467" s="588" t="s">
        <v>532</v>
      </c>
      <c r="B467" s="589" t="s">
        <v>533</v>
      </c>
      <c r="C467" s="589" t="s">
        <v>534</v>
      </c>
      <c r="D467" s="590">
        <v>9.4850000000000004E-3</v>
      </c>
      <c r="E467" s="590">
        <v>1</v>
      </c>
      <c r="F467" s="590">
        <v>71.67</v>
      </c>
      <c r="G467" s="590">
        <v>0</v>
      </c>
      <c r="H467" s="590">
        <v>71.67</v>
      </c>
      <c r="I467" s="590" t="s">
        <v>479</v>
      </c>
      <c r="J467" s="590">
        <v>0.68</v>
      </c>
    </row>
    <row r="468" spans="1:10" ht="30">
      <c r="A468" s="588" t="s">
        <v>535</v>
      </c>
      <c r="B468" s="589" t="s">
        <v>514</v>
      </c>
      <c r="C468" s="589" t="s">
        <v>536</v>
      </c>
      <c r="D468" s="590">
        <v>0.56420000000000003</v>
      </c>
      <c r="E468" s="590">
        <v>1</v>
      </c>
      <c r="F468" s="590">
        <v>0.78</v>
      </c>
      <c r="G468" s="590">
        <v>0</v>
      </c>
      <c r="H468" s="590">
        <v>0.78</v>
      </c>
      <c r="I468" s="590" t="s">
        <v>479</v>
      </c>
      <c r="J468" s="590">
        <v>0.44</v>
      </c>
    </row>
    <row r="469" spans="1:10">
      <c r="A469" s="588" t="s">
        <v>537</v>
      </c>
      <c r="B469" s="589" t="s">
        <v>514</v>
      </c>
      <c r="C469" s="589" t="s">
        <v>538</v>
      </c>
      <c r="D469" s="590">
        <v>2.8483999999999998</v>
      </c>
      <c r="E469" s="590">
        <v>1</v>
      </c>
      <c r="F469" s="590">
        <v>0.43</v>
      </c>
      <c r="G469" s="590">
        <v>0</v>
      </c>
      <c r="H469" s="590">
        <v>0.43</v>
      </c>
      <c r="I469" s="590" t="s">
        <v>479</v>
      </c>
      <c r="J469" s="590">
        <v>1.2250000000000001</v>
      </c>
    </row>
    <row r="470" spans="1:10" ht="30">
      <c r="A470" s="588" t="s">
        <v>695</v>
      </c>
      <c r="B470" s="589" t="s">
        <v>509</v>
      </c>
      <c r="C470" s="589" t="s">
        <v>696</v>
      </c>
      <c r="D470" s="590">
        <v>7.5221229999999997</v>
      </c>
      <c r="E470" s="590">
        <v>1</v>
      </c>
      <c r="F470" s="590">
        <v>8.56</v>
      </c>
      <c r="G470" s="590">
        <v>0</v>
      </c>
      <c r="H470" s="590">
        <v>8.56</v>
      </c>
      <c r="I470" s="590" t="s">
        <v>697</v>
      </c>
      <c r="J470" s="590">
        <v>97.355999999999995</v>
      </c>
    </row>
    <row r="471" spans="1:10" ht="30">
      <c r="A471" s="588" t="s">
        <v>698</v>
      </c>
      <c r="B471" s="589" t="s">
        <v>509</v>
      </c>
      <c r="C471" s="589" t="s">
        <v>699</v>
      </c>
      <c r="D471" s="590">
        <v>2.5870799999999998</v>
      </c>
      <c r="E471" s="590">
        <v>1</v>
      </c>
      <c r="F471" s="590">
        <v>10.01</v>
      </c>
      <c r="G471" s="590">
        <v>0</v>
      </c>
      <c r="H471" s="590">
        <v>10.01</v>
      </c>
      <c r="I471" s="590" t="s">
        <v>697</v>
      </c>
      <c r="J471" s="590">
        <v>39.155999999999999</v>
      </c>
    </row>
    <row r="472" spans="1:10">
      <c r="A472" s="588" t="s">
        <v>700</v>
      </c>
      <c r="B472" s="589" t="s">
        <v>514</v>
      </c>
      <c r="C472" s="589" t="s">
        <v>701</v>
      </c>
      <c r="D472" s="590">
        <v>13.64</v>
      </c>
      <c r="E472" s="590">
        <v>1</v>
      </c>
      <c r="F472" s="590">
        <v>2.1</v>
      </c>
      <c r="G472" s="590">
        <v>0</v>
      </c>
      <c r="H472" s="590">
        <v>2.1</v>
      </c>
      <c r="I472" s="590" t="s">
        <v>697</v>
      </c>
      <c r="J472" s="590">
        <v>43.31</v>
      </c>
    </row>
    <row r="473" spans="1:10" ht="15" customHeight="1">
      <c r="A473" s="591" t="s">
        <v>480</v>
      </c>
      <c r="B473" s="592"/>
      <c r="C473" s="592"/>
      <c r="D473" s="592"/>
      <c r="E473" s="592"/>
      <c r="F473" s="592"/>
      <c r="G473" s="592"/>
      <c r="H473" s="592"/>
      <c r="I473" s="593"/>
      <c r="J473" s="587">
        <v>182.17</v>
      </c>
    </row>
    <row r="474" spans="1:10">
      <c r="A474" s="594"/>
      <c r="B474" s="594"/>
      <c r="C474" s="594"/>
      <c r="D474" s="594"/>
      <c r="E474" s="594"/>
      <c r="F474" s="594"/>
      <c r="G474" s="594"/>
      <c r="H474" s="594"/>
      <c r="I474" s="594"/>
      <c r="J474" s="594"/>
    </row>
    <row r="475" spans="1:10" ht="15" customHeight="1">
      <c r="A475" s="582" t="s">
        <v>299</v>
      </c>
      <c r="B475" s="582"/>
      <c r="C475" s="582"/>
      <c r="D475" s="582"/>
      <c r="E475" s="582"/>
    </row>
    <row r="476" spans="1:10" ht="15" customHeight="1">
      <c r="A476" s="595" t="s">
        <v>481</v>
      </c>
      <c r="B476" s="596"/>
      <c r="C476" s="597"/>
      <c r="D476" s="587" t="s">
        <v>482</v>
      </c>
      <c r="E476" s="587" t="s">
        <v>483</v>
      </c>
    </row>
    <row r="477" spans="1:10" ht="15" customHeight="1">
      <c r="A477" s="598" t="s">
        <v>484</v>
      </c>
      <c r="B477" s="599"/>
      <c r="C477" s="600"/>
      <c r="D477" s="601">
        <v>157.27000000000001</v>
      </c>
      <c r="E477" s="602">
        <v>92.91</v>
      </c>
    </row>
    <row r="478" spans="1:10" ht="15" customHeight="1">
      <c r="A478" s="598" t="s">
        <v>485</v>
      </c>
      <c r="B478" s="599"/>
      <c r="C478" s="600"/>
      <c r="D478" s="603"/>
      <c r="E478" s="602">
        <v>182.17</v>
      </c>
    </row>
    <row r="479" spans="1:10" ht="15" customHeight="1">
      <c r="A479" s="598" t="s">
        <v>486</v>
      </c>
      <c r="B479" s="599"/>
      <c r="C479" s="600"/>
      <c r="D479" s="603"/>
      <c r="E479" s="602">
        <v>0</v>
      </c>
    </row>
    <row r="480" spans="1:10" ht="15" customHeight="1">
      <c r="A480" s="598" t="s">
        <v>487</v>
      </c>
      <c r="B480" s="599"/>
      <c r="C480" s="600"/>
      <c r="D480" s="603"/>
      <c r="E480" s="602">
        <v>1</v>
      </c>
    </row>
    <row r="481" spans="1:10" ht="15" customHeight="1">
      <c r="A481" s="598" t="s">
        <v>488</v>
      </c>
      <c r="B481" s="599"/>
      <c r="C481" s="600"/>
      <c r="D481" s="603"/>
      <c r="E481" s="602">
        <v>92.91</v>
      </c>
    </row>
    <row r="482" spans="1:10" ht="15" customHeight="1">
      <c r="A482" s="598" t="s">
        <v>489</v>
      </c>
      <c r="B482" s="599"/>
      <c r="C482" s="600"/>
      <c r="D482" s="603"/>
      <c r="E482" s="602">
        <v>92.91</v>
      </c>
    </row>
    <row r="483" spans="1:10" ht="15" customHeight="1">
      <c r="A483" s="598" t="s">
        <v>490</v>
      </c>
      <c r="B483" s="599"/>
      <c r="C483" s="600"/>
      <c r="D483" s="604"/>
      <c r="E483" s="602">
        <v>275.08</v>
      </c>
    </row>
    <row r="484" spans="1:10" ht="15" customHeight="1">
      <c r="A484" s="598" t="s">
        <v>491</v>
      </c>
      <c r="B484" s="599"/>
      <c r="C484" s="600"/>
      <c r="D484" s="601">
        <v>0</v>
      </c>
      <c r="E484" s="602">
        <v>0</v>
      </c>
    </row>
    <row r="485" spans="1:10" ht="15" customHeight="1">
      <c r="A485" s="595" t="s">
        <v>492</v>
      </c>
      <c r="B485" s="596"/>
      <c r="C485" s="597"/>
      <c r="D485" s="604"/>
      <c r="E485" s="587">
        <v>275.08</v>
      </c>
    </row>
    <row r="486" spans="1:10">
      <c r="A486" s="583"/>
      <c r="B486" s="583"/>
      <c r="C486" s="583"/>
      <c r="D486" s="583"/>
      <c r="E486" s="583"/>
      <c r="F486" s="583"/>
      <c r="G486" s="583"/>
      <c r="H486" s="583"/>
      <c r="I486" s="583"/>
      <c r="J486" s="583"/>
    </row>
    <row r="487" spans="1:10">
      <c r="A487" s="583"/>
      <c r="B487" s="583"/>
      <c r="C487" s="583"/>
      <c r="D487" s="583"/>
      <c r="E487" s="583"/>
      <c r="F487" s="583"/>
      <c r="G487" s="583"/>
      <c r="H487" s="583"/>
      <c r="I487" s="583"/>
      <c r="J487" s="583"/>
    </row>
    <row r="488" spans="1:10" ht="15" customHeight="1">
      <c r="A488" s="595" t="s">
        <v>702</v>
      </c>
      <c r="B488" s="596"/>
      <c r="C488" s="596"/>
      <c r="D488" s="596"/>
      <c r="E488" s="597"/>
    </row>
    <row r="489" spans="1:10" ht="15" customHeight="1">
      <c r="A489" s="606" t="s">
        <v>703</v>
      </c>
      <c r="B489" s="606"/>
      <c r="C489" s="606"/>
      <c r="D489" s="606"/>
      <c r="E489" s="606"/>
    </row>
    <row r="490" spans="1:10">
      <c r="A490" s="583"/>
      <c r="B490" s="583"/>
      <c r="C490" s="583"/>
      <c r="D490" s="583"/>
      <c r="E490" s="583"/>
      <c r="F490" s="583"/>
      <c r="G490" s="583"/>
      <c r="H490" s="583"/>
      <c r="I490" s="583"/>
      <c r="J490" s="583"/>
    </row>
    <row r="491" spans="1:10">
      <c r="A491" s="583"/>
      <c r="B491" s="583"/>
      <c r="C491" s="583"/>
      <c r="D491" s="583"/>
      <c r="E491" s="583"/>
      <c r="F491" s="583"/>
      <c r="G491" s="583"/>
      <c r="H491" s="583"/>
      <c r="I491" s="583"/>
      <c r="J491" s="583"/>
    </row>
    <row r="492" spans="1:10">
      <c r="A492" s="605"/>
      <c r="B492" s="605"/>
      <c r="C492" s="605"/>
      <c r="D492" s="605"/>
      <c r="E492" s="605"/>
      <c r="F492" s="605"/>
      <c r="G492" s="605"/>
      <c r="H492" s="605"/>
      <c r="I492" s="605"/>
      <c r="J492" s="605"/>
    </row>
    <row r="493" spans="1:10" ht="15" customHeight="1">
      <c r="A493" s="582" t="s">
        <v>455</v>
      </c>
      <c r="B493" s="582"/>
      <c r="C493" s="582"/>
      <c r="D493" s="582"/>
      <c r="E493" s="582"/>
      <c r="F493" s="582"/>
      <c r="G493" s="582"/>
      <c r="H493" s="582"/>
      <c r="I493" s="582"/>
      <c r="J493" s="582"/>
    </row>
    <row r="494" spans="1:10" ht="15" customHeight="1">
      <c r="A494" s="582" t="s">
        <v>456</v>
      </c>
      <c r="B494" s="582"/>
      <c r="C494" s="582"/>
      <c r="D494" s="582" t="s">
        <v>457</v>
      </c>
      <c r="E494" s="582"/>
      <c r="F494" s="582"/>
      <c r="G494" s="582" t="s">
        <v>458</v>
      </c>
      <c r="H494" s="582"/>
      <c r="I494" s="582"/>
      <c r="J494" s="582"/>
    </row>
    <row r="495" spans="1:10">
      <c r="A495" s="583"/>
      <c r="B495" s="583"/>
      <c r="C495" s="583"/>
      <c r="D495" s="583"/>
      <c r="E495" s="583"/>
      <c r="F495" s="583"/>
      <c r="G495" s="583"/>
      <c r="H495" s="583"/>
      <c r="I495" s="583"/>
      <c r="J495" s="583"/>
    </row>
    <row r="496" spans="1:10" ht="15" customHeight="1">
      <c r="A496" s="582" t="s">
        <v>459</v>
      </c>
      <c r="B496" s="582"/>
      <c r="C496" s="582"/>
      <c r="D496" s="582"/>
      <c r="E496" s="582"/>
      <c r="F496" s="582"/>
      <c r="G496" s="582"/>
      <c r="H496" s="582"/>
      <c r="I496" s="582"/>
      <c r="J496" s="582"/>
    </row>
    <row r="497" spans="1:10">
      <c r="A497" s="583"/>
      <c r="B497" s="583"/>
      <c r="C497" s="583"/>
      <c r="D497" s="583"/>
      <c r="E497" s="583"/>
      <c r="F497" s="583"/>
      <c r="G497" s="583"/>
      <c r="H497" s="583"/>
      <c r="I497" s="583"/>
      <c r="J497" s="583"/>
    </row>
    <row r="498" spans="1:10" ht="15" customHeight="1">
      <c r="A498" s="582" t="s">
        <v>704</v>
      </c>
      <c r="B498" s="582"/>
      <c r="C498" s="582"/>
      <c r="D498" s="582"/>
      <c r="E498" s="582"/>
      <c r="F498" s="582"/>
      <c r="G498" s="582"/>
      <c r="H498" s="582" t="s">
        <v>494</v>
      </c>
      <c r="I498" s="582"/>
      <c r="J498" s="582"/>
    </row>
    <row r="499" spans="1:10" ht="15" customHeight="1">
      <c r="A499" s="582" t="s">
        <v>462</v>
      </c>
      <c r="B499" s="582"/>
      <c r="C499" s="582" t="s">
        <v>705</v>
      </c>
      <c r="D499" s="582"/>
      <c r="E499" s="582" t="s">
        <v>464</v>
      </c>
      <c r="F499" s="582"/>
      <c r="G499" s="582"/>
      <c r="H499" s="582" t="s">
        <v>506</v>
      </c>
      <c r="I499" s="582"/>
      <c r="J499" s="582"/>
    </row>
    <row r="500" spans="1:10">
      <c r="A500" s="583"/>
      <c r="B500" s="583"/>
      <c r="C500" s="583"/>
      <c r="D500" s="583"/>
      <c r="E500" s="583"/>
      <c r="F500" s="583"/>
      <c r="G500" s="583"/>
      <c r="H500" s="583"/>
      <c r="I500" s="583"/>
      <c r="J500" s="583"/>
    </row>
    <row r="501" spans="1:10">
      <c r="A501" s="585" t="s">
        <v>466</v>
      </c>
      <c r="B501" s="586" t="s">
        <v>467</v>
      </c>
      <c r="C501" s="586" t="s">
        <v>468</v>
      </c>
      <c r="D501" s="587" t="s">
        <v>469</v>
      </c>
      <c r="E501" s="587" t="s">
        <v>470</v>
      </c>
      <c r="F501" s="587" t="s">
        <v>471</v>
      </c>
      <c r="G501" s="587" t="s">
        <v>472</v>
      </c>
      <c r="H501" s="587" t="s">
        <v>473</v>
      </c>
      <c r="I501" s="587" t="s">
        <v>474</v>
      </c>
      <c r="J501" s="587" t="s">
        <v>475</v>
      </c>
    </row>
    <row r="502" spans="1:10" ht="30">
      <c r="A502" s="588" t="s">
        <v>528</v>
      </c>
      <c r="B502" s="589" t="s">
        <v>477</v>
      </c>
      <c r="C502" s="589" t="s">
        <v>529</v>
      </c>
      <c r="D502" s="590">
        <v>3</v>
      </c>
      <c r="E502" s="590">
        <v>1</v>
      </c>
      <c r="F502" s="590">
        <v>6.94</v>
      </c>
      <c r="G502" s="590">
        <v>0</v>
      </c>
      <c r="H502" s="590">
        <v>17.850000000000001</v>
      </c>
      <c r="I502" s="590" t="s">
        <v>479</v>
      </c>
      <c r="J502" s="590">
        <v>53.55</v>
      </c>
    </row>
    <row r="503" spans="1:10" ht="30">
      <c r="A503" s="588" t="s">
        <v>476</v>
      </c>
      <c r="B503" s="589" t="s">
        <v>477</v>
      </c>
      <c r="C503" s="589" t="s">
        <v>478</v>
      </c>
      <c r="D503" s="590">
        <v>3.06</v>
      </c>
      <c r="E503" s="590">
        <v>1</v>
      </c>
      <c r="F503" s="590">
        <v>5.0999999999999996</v>
      </c>
      <c r="G503" s="590">
        <v>0</v>
      </c>
      <c r="H503" s="590">
        <v>13.12</v>
      </c>
      <c r="I503" s="590" t="s">
        <v>479</v>
      </c>
      <c r="J503" s="590">
        <v>40.146999999999998</v>
      </c>
    </row>
    <row r="504" spans="1:10" ht="15" customHeight="1">
      <c r="A504" s="591" t="s">
        <v>480</v>
      </c>
      <c r="B504" s="592"/>
      <c r="C504" s="592"/>
      <c r="D504" s="592"/>
      <c r="E504" s="592"/>
      <c r="F504" s="592"/>
      <c r="G504" s="592"/>
      <c r="H504" s="592"/>
      <c r="I504" s="593"/>
      <c r="J504" s="587">
        <v>93.7</v>
      </c>
    </row>
    <row r="505" spans="1:10">
      <c r="A505" s="594"/>
      <c r="B505" s="594"/>
      <c r="C505" s="594"/>
      <c r="D505" s="594"/>
      <c r="E505" s="594"/>
      <c r="F505" s="594"/>
      <c r="G505" s="594"/>
      <c r="H505" s="594"/>
      <c r="I505" s="594"/>
      <c r="J505" s="594"/>
    </row>
    <row r="506" spans="1:10">
      <c r="A506" s="585" t="s">
        <v>507</v>
      </c>
      <c r="B506" s="586" t="s">
        <v>467</v>
      </c>
      <c r="C506" s="586" t="s">
        <v>468</v>
      </c>
      <c r="D506" s="587" t="s">
        <v>469</v>
      </c>
      <c r="E506" s="587" t="s">
        <v>470</v>
      </c>
      <c r="F506" s="587" t="s">
        <v>471</v>
      </c>
      <c r="G506" s="587" t="s">
        <v>472</v>
      </c>
      <c r="H506" s="587" t="s">
        <v>473</v>
      </c>
      <c r="I506" s="587" t="s">
        <v>474</v>
      </c>
      <c r="J506" s="587" t="s">
        <v>475</v>
      </c>
    </row>
    <row r="507" spans="1:10">
      <c r="A507" s="588" t="s">
        <v>532</v>
      </c>
      <c r="B507" s="589" t="s">
        <v>533</v>
      </c>
      <c r="C507" s="589" t="s">
        <v>534</v>
      </c>
      <c r="D507" s="590">
        <v>7.1739999999999998E-3</v>
      </c>
      <c r="E507" s="590">
        <v>1</v>
      </c>
      <c r="F507" s="590">
        <v>71.67</v>
      </c>
      <c r="G507" s="590">
        <v>0</v>
      </c>
      <c r="H507" s="590">
        <v>71.67</v>
      </c>
      <c r="I507" s="590" t="s">
        <v>479</v>
      </c>
      <c r="J507" s="590">
        <v>0.51400000000000001</v>
      </c>
    </row>
    <row r="508" spans="1:10" ht="30">
      <c r="A508" s="588" t="s">
        <v>535</v>
      </c>
      <c r="B508" s="589" t="s">
        <v>514</v>
      </c>
      <c r="C508" s="589" t="s">
        <v>536</v>
      </c>
      <c r="D508" s="590">
        <v>0.4914</v>
      </c>
      <c r="E508" s="590">
        <v>1</v>
      </c>
      <c r="F508" s="590">
        <v>0.78</v>
      </c>
      <c r="G508" s="590">
        <v>0</v>
      </c>
      <c r="H508" s="590">
        <v>0.78</v>
      </c>
      <c r="I508" s="590" t="s">
        <v>479</v>
      </c>
      <c r="J508" s="590">
        <v>0.38300000000000001</v>
      </c>
    </row>
    <row r="509" spans="1:10">
      <c r="A509" s="588" t="s">
        <v>537</v>
      </c>
      <c r="B509" s="589" t="s">
        <v>514</v>
      </c>
      <c r="C509" s="589" t="s">
        <v>538</v>
      </c>
      <c r="D509" s="590">
        <v>2.0466000000000002</v>
      </c>
      <c r="E509" s="590">
        <v>1</v>
      </c>
      <c r="F509" s="590">
        <v>0.43</v>
      </c>
      <c r="G509" s="590">
        <v>0</v>
      </c>
      <c r="H509" s="590">
        <v>0.43</v>
      </c>
      <c r="I509" s="590" t="s">
        <v>479</v>
      </c>
      <c r="J509" s="590">
        <v>0.88</v>
      </c>
    </row>
    <row r="510" spans="1:10" ht="30">
      <c r="A510" s="588" t="s">
        <v>706</v>
      </c>
      <c r="B510" s="589" t="s">
        <v>509</v>
      </c>
      <c r="C510" s="589" t="s">
        <v>707</v>
      </c>
      <c r="D510" s="590">
        <v>2.79</v>
      </c>
      <c r="E510" s="590">
        <v>1</v>
      </c>
      <c r="F510" s="590">
        <v>5.94</v>
      </c>
      <c r="G510" s="590">
        <v>0</v>
      </c>
      <c r="H510" s="590">
        <v>5.94</v>
      </c>
      <c r="I510" s="590" t="s">
        <v>697</v>
      </c>
      <c r="J510" s="590">
        <v>25.058</v>
      </c>
    </row>
    <row r="511" spans="1:10">
      <c r="A511" s="588" t="s">
        <v>708</v>
      </c>
      <c r="B511" s="589" t="s">
        <v>552</v>
      </c>
      <c r="C511" s="589" t="s">
        <v>709</v>
      </c>
      <c r="D511" s="590">
        <v>0.126</v>
      </c>
      <c r="E511" s="590">
        <v>1</v>
      </c>
      <c r="F511" s="590">
        <v>66.209999999999994</v>
      </c>
      <c r="G511" s="590">
        <v>0</v>
      </c>
      <c r="H511" s="590">
        <v>66.209999999999994</v>
      </c>
      <c r="I511" s="590" t="s">
        <v>697</v>
      </c>
      <c r="J511" s="590">
        <v>12.613</v>
      </c>
    </row>
    <row r="512" spans="1:10" ht="45">
      <c r="A512" s="588" t="s">
        <v>710</v>
      </c>
      <c r="B512" s="589" t="s">
        <v>509</v>
      </c>
      <c r="C512" s="589" t="s">
        <v>711</v>
      </c>
      <c r="D512" s="590">
        <v>2.66</v>
      </c>
      <c r="E512" s="590">
        <v>1</v>
      </c>
      <c r="F512" s="590">
        <v>15</v>
      </c>
      <c r="G512" s="590">
        <v>0</v>
      </c>
      <c r="H512" s="590">
        <v>15</v>
      </c>
      <c r="I512" s="590" t="s">
        <v>697</v>
      </c>
      <c r="J512" s="590">
        <v>60.329000000000001</v>
      </c>
    </row>
    <row r="513" spans="1:10" ht="30">
      <c r="A513" s="588" t="s">
        <v>712</v>
      </c>
      <c r="B513" s="589" t="s">
        <v>517</v>
      </c>
      <c r="C513" s="589" t="s">
        <v>713</v>
      </c>
      <c r="D513" s="590">
        <v>0.42</v>
      </c>
      <c r="E513" s="590">
        <v>1</v>
      </c>
      <c r="F513" s="590">
        <v>160.1</v>
      </c>
      <c r="G513" s="590">
        <v>0</v>
      </c>
      <c r="H513" s="590">
        <v>160.1</v>
      </c>
      <c r="I513" s="590" t="s">
        <v>697</v>
      </c>
      <c r="J513" s="590">
        <v>101.67</v>
      </c>
    </row>
    <row r="514" spans="1:10" ht="30">
      <c r="A514" s="588" t="s">
        <v>714</v>
      </c>
      <c r="B514" s="589" t="s">
        <v>509</v>
      </c>
      <c r="C514" s="589" t="s">
        <v>715</v>
      </c>
      <c r="D514" s="590">
        <v>3.7</v>
      </c>
      <c r="E514" s="590">
        <v>1</v>
      </c>
      <c r="F514" s="590">
        <v>69.430000000000007</v>
      </c>
      <c r="G514" s="590">
        <v>0</v>
      </c>
      <c r="H514" s="590">
        <v>69.430000000000007</v>
      </c>
      <c r="I514" s="590" t="s">
        <v>697</v>
      </c>
      <c r="J514" s="590">
        <v>388.41899999999998</v>
      </c>
    </row>
    <row r="515" spans="1:10">
      <c r="A515" s="588" t="s">
        <v>700</v>
      </c>
      <c r="B515" s="589" t="s">
        <v>514</v>
      </c>
      <c r="C515" s="589" t="s">
        <v>701</v>
      </c>
      <c r="D515" s="590">
        <v>8.48</v>
      </c>
      <c r="E515" s="590">
        <v>1</v>
      </c>
      <c r="F515" s="590">
        <v>2.1</v>
      </c>
      <c r="G515" s="590">
        <v>0</v>
      </c>
      <c r="H515" s="590">
        <v>2.1</v>
      </c>
      <c r="I515" s="590" t="s">
        <v>697</v>
      </c>
      <c r="J515" s="590">
        <v>26.925999999999998</v>
      </c>
    </row>
    <row r="516" spans="1:10" ht="15" customHeight="1">
      <c r="A516" s="591" t="s">
        <v>480</v>
      </c>
      <c r="B516" s="592"/>
      <c r="C516" s="592"/>
      <c r="D516" s="592"/>
      <c r="E516" s="592"/>
      <c r="F516" s="592"/>
      <c r="G516" s="592"/>
      <c r="H516" s="592"/>
      <c r="I516" s="593"/>
      <c r="J516" s="587">
        <v>616.79</v>
      </c>
    </row>
    <row r="517" spans="1:10">
      <c r="A517" s="594"/>
      <c r="B517" s="594"/>
      <c r="C517" s="594"/>
      <c r="D517" s="594"/>
      <c r="E517" s="594"/>
      <c r="F517" s="594"/>
      <c r="G517" s="594"/>
      <c r="H517" s="594"/>
      <c r="I517" s="594"/>
      <c r="J517" s="594"/>
    </row>
    <row r="518" spans="1:10" ht="15" customHeight="1">
      <c r="A518" s="582" t="s">
        <v>299</v>
      </c>
      <c r="B518" s="582"/>
      <c r="C518" s="582"/>
      <c r="D518" s="582"/>
      <c r="E518" s="582"/>
    </row>
    <row r="519" spans="1:10" ht="15" customHeight="1">
      <c r="A519" s="595" t="s">
        <v>481</v>
      </c>
      <c r="B519" s="596"/>
      <c r="C519" s="597"/>
      <c r="D519" s="587" t="s">
        <v>482</v>
      </c>
      <c r="E519" s="587" t="s">
        <v>483</v>
      </c>
    </row>
    <row r="520" spans="1:10" ht="15" customHeight="1">
      <c r="A520" s="598" t="s">
        <v>484</v>
      </c>
      <c r="B520" s="599"/>
      <c r="C520" s="600"/>
      <c r="D520" s="601">
        <v>157.27000000000001</v>
      </c>
      <c r="E520" s="602">
        <v>93.7</v>
      </c>
    </row>
    <row r="521" spans="1:10" ht="15" customHeight="1">
      <c r="A521" s="598" t="s">
        <v>485</v>
      </c>
      <c r="B521" s="599"/>
      <c r="C521" s="600"/>
      <c r="D521" s="603"/>
      <c r="E521" s="602">
        <v>616.79</v>
      </c>
    </row>
    <row r="522" spans="1:10" ht="15" customHeight="1">
      <c r="A522" s="598" t="s">
        <v>486</v>
      </c>
      <c r="B522" s="599"/>
      <c r="C522" s="600"/>
      <c r="D522" s="603"/>
      <c r="E522" s="602">
        <v>0</v>
      </c>
    </row>
    <row r="523" spans="1:10" ht="15" customHeight="1">
      <c r="A523" s="598" t="s">
        <v>487</v>
      </c>
      <c r="B523" s="599"/>
      <c r="C523" s="600"/>
      <c r="D523" s="603"/>
      <c r="E523" s="602">
        <v>1</v>
      </c>
    </row>
    <row r="524" spans="1:10" ht="15" customHeight="1">
      <c r="A524" s="598" t="s">
        <v>488</v>
      </c>
      <c r="B524" s="599"/>
      <c r="C524" s="600"/>
      <c r="D524" s="603"/>
      <c r="E524" s="602">
        <v>93.7</v>
      </c>
    </row>
    <row r="525" spans="1:10" ht="15" customHeight="1">
      <c r="A525" s="598" t="s">
        <v>489</v>
      </c>
      <c r="B525" s="599"/>
      <c r="C525" s="600"/>
      <c r="D525" s="603"/>
      <c r="E525" s="602">
        <v>93.7</v>
      </c>
    </row>
    <row r="526" spans="1:10" ht="15" customHeight="1">
      <c r="A526" s="598" t="s">
        <v>490</v>
      </c>
      <c r="B526" s="599"/>
      <c r="C526" s="600"/>
      <c r="D526" s="604"/>
      <c r="E526" s="602">
        <v>710.49</v>
      </c>
    </row>
    <row r="527" spans="1:10" ht="15" customHeight="1">
      <c r="A527" s="598" t="s">
        <v>491</v>
      </c>
      <c r="B527" s="599"/>
      <c r="C527" s="600"/>
      <c r="D527" s="601">
        <v>0</v>
      </c>
      <c r="E527" s="602">
        <v>0</v>
      </c>
    </row>
    <row r="528" spans="1:10" ht="15" customHeight="1">
      <c r="A528" s="595" t="s">
        <v>492</v>
      </c>
      <c r="B528" s="596"/>
      <c r="C528" s="597"/>
      <c r="D528" s="604"/>
      <c r="E528" s="587">
        <v>710.49</v>
      </c>
    </row>
    <row r="529" spans="1:10">
      <c r="A529" s="583"/>
      <c r="B529" s="583"/>
      <c r="C529" s="583"/>
      <c r="D529" s="583"/>
      <c r="E529" s="583"/>
      <c r="F529" s="583"/>
      <c r="G529" s="583"/>
      <c r="H529" s="583"/>
      <c r="I529" s="583"/>
      <c r="J529" s="583"/>
    </row>
    <row r="530" spans="1:10">
      <c r="A530" s="583"/>
      <c r="B530" s="583"/>
      <c r="C530" s="583"/>
      <c r="D530" s="583"/>
      <c r="E530" s="583"/>
      <c r="F530" s="583"/>
      <c r="G530" s="583"/>
      <c r="H530" s="583"/>
      <c r="I530" s="583"/>
      <c r="J530" s="583"/>
    </row>
    <row r="531" spans="1:10" ht="15" customHeight="1">
      <c r="A531" s="595" t="s">
        <v>702</v>
      </c>
      <c r="B531" s="596"/>
      <c r="C531" s="596"/>
      <c r="D531" s="596"/>
      <c r="E531" s="597"/>
    </row>
    <row r="532" spans="1:10" ht="15" customHeight="1">
      <c r="A532" s="606" t="s">
        <v>703</v>
      </c>
      <c r="B532" s="606"/>
      <c r="C532" s="606"/>
      <c r="D532" s="606"/>
      <c r="E532" s="606"/>
    </row>
    <row r="533" spans="1:10">
      <c r="A533" s="583"/>
      <c r="B533" s="583"/>
      <c r="C533" s="583"/>
      <c r="D533" s="583"/>
      <c r="E533" s="583"/>
      <c r="F533" s="583"/>
      <c r="G533" s="583"/>
      <c r="H533" s="583"/>
      <c r="I533" s="583"/>
      <c r="J533" s="583"/>
    </row>
    <row r="534" spans="1:10">
      <c r="A534" s="605"/>
      <c r="B534" s="605"/>
      <c r="C534" s="605"/>
      <c r="D534" s="605"/>
      <c r="E534" s="605"/>
      <c r="F534" s="605"/>
      <c r="G534" s="605"/>
      <c r="H534" s="605"/>
      <c r="I534" s="605"/>
      <c r="J534" s="605"/>
    </row>
    <row r="535" spans="1:10" ht="15" customHeight="1">
      <c r="A535" s="582" t="s">
        <v>455</v>
      </c>
      <c r="B535" s="582"/>
      <c r="C535" s="582"/>
      <c r="D535" s="582"/>
      <c r="E535" s="582"/>
      <c r="F535" s="582"/>
      <c r="G535" s="582"/>
      <c r="H535" s="582"/>
      <c r="I535" s="582"/>
      <c r="J535" s="582"/>
    </row>
    <row r="536" spans="1:10" ht="15" customHeight="1">
      <c r="A536" s="582" t="s">
        <v>456</v>
      </c>
      <c r="B536" s="582"/>
      <c r="C536" s="582"/>
      <c r="D536" s="582" t="s">
        <v>457</v>
      </c>
      <c r="E536" s="582"/>
      <c r="F536" s="582"/>
      <c r="G536" s="582" t="s">
        <v>458</v>
      </c>
      <c r="H536" s="582"/>
      <c r="I536" s="582"/>
      <c r="J536" s="582"/>
    </row>
    <row r="537" spans="1:10">
      <c r="A537" s="583"/>
      <c r="B537" s="583"/>
      <c r="C537" s="583"/>
      <c r="D537" s="583"/>
      <c r="E537" s="583"/>
      <c r="F537" s="583"/>
      <c r="G537" s="583"/>
      <c r="H537" s="583"/>
      <c r="I537" s="583"/>
      <c r="J537" s="583"/>
    </row>
    <row r="538" spans="1:10" ht="15" customHeight="1">
      <c r="A538" s="582" t="s">
        <v>459</v>
      </c>
      <c r="B538" s="582"/>
      <c r="C538" s="582"/>
      <c r="D538" s="582"/>
      <c r="E538" s="582"/>
      <c r="F538" s="582"/>
      <c r="G538" s="582"/>
      <c r="H538" s="582"/>
      <c r="I538" s="582"/>
      <c r="J538" s="582"/>
    </row>
    <row r="539" spans="1:10">
      <c r="A539" s="583"/>
      <c r="B539" s="583"/>
      <c r="C539" s="583"/>
      <c r="D539" s="583"/>
      <c r="E539" s="583"/>
      <c r="F539" s="583"/>
      <c r="G539" s="583"/>
      <c r="H539" s="583"/>
      <c r="I539" s="583"/>
      <c r="J539" s="583"/>
    </row>
    <row r="540" spans="1:10" ht="15" customHeight="1">
      <c r="A540" s="582" t="s">
        <v>716</v>
      </c>
      <c r="B540" s="582"/>
      <c r="C540" s="582"/>
      <c r="D540" s="582"/>
      <c r="E540" s="582"/>
      <c r="F540" s="582"/>
      <c r="G540" s="582"/>
      <c r="H540" s="582" t="s">
        <v>494</v>
      </c>
      <c r="I540" s="582"/>
      <c r="J540" s="582"/>
    </row>
    <row r="541" spans="1:10" ht="15" customHeight="1">
      <c r="A541" s="582" t="s">
        <v>462</v>
      </c>
      <c r="B541" s="582"/>
      <c r="C541" s="582" t="s">
        <v>717</v>
      </c>
      <c r="D541" s="582"/>
      <c r="E541" s="582" t="s">
        <v>464</v>
      </c>
      <c r="F541" s="582"/>
      <c r="G541" s="582"/>
      <c r="H541" s="582" t="s">
        <v>506</v>
      </c>
      <c r="I541" s="582"/>
      <c r="J541" s="582"/>
    </row>
    <row r="542" spans="1:10">
      <c r="A542" s="583"/>
      <c r="B542" s="583"/>
      <c r="C542" s="583"/>
      <c r="D542" s="583"/>
      <c r="E542" s="583"/>
      <c r="F542" s="583"/>
      <c r="G542" s="583"/>
      <c r="H542" s="583"/>
      <c r="I542" s="583"/>
      <c r="J542" s="583"/>
    </row>
    <row r="543" spans="1:10">
      <c r="A543" s="585" t="s">
        <v>466</v>
      </c>
      <c r="B543" s="586" t="s">
        <v>467</v>
      </c>
      <c r="C543" s="586" t="s">
        <v>468</v>
      </c>
      <c r="D543" s="587" t="s">
        <v>469</v>
      </c>
      <c r="E543" s="587" t="s">
        <v>470</v>
      </c>
      <c r="F543" s="587" t="s">
        <v>471</v>
      </c>
      <c r="G543" s="587" t="s">
        <v>472</v>
      </c>
      <c r="H543" s="587" t="s">
        <v>473</v>
      </c>
      <c r="I543" s="587" t="s">
        <v>474</v>
      </c>
      <c r="J543" s="587" t="s">
        <v>475</v>
      </c>
    </row>
    <row r="544" spans="1:10" ht="30">
      <c r="A544" s="588" t="s">
        <v>528</v>
      </c>
      <c r="B544" s="589" t="s">
        <v>477</v>
      </c>
      <c r="C544" s="589" t="s">
        <v>529</v>
      </c>
      <c r="D544" s="590">
        <v>1.5</v>
      </c>
      <c r="E544" s="590">
        <v>1</v>
      </c>
      <c r="F544" s="590">
        <v>6.94</v>
      </c>
      <c r="G544" s="590">
        <v>0</v>
      </c>
      <c r="H544" s="590">
        <v>17.850000000000001</v>
      </c>
      <c r="I544" s="590" t="s">
        <v>479</v>
      </c>
      <c r="J544" s="590">
        <v>26.774999999999999</v>
      </c>
    </row>
    <row r="545" spans="1:10" ht="30">
      <c r="A545" s="588" t="s">
        <v>476</v>
      </c>
      <c r="B545" s="589" t="s">
        <v>477</v>
      </c>
      <c r="C545" s="589" t="s">
        <v>478</v>
      </c>
      <c r="D545" s="590">
        <v>1</v>
      </c>
      <c r="E545" s="590">
        <v>1</v>
      </c>
      <c r="F545" s="590">
        <v>5.0999999999999996</v>
      </c>
      <c r="G545" s="590">
        <v>0</v>
      </c>
      <c r="H545" s="590">
        <v>13.12</v>
      </c>
      <c r="I545" s="590" t="s">
        <v>479</v>
      </c>
      <c r="J545" s="590">
        <v>13.12</v>
      </c>
    </row>
    <row r="546" spans="1:10" ht="15" customHeight="1">
      <c r="A546" s="591" t="s">
        <v>480</v>
      </c>
      <c r="B546" s="592"/>
      <c r="C546" s="592"/>
      <c r="D546" s="592"/>
      <c r="E546" s="592"/>
      <c r="F546" s="592"/>
      <c r="G546" s="592"/>
      <c r="H546" s="592"/>
      <c r="I546" s="593"/>
      <c r="J546" s="587">
        <v>39.9</v>
      </c>
    </row>
    <row r="547" spans="1:10">
      <c r="A547" s="594"/>
      <c r="B547" s="594"/>
      <c r="C547" s="594"/>
      <c r="D547" s="594"/>
      <c r="E547" s="594"/>
      <c r="F547" s="594"/>
      <c r="G547" s="594"/>
      <c r="H547" s="594"/>
      <c r="I547" s="594"/>
      <c r="J547" s="594"/>
    </row>
    <row r="548" spans="1:10">
      <c r="A548" s="585" t="s">
        <v>507</v>
      </c>
      <c r="B548" s="586" t="s">
        <v>467</v>
      </c>
      <c r="C548" s="586" t="s">
        <v>468</v>
      </c>
      <c r="D548" s="587" t="s">
        <v>469</v>
      </c>
      <c r="E548" s="587" t="s">
        <v>470</v>
      </c>
      <c r="F548" s="587" t="s">
        <v>471</v>
      </c>
      <c r="G548" s="587" t="s">
        <v>472</v>
      </c>
      <c r="H548" s="587" t="s">
        <v>473</v>
      </c>
      <c r="I548" s="587" t="s">
        <v>474</v>
      </c>
      <c r="J548" s="587" t="s">
        <v>475</v>
      </c>
    </row>
    <row r="549" spans="1:10">
      <c r="A549" s="588" t="s">
        <v>532</v>
      </c>
      <c r="B549" s="589" t="s">
        <v>533</v>
      </c>
      <c r="C549" s="589" t="s">
        <v>534</v>
      </c>
      <c r="D549" s="590">
        <v>5.0000000000000001E-3</v>
      </c>
      <c r="E549" s="590">
        <v>1</v>
      </c>
      <c r="F549" s="590">
        <v>71.67</v>
      </c>
      <c r="G549" s="590">
        <v>0</v>
      </c>
      <c r="H549" s="590">
        <v>71.67</v>
      </c>
      <c r="I549" s="590" t="s">
        <v>479</v>
      </c>
      <c r="J549" s="590">
        <v>0.35799999999999998</v>
      </c>
    </row>
    <row r="550" spans="1:10">
      <c r="A550" s="588" t="s">
        <v>537</v>
      </c>
      <c r="B550" s="589" t="s">
        <v>514</v>
      </c>
      <c r="C550" s="589" t="s">
        <v>538</v>
      </c>
      <c r="D550" s="590">
        <v>1.94</v>
      </c>
      <c r="E550" s="590">
        <v>1</v>
      </c>
      <c r="F550" s="590">
        <v>0.43</v>
      </c>
      <c r="G550" s="590">
        <v>0</v>
      </c>
      <c r="H550" s="590">
        <v>0.43</v>
      </c>
      <c r="I550" s="590" t="s">
        <v>479</v>
      </c>
      <c r="J550" s="590">
        <v>0.83399999999999996</v>
      </c>
    </row>
    <row r="551" spans="1:10" ht="30">
      <c r="A551" s="588" t="s">
        <v>718</v>
      </c>
      <c r="B551" s="589" t="s">
        <v>517</v>
      </c>
      <c r="C551" s="589" t="s">
        <v>719</v>
      </c>
      <c r="D551" s="590">
        <v>1</v>
      </c>
      <c r="E551" s="590">
        <v>1</v>
      </c>
      <c r="F551" s="590">
        <v>678.25</v>
      </c>
      <c r="G551" s="590">
        <v>0</v>
      </c>
      <c r="H551" s="590">
        <v>678.25</v>
      </c>
      <c r="I551" s="590" t="s">
        <v>479</v>
      </c>
      <c r="J551" s="590">
        <v>678.25</v>
      </c>
    </row>
    <row r="552" spans="1:10" ht="15" customHeight="1">
      <c r="A552" s="591" t="s">
        <v>480</v>
      </c>
      <c r="B552" s="592"/>
      <c r="C552" s="592"/>
      <c r="D552" s="592"/>
      <c r="E552" s="592"/>
      <c r="F552" s="592"/>
      <c r="G552" s="592"/>
      <c r="H552" s="592"/>
      <c r="I552" s="593"/>
      <c r="J552" s="587">
        <v>679.44</v>
      </c>
    </row>
    <row r="553" spans="1:10">
      <c r="A553" s="594"/>
      <c r="B553" s="594"/>
      <c r="C553" s="594"/>
      <c r="D553" s="594"/>
      <c r="E553" s="594"/>
      <c r="F553" s="594"/>
      <c r="G553" s="594"/>
      <c r="H553" s="594"/>
      <c r="I553" s="594"/>
      <c r="J553" s="594"/>
    </row>
    <row r="554" spans="1:10" ht="15" customHeight="1">
      <c r="A554" s="582" t="s">
        <v>299</v>
      </c>
      <c r="B554" s="582"/>
      <c r="C554" s="582"/>
      <c r="D554" s="582"/>
      <c r="E554" s="582"/>
    </row>
    <row r="555" spans="1:10" ht="15" customHeight="1">
      <c r="A555" s="595" t="s">
        <v>481</v>
      </c>
      <c r="B555" s="596"/>
      <c r="C555" s="597"/>
      <c r="D555" s="587" t="s">
        <v>482</v>
      </c>
      <c r="E555" s="587" t="s">
        <v>483</v>
      </c>
    </row>
    <row r="556" spans="1:10" ht="15" customHeight="1">
      <c r="A556" s="598" t="s">
        <v>484</v>
      </c>
      <c r="B556" s="599"/>
      <c r="C556" s="600"/>
      <c r="D556" s="601">
        <v>157.27000000000001</v>
      </c>
      <c r="E556" s="602">
        <v>39.9</v>
      </c>
    </row>
    <row r="557" spans="1:10" ht="15" customHeight="1">
      <c r="A557" s="598" t="s">
        <v>485</v>
      </c>
      <c r="B557" s="599"/>
      <c r="C557" s="600"/>
      <c r="D557" s="603"/>
      <c r="E557" s="602">
        <v>679.44</v>
      </c>
    </row>
    <row r="558" spans="1:10" ht="15" customHeight="1">
      <c r="A558" s="598" t="s">
        <v>486</v>
      </c>
      <c r="B558" s="599"/>
      <c r="C558" s="600"/>
      <c r="D558" s="603"/>
      <c r="E558" s="602">
        <v>0</v>
      </c>
    </row>
    <row r="559" spans="1:10" ht="15" customHeight="1">
      <c r="A559" s="598" t="s">
        <v>487</v>
      </c>
      <c r="B559" s="599"/>
      <c r="C559" s="600"/>
      <c r="D559" s="603"/>
      <c r="E559" s="602">
        <v>1</v>
      </c>
    </row>
    <row r="560" spans="1:10" ht="15" customHeight="1">
      <c r="A560" s="598" t="s">
        <v>488</v>
      </c>
      <c r="B560" s="599"/>
      <c r="C560" s="600"/>
      <c r="D560" s="603"/>
      <c r="E560" s="602">
        <v>39.9</v>
      </c>
    </row>
    <row r="561" spans="1:10" ht="15" customHeight="1">
      <c r="A561" s="598" t="s">
        <v>489</v>
      </c>
      <c r="B561" s="599"/>
      <c r="C561" s="600"/>
      <c r="D561" s="603"/>
      <c r="E561" s="602">
        <v>39.9</v>
      </c>
    </row>
    <row r="562" spans="1:10" ht="15" customHeight="1">
      <c r="A562" s="598" t="s">
        <v>490</v>
      </c>
      <c r="B562" s="599"/>
      <c r="C562" s="600"/>
      <c r="D562" s="604"/>
      <c r="E562" s="602">
        <v>719.34</v>
      </c>
    </row>
    <row r="563" spans="1:10" ht="15" customHeight="1">
      <c r="A563" s="598" t="s">
        <v>491</v>
      </c>
      <c r="B563" s="599"/>
      <c r="C563" s="600"/>
      <c r="D563" s="601">
        <v>0</v>
      </c>
      <c r="E563" s="602">
        <v>0</v>
      </c>
    </row>
    <row r="564" spans="1:10" ht="15" customHeight="1">
      <c r="A564" s="595" t="s">
        <v>492</v>
      </c>
      <c r="B564" s="596"/>
      <c r="C564" s="597"/>
      <c r="D564" s="604"/>
      <c r="E564" s="587">
        <v>719.34</v>
      </c>
    </row>
    <row r="565" spans="1:10">
      <c r="A565" s="583"/>
      <c r="B565" s="583"/>
      <c r="C565" s="583"/>
      <c r="D565" s="583"/>
      <c r="E565" s="583"/>
      <c r="F565" s="583"/>
      <c r="G565" s="583"/>
      <c r="H565" s="583"/>
      <c r="I565" s="583"/>
      <c r="J565" s="583"/>
    </row>
    <row r="566" spans="1:10">
      <c r="A566" s="605"/>
      <c r="B566" s="605"/>
      <c r="C566" s="605"/>
      <c r="D566" s="605"/>
      <c r="E566" s="605"/>
      <c r="F566" s="605"/>
      <c r="G566" s="605"/>
      <c r="H566" s="605"/>
      <c r="I566" s="605"/>
      <c r="J566" s="605"/>
    </row>
    <row r="567" spans="1:10" ht="15" customHeight="1">
      <c r="A567" s="582" t="s">
        <v>455</v>
      </c>
      <c r="B567" s="582"/>
      <c r="C567" s="582"/>
      <c r="D567" s="582"/>
      <c r="E567" s="582"/>
      <c r="F567" s="582"/>
      <c r="G567" s="582"/>
      <c r="H567" s="582"/>
      <c r="I567" s="582"/>
      <c r="J567" s="582"/>
    </row>
    <row r="568" spans="1:10" ht="15" customHeight="1">
      <c r="A568" s="582" t="s">
        <v>456</v>
      </c>
      <c r="B568" s="582"/>
      <c r="C568" s="582"/>
      <c r="D568" s="582" t="s">
        <v>457</v>
      </c>
      <c r="E568" s="582"/>
      <c r="F568" s="582"/>
      <c r="G568" s="582" t="s">
        <v>458</v>
      </c>
      <c r="H568" s="582"/>
      <c r="I568" s="582"/>
      <c r="J568" s="582"/>
    </row>
    <row r="569" spans="1:10">
      <c r="A569" s="583"/>
      <c r="B569" s="583"/>
      <c r="C569" s="583"/>
      <c r="D569" s="583"/>
      <c r="E569" s="583"/>
      <c r="F569" s="583"/>
      <c r="G569" s="583"/>
      <c r="H569" s="583"/>
      <c r="I569" s="583"/>
      <c r="J569" s="583"/>
    </row>
    <row r="570" spans="1:10" ht="15" customHeight="1">
      <c r="A570" s="582" t="s">
        <v>459</v>
      </c>
      <c r="B570" s="582"/>
      <c r="C570" s="582"/>
      <c r="D570" s="582"/>
      <c r="E570" s="582"/>
      <c r="F570" s="582"/>
      <c r="G570" s="582"/>
      <c r="H570" s="582"/>
      <c r="I570" s="582"/>
      <c r="J570" s="582"/>
    </row>
    <row r="571" spans="1:10">
      <c r="A571" s="583"/>
      <c r="B571" s="583"/>
      <c r="C571" s="583"/>
      <c r="D571" s="583"/>
      <c r="E571" s="583"/>
      <c r="F571" s="583"/>
      <c r="G571" s="583"/>
      <c r="H571" s="583"/>
      <c r="I571" s="583"/>
      <c r="J571" s="583"/>
    </row>
    <row r="572" spans="1:10" ht="30" customHeight="1">
      <c r="A572" s="582" t="s">
        <v>720</v>
      </c>
      <c r="B572" s="582"/>
      <c r="C572" s="582"/>
      <c r="D572" s="582"/>
      <c r="E572" s="582"/>
      <c r="F572" s="582"/>
      <c r="G572" s="582"/>
      <c r="H572" s="582" t="s">
        <v>494</v>
      </c>
      <c r="I572" s="582"/>
      <c r="J572" s="582"/>
    </row>
    <row r="573" spans="1:10" ht="15" customHeight="1">
      <c r="A573" s="582" t="s">
        <v>462</v>
      </c>
      <c r="B573" s="582"/>
      <c r="C573" s="582" t="s">
        <v>721</v>
      </c>
      <c r="D573" s="582"/>
      <c r="E573" s="582" t="s">
        <v>464</v>
      </c>
      <c r="F573" s="582"/>
      <c r="G573" s="582"/>
      <c r="H573" s="582" t="s">
        <v>722</v>
      </c>
      <c r="I573" s="582"/>
      <c r="J573" s="582"/>
    </row>
    <row r="574" spans="1:10">
      <c r="A574" s="583"/>
      <c r="B574" s="583"/>
      <c r="C574" s="583"/>
      <c r="D574" s="583"/>
      <c r="E574" s="583"/>
      <c r="F574" s="583"/>
      <c r="G574" s="583"/>
      <c r="H574" s="583"/>
      <c r="I574" s="583"/>
      <c r="J574" s="583"/>
    </row>
    <row r="575" spans="1:10">
      <c r="A575" s="585" t="s">
        <v>466</v>
      </c>
      <c r="B575" s="586" t="s">
        <v>467</v>
      </c>
      <c r="C575" s="586" t="s">
        <v>468</v>
      </c>
      <c r="D575" s="587" t="s">
        <v>469</v>
      </c>
      <c r="E575" s="587" t="s">
        <v>470</v>
      </c>
      <c r="F575" s="587" t="s">
        <v>471</v>
      </c>
      <c r="G575" s="587" t="s">
        <v>472</v>
      </c>
      <c r="H575" s="587" t="s">
        <v>473</v>
      </c>
      <c r="I575" s="587" t="s">
        <v>474</v>
      </c>
      <c r="J575" s="587" t="s">
        <v>475</v>
      </c>
    </row>
    <row r="576" spans="1:10" ht="30">
      <c r="A576" s="588" t="s">
        <v>500</v>
      </c>
      <c r="B576" s="589" t="s">
        <v>477</v>
      </c>
      <c r="C576" s="589" t="s">
        <v>501</v>
      </c>
      <c r="D576" s="590">
        <v>0.73280000000000001</v>
      </c>
      <c r="E576" s="590">
        <v>1</v>
      </c>
      <c r="F576" s="590">
        <v>5.86</v>
      </c>
      <c r="G576" s="590">
        <v>0</v>
      </c>
      <c r="H576" s="590">
        <v>15.08</v>
      </c>
      <c r="I576" s="590" t="s">
        <v>479</v>
      </c>
      <c r="J576" s="590">
        <v>11.051</v>
      </c>
    </row>
    <row r="577" spans="1:10" ht="30">
      <c r="A577" s="588" t="s">
        <v>502</v>
      </c>
      <c r="B577" s="589" t="s">
        <v>477</v>
      </c>
      <c r="C577" s="589" t="s">
        <v>503</v>
      </c>
      <c r="D577" s="590">
        <v>0.58279999999999998</v>
      </c>
      <c r="E577" s="590">
        <v>1</v>
      </c>
      <c r="F577" s="590">
        <v>6.94</v>
      </c>
      <c r="G577" s="590">
        <v>0</v>
      </c>
      <c r="H577" s="590">
        <v>17.850000000000001</v>
      </c>
      <c r="I577" s="590" t="s">
        <v>479</v>
      </c>
      <c r="J577" s="590">
        <v>10.403</v>
      </c>
    </row>
    <row r="578" spans="1:10" ht="30">
      <c r="A578" s="588" t="s">
        <v>530</v>
      </c>
      <c r="B578" s="589" t="s">
        <v>477</v>
      </c>
      <c r="C578" s="589" t="s">
        <v>531</v>
      </c>
      <c r="D578" s="590">
        <v>0.46</v>
      </c>
      <c r="E578" s="590">
        <v>1</v>
      </c>
      <c r="F578" s="590">
        <v>6.94</v>
      </c>
      <c r="G578" s="590">
        <v>0</v>
      </c>
      <c r="H578" s="590">
        <v>17.850000000000001</v>
      </c>
      <c r="I578" s="590" t="s">
        <v>479</v>
      </c>
      <c r="J578" s="590">
        <v>8.2110000000000003</v>
      </c>
    </row>
    <row r="579" spans="1:10" ht="15" customHeight="1">
      <c r="A579" s="591" t="s">
        <v>480</v>
      </c>
      <c r="B579" s="592"/>
      <c r="C579" s="592"/>
      <c r="D579" s="592"/>
      <c r="E579" s="592"/>
      <c r="F579" s="592"/>
      <c r="G579" s="592"/>
      <c r="H579" s="592"/>
      <c r="I579" s="593"/>
      <c r="J579" s="587">
        <v>29.66</v>
      </c>
    </row>
    <row r="580" spans="1:10">
      <c r="A580" s="594"/>
      <c r="B580" s="594"/>
      <c r="C580" s="594"/>
      <c r="D580" s="594"/>
      <c r="E580" s="594"/>
      <c r="F580" s="594"/>
      <c r="G580" s="594"/>
      <c r="H580" s="594"/>
      <c r="I580" s="594"/>
      <c r="J580" s="594"/>
    </row>
    <row r="581" spans="1:10">
      <c r="A581" s="585" t="s">
        <v>507</v>
      </c>
      <c r="B581" s="586" t="s">
        <v>467</v>
      </c>
      <c r="C581" s="586" t="s">
        <v>468</v>
      </c>
      <c r="D581" s="587" t="s">
        <v>469</v>
      </c>
      <c r="E581" s="587" t="s">
        <v>470</v>
      </c>
      <c r="F581" s="587" t="s">
        <v>471</v>
      </c>
      <c r="G581" s="587" t="s">
        <v>472</v>
      </c>
      <c r="H581" s="587" t="s">
        <v>473</v>
      </c>
      <c r="I581" s="587" t="s">
        <v>474</v>
      </c>
      <c r="J581" s="587" t="s">
        <v>475</v>
      </c>
    </row>
    <row r="582" spans="1:10" ht="30">
      <c r="A582" s="588" t="s">
        <v>723</v>
      </c>
      <c r="B582" s="589" t="s">
        <v>509</v>
      </c>
      <c r="C582" s="589" t="s">
        <v>724</v>
      </c>
      <c r="D582" s="590">
        <v>0.436</v>
      </c>
      <c r="E582" s="590">
        <v>1</v>
      </c>
      <c r="F582" s="590">
        <v>31.5</v>
      </c>
      <c r="G582" s="590">
        <v>0</v>
      </c>
      <c r="H582" s="590">
        <v>31.5</v>
      </c>
      <c r="I582" s="590" t="s">
        <v>479</v>
      </c>
      <c r="J582" s="590">
        <v>13.734</v>
      </c>
    </row>
    <row r="583" spans="1:10" ht="30">
      <c r="A583" s="588" t="s">
        <v>725</v>
      </c>
      <c r="B583" s="589" t="s">
        <v>509</v>
      </c>
      <c r="C583" s="589" t="s">
        <v>726</v>
      </c>
      <c r="D583" s="590">
        <v>0.89700000000000002</v>
      </c>
      <c r="E583" s="590">
        <v>1</v>
      </c>
      <c r="F583" s="590">
        <v>25.83</v>
      </c>
      <c r="G583" s="590">
        <v>0</v>
      </c>
      <c r="H583" s="590">
        <v>25.83</v>
      </c>
      <c r="I583" s="590" t="s">
        <v>479</v>
      </c>
      <c r="J583" s="590">
        <v>23.17</v>
      </c>
    </row>
    <row r="584" spans="1:10" ht="30">
      <c r="A584" s="588" t="s">
        <v>570</v>
      </c>
      <c r="B584" s="589" t="s">
        <v>514</v>
      </c>
      <c r="C584" s="589" t="s">
        <v>571</v>
      </c>
      <c r="D584" s="590">
        <v>0.1166</v>
      </c>
      <c r="E584" s="590">
        <v>1</v>
      </c>
      <c r="F584" s="590">
        <v>9.58</v>
      </c>
      <c r="G584" s="590">
        <v>0</v>
      </c>
      <c r="H584" s="590">
        <v>9.58</v>
      </c>
      <c r="I584" s="590" t="s">
        <v>479</v>
      </c>
      <c r="J584" s="590">
        <v>1.117</v>
      </c>
    </row>
    <row r="585" spans="1:10">
      <c r="A585" s="588" t="s">
        <v>727</v>
      </c>
      <c r="B585" s="589" t="s">
        <v>575</v>
      </c>
      <c r="C585" s="589" t="s">
        <v>728</v>
      </c>
      <c r="D585" s="590">
        <v>0.76</v>
      </c>
      <c r="E585" s="590">
        <v>1</v>
      </c>
      <c r="F585" s="590">
        <v>28.93</v>
      </c>
      <c r="G585" s="590">
        <v>0</v>
      </c>
      <c r="H585" s="590">
        <v>28.93</v>
      </c>
      <c r="I585" s="590" t="s">
        <v>479</v>
      </c>
      <c r="J585" s="590">
        <v>21.986999999999998</v>
      </c>
    </row>
    <row r="586" spans="1:10" ht="15" customHeight="1">
      <c r="A586" s="591" t="s">
        <v>480</v>
      </c>
      <c r="B586" s="592"/>
      <c r="C586" s="592"/>
      <c r="D586" s="592"/>
      <c r="E586" s="592"/>
      <c r="F586" s="592"/>
      <c r="G586" s="592"/>
      <c r="H586" s="592"/>
      <c r="I586" s="593"/>
      <c r="J586" s="587">
        <v>60.01</v>
      </c>
    </row>
    <row r="587" spans="1:10">
      <c r="A587" s="594"/>
      <c r="B587" s="594"/>
      <c r="C587" s="594"/>
      <c r="D587" s="594"/>
      <c r="E587" s="594"/>
      <c r="F587" s="594"/>
      <c r="G587" s="594"/>
      <c r="H587" s="594"/>
      <c r="I587" s="594"/>
      <c r="J587" s="594"/>
    </row>
    <row r="588" spans="1:10" ht="15" customHeight="1">
      <c r="A588" s="582" t="s">
        <v>299</v>
      </c>
      <c r="B588" s="582"/>
      <c r="C588" s="582"/>
      <c r="D588" s="582"/>
      <c r="E588" s="582"/>
    </row>
    <row r="589" spans="1:10" ht="15" customHeight="1">
      <c r="A589" s="595" t="s">
        <v>481</v>
      </c>
      <c r="B589" s="596"/>
      <c r="C589" s="597"/>
      <c r="D589" s="587" t="s">
        <v>482</v>
      </c>
      <c r="E589" s="587" t="s">
        <v>483</v>
      </c>
    </row>
    <row r="590" spans="1:10" ht="15" customHeight="1">
      <c r="A590" s="598" t="s">
        <v>484</v>
      </c>
      <c r="B590" s="599"/>
      <c r="C590" s="600"/>
      <c r="D590" s="601">
        <v>157.27000000000001</v>
      </c>
      <c r="E590" s="602">
        <v>29.67</v>
      </c>
    </row>
    <row r="591" spans="1:10" ht="15" customHeight="1">
      <c r="A591" s="598" t="s">
        <v>485</v>
      </c>
      <c r="B591" s="599"/>
      <c r="C591" s="600"/>
      <c r="D591" s="603"/>
      <c r="E591" s="602">
        <v>60.01</v>
      </c>
    </row>
    <row r="592" spans="1:10" ht="15" customHeight="1">
      <c r="A592" s="598" t="s">
        <v>486</v>
      </c>
      <c r="B592" s="599"/>
      <c r="C592" s="600"/>
      <c r="D592" s="603"/>
      <c r="E592" s="602">
        <v>0</v>
      </c>
    </row>
    <row r="593" spans="1:10" ht="15" customHeight="1">
      <c r="A593" s="598" t="s">
        <v>487</v>
      </c>
      <c r="B593" s="599"/>
      <c r="C593" s="600"/>
      <c r="D593" s="603"/>
      <c r="E593" s="602">
        <v>1</v>
      </c>
    </row>
    <row r="594" spans="1:10" ht="15" customHeight="1">
      <c r="A594" s="598" t="s">
        <v>488</v>
      </c>
      <c r="B594" s="599"/>
      <c r="C594" s="600"/>
      <c r="D594" s="603"/>
      <c r="E594" s="602">
        <v>29.67</v>
      </c>
    </row>
    <row r="595" spans="1:10" ht="15" customHeight="1">
      <c r="A595" s="598" t="s">
        <v>489</v>
      </c>
      <c r="B595" s="599"/>
      <c r="C595" s="600"/>
      <c r="D595" s="603"/>
      <c r="E595" s="602">
        <v>29.67</v>
      </c>
    </row>
    <row r="596" spans="1:10" ht="15" customHeight="1">
      <c r="A596" s="598" t="s">
        <v>490</v>
      </c>
      <c r="B596" s="599"/>
      <c r="C596" s="600"/>
      <c r="D596" s="604"/>
      <c r="E596" s="602">
        <v>89.68</v>
      </c>
    </row>
    <row r="597" spans="1:10" ht="15" customHeight="1">
      <c r="A597" s="598" t="s">
        <v>491</v>
      </c>
      <c r="B597" s="599"/>
      <c r="C597" s="600"/>
      <c r="D597" s="601">
        <v>0</v>
      </c>
      <c r="E597" s="602">
        <v>0</v>
      </c>
    </row>
    <row r="598" spans="1:10" ht="15" customHeight="1">
      <c r="A598" s="595" t="s">
        <v>492</v>
      </c>
      <c r="B598" s="596"/>
      <c r="C598" s="597"/>
      <c r="D598" s="604"/>
      <c r="E598" s="587">
        <v>89.68</v>
      </c>
    </row>
    <row r="599" spans="1:10">
      <c r="A599" s="583"/>
      <c r="B599" s="583"/>
      <c r="C599" s="583"/>
      <c r="D599" s="583"/>
      <c r="E599" s="583"/>
      <c r="F599" s="583"/>
      <c r="G599" s="583"/>
      <c r="H599" s="583"/>
      <c r="I599" s="583"/>
      <c r="J599" s="583"/>
    </row>
    <row r="600" spans="1:10">
      <c r="A600" s="583"/>
      <c r="B600" s="583"/>
      <c r="C600" s="583"/>
      <c r="D600" s="583"/>
      <c r="E600" s="583"/>
      <c r="F600" s="583"/>
      <c r="G600" s="583"/>
      <c r="H600" s="583"/>
      <c r="I600" s="583"/>
      <c r="J600" s="583"/>
    </row>
    <row r="601" spans="1:10">
      <c r="A601" s="605"/>
      <c r="B601" s="605"/>
      <c r="C601" s="605"/>
      <c r="D601" s="605"/>
      <c r="E601" s="605"/>
      <c r="F601" s="605"/>
      <c r="G601" s="605"/>
      <c r="H601" s="605"/>
      <c r="I601" s="605"/>
      <c r="J601" s="605"/>
    </row>
    <row r="602" spans="1:10" ht="15" customHeight="1">
      <c r="A602" s="582" t="s">
        <v>455</v>
      </c>
      <c r="B602" s="582"/>
      <c r="C602" s="582"/>
      <c r="D602" s="582"/>
      <c r="E602" s="582"/>
      <c r="F602" s="582"/>
      <c r="G602" s="582"/>
      <c r="H602" s="582"/>
      <c r="I602" s="582"/>
      <c r="J602" s="582"/>
    </row>
    <row r="603" spans="1:10" ht="15" customHeight="1">
      <c r="A603" s="582" t="s">
        <v>456</v>
      </c>
      <c r="B603" s="582"/>
      <c r="C603" s="582"/>
      <c r="D603" s="582" t="s">
        <v>457</v>
      </c>
      <c r="E603" s="582"/>
      <c r="F603" s="582"/>
      <c r="G603" s="582" t="s">
        <v>458</v>
      </c>
      <c r="H603" s="582"/>
      <c r="I603" s="582"/>
      <c r="J603" s="582"/>
    </row>
    <row r="604" spans="1:10">
      <c r="A604" s="583"/>
      <c r="B604" s="583"/>
      <c r="C604" s="583"/>
      <c r="D604" s="583"/>
      <c r="E604" s="583"/>
      <c r="F604" s="583"/>
      <c r="G604" s="583"/>
      <c r="H604" s="583"/>
      <c r="I604" s="583"/>
      <c r="J604" s="583"/>
    </row>
    <row r="605" spans="1:10" ht="15" customHeight="1">
      <c r="A605" s="582" t="s">
        <v>459</v>
      </c>
      <c r="B605" s="582"/>
      <c r="C605" s="582"/>
      <c r="D605" s="582"/>
      <c r="E605" s="582"/>
      <c r="F605" s="582"/>
      <c r="G605" s="582"/>
      <c r="H605" s="582"/>
      <c r="I605" s="582"/>
      <c r="J605" s="582"/>
    </row>
    <row r="606" spans="1:10">
      <c r="A606" s="583"/>
      <c r="B606" s="583"/>
      <c r="C606" s="583"/>
      <c r="D606" s="583"/>
      <c r="E606" s="583"/>
      <c r="F606" s="583"/>
      <c r="G606" s="583"/>
      <c r="H606" s="583"/>
      <c r="I606" s="583"/>
      <c r="J606" s="583"/>
    </row>
    <row r="607" spans="1:10" ht="15" customHeight="1">
      <c r="A607" s="582" t="s">
        <v>729</v>
      </c>
      <c r="B607" s="582"/>
      <c r="C607" s="582"/>
      <c r="D607" s="582"/>
      <c r="E607" s="582"/>
      <c r="F607" s="582"/>
      <c r="G607" s="582"/>
      <c r="H607" s="582" t="s">
        <v>494</v>
      </c>
      <c r="I607" s="582"/>
      <c r="J607" s="582"/>
    </row>
    <row r="608" spans="1:10" ht="15" customHeight="1">
      <c r="A608" s="582" t="s">
        <v>462</v>
      </c>
      <c r="B608" s="582"/>
      <c r="C608" s="582" t="s">
        <v>730</v>
      </c>
      <c r="D608" s="582"/>
      <c r="E608" s="582" t="s">
        <v>464</v>
      </c>
      <c r="F608" s="582"/>
      <c r="G608" s="582"/>
      <c r="H608" s="582" t="s">
        <v>465</v>
      </c>
      <c r="I608" s="582"/>
      <c r="J608" s="582"/>
    </row>
    <row r="609" spans="1:10">
      <c r="A609" s="583"/>
      <c r="B609" s="583"/>
      <c r="C609" s="583"/>
      <c r="D609" s="583"/>
      <c r="E609" s="583"/>
      <c r="F609" s="583"/>
      <c r="G609" s="583"/>
      <c r="H609" s="583"/>
      <c r="I609" s="583"/>
      <c r="J609" s="583"/>
    </row>
    <row r="610" spans="1:10">
      <c r="A610" s="585" t="s">
        <v>466</v>
      </c>
      <c r="B610" s="586" t="s">
        <v>467</v>
      </c>
      <c r="C610" s="586" t="s">
        <v>468</v>
      </c>
      <c r="D610" s="587" t="s">
        <v>469</v>
      </c>
      <c r="E610" s="587" t="s">
        <v>470</v>
      </c>
      <c r="F610" s="587" t="s">
        <v>471</v>
      </c>
      <c r="G610" s="587" t="s">
        <v>472</v>
      </c>
      <c r="H610" s="587" t="s">
        <v>473</v>
      </c>
      <c r="I610" s="587" t="s">
        <v>474</v>
      </c>
      <c r="J610" s="587" t="s">
        <v>475</v>
      </c>
    </row>
    <row r="611" spans="1:10" ht="30">
      <c r="A611" s="588" t="s">
        <v>500</v>
      </c>
      <c r="B611" s="589" t="s">
        <v>477</v>
      </c>
      <c r="C611" s="589" t="s">
        <v>501</v>
      </c>
      <c r="D611" s="590">
        <v>0.23200000000000001</v>
      </c>
      <c r="E611" s="590">
        <v>1</v>
      </c>
      <c r="F611" s="590">
        <v>5.86</v>
      </c>
      <c r="G611" s="590">
        <v>0</v>
      </c>
      <c r="H611" s="590">
        <v>15.08</v>
      </c>
      <c r="I611" s="590" t="s">
        <v>479</v>
      </c>
      <c r="J611" s="590">
        <v>3.4990000000000001</v>
      </c>
    </row>
    <row r="612" spans="1:10" ht="30">
      <c r="A612" s="588" t="s">
        <v>496</v>
      </c>
      <c r="B612" s="589" t="s">
        <v>477</v>
      </c>
      <c r="C612" s="589" t="s">
        <v>497</v>
      </c>
      <c r="D612" s="590">
        <v>0.23200000000000001</v>
      </c>
      <c r="E612" s="590">
        <v>1</v>
      </c>
      <c r="F612" s="590">
        <v>6.94</v>
      </c>
      <c r="G612" s="590">
        <v>0</v>
      </c>
      <c r="H612" s="590">
        <v>17.850000000000001</v>
      </c>
      <c r="I612" s="590" t="s">
        <v>479</v>
      </c>
      <c r="J612" s="590">
        <v>4.141</v>
      </c>
    </row>
    <row r="613" spans="1:10" ht="15" customHeight="1">
      <c r="A613" s="591" t="s">
        <v>480</v>
      </c>
      <c r="B613" s="592"/>
      <c r="C613" s="592"/>
      <c r="D613" s="592"/>
      <c r="E613" s="592"/>
      <c r="F613" s="592"/>
      <c r="G613" s="592"/>
      <c r="H613" s="592"/>
      <c r="I613" s="593"/>
      <c r="J613" s="587">
        <v>7.64</v>
      </c>
    </row>
    <row r="614" spans="1:10">
      <c r="A614" s="594"/>
      <c r="B614" s="594"/>
      <c r="C614" s="594"/>
      <c r="D614" s="594"/>
      <c r="E614" s="594"/>
      <c r="F614" s="594"/>
      <c r="G614" s="594"/>
      <c r="H614" s="594"/>
      <c r="I614" s="594"/>
      <c r="J614" s="594"/>
    </row>
    <row r="615" spans="1:10">
      <c r="A615" s="585" t="s">
        <v>507</v>
      </c>
      <c r="B615" s="586" t="s">
        <v>467</v>
      </c>
      <c r="C615" s="586" t="s">
        <v>468</v>
      </c>
      <c r="D615" s="587" t="s">
        <v>469</v>
      </c>
      <c r="E615" s="587" t="s">
        <v>470</v>
      </c>
      <c r="F615" s="587" t="s">
        <v>471</v>
      </c>
      <c r="G615" s="587" t="s">
        <v>472</v>
      </c>
      <c r="H615" s="587" t="s">
        <v>473</v>
      </c>
      <c r="I615" s="587" t="s">
        <v>474</v>
      </c>
      <c r="J615" s="587" t="s">
        <v>475</v>
      </c>
    </row>
    <row r="616" spans="1:10" ht="30">
      <c r="A616" s="588" t="s">
        <v>731</v>
      </c>
      <c r="B616" s="589" t="s">
        <v>517</v>
      </c>
      <c r="C616" s="589" t="s">
        <v>732</v>
      </c>
      <c r="D616" s="590">
        <v>1</v>
      </c>
      <c r="E616" s="590">
        <v>1</v>
      </c>
      <c r="F616" s="590">
        <v>74.88</v>
      </c>
      <c r="G616" s="590">
        <v>0</v>
      </c>
      <c r="H616" s="590">
        <v>74.88</v>
      </c>
      <c r="I616" s="590" t="s">
        <v>479</v>
      </c>
      <c r="J616" s="590">
        <v>74.88</v>
      </c>
    </row>
    <row r="617" spans="1:10" ht="30">
      <c r="A617" s="588" t="s">
        <v>733</v>
      </c>
      <c r="B617" s="589" t="s">
        <v>552</v>
      </c>
      <c r="C617" s="589" t="s">
        <v>734</v>
      </c>
      <c r="D617" s="590">
        <v>3</v>
      </c>
      <c r="E617" s="590">
        <v>1</v>
      </c>
      <c r="F617" s="590">
        <v>0.3</v>
      </c>
      <c r="G617" s="590">
        <v>0</v>
      </c>
      <c r="H617" s="590">
        <v>0.3</v>
      </c>
      <c r="I617" s="590" t="s">
        <v>479</v>
      </c>
      <c r="J617" s="590">
        <v>0.9</v>
      </c>
    </row>
    <row r="618" spans="1:10" ht="15" customHeight="1">
      <c r="A618" s="591" t="s">
        <v>480</v>
      </c>
      <c r="B618" s="592"/>
      <c r="C618" s="592"/>
      <c r="D618" s="592"/>
      <c r="E618" s="592"/>
      <c r="F618" s="592"/>
      <c r="G618" s="592"/>
      <c r="H618" s="592"/>
      <c r="I618" s="593"/>
      <c r="J618" s="587">
        <v>75.78</v>
      </c>
    </row>
    <row r="619" spans="1:10">
      <c r="A619" s="594"/>
      <c r="B619" s="594"/>
      <c r="C619" s="594"/>
      <c r="D619" s="594"/>
      <c r="E619" s="594"/>
      <c r="F619" s="594"/>
      <c r="G619" s="594"/>
      <c r="H619" s="594"/>
      <c r="I619" s="594"/>
      <c r="J619" s="594"/>
    </row>
    <row r="620" spans="1:10" ht="15" customHeight="1">
      <c r="A620" s="582" t="s">
        <v>299</v>
      </c>
      <c r="B620" s="582"/>
      <c r="C620" s="582"/>
      <c r="D620" s="582"/>
      <c r="E620" s="582"/>
    </row>
    <row r="621" spans="1:10" ht="15" customHeight="1">
      <c r="A621" s="595" t="s">
        <v>481</v>
      </c>
      <c r="B621" s="596"/>
      <c r="C621" s="597"/>
      <c r="D621" s="587" t="s">
        <v>482</v>
      </c>
      <c r="E621" s="587" t="s">
        <v>483</v>
      </c>
    </row>
    <row r="622" spans="1:10" ht="15" customHeight="1">
      <c r="A622" s="598" t="s">
        <v>484</v>
      </c>
      <c r="B622" s="599"/>
      <c r="C622" s="600"/>
      <c r="D622" s="601">
        <v>157.27000000000001</v>
      </c>
      <c r="E622" s="602">
        <v>7.64</v>
      </c>
    </row>
    <row r="623" spans="1:10" ht="15" customHeight="1">
      <c r="A623" s="598" t="s">
        <v>485</v>
      </c>
      <c r="B623" s="599"/>
      <c r="C623" s="600"/>
      <c r="D623" s="603"/>
      <c r="E623" s="602">
        <v>75.78</v>
      </c>
    </row>
    <row r="624" spans="1:10" ht="15" customHeight="1">
      <c r="A624" s="598" t="s">
        <v>486</v>
      </c>
      <c r="B624" s="599"/>
      <c r="C624" s="600"/>
      <c r="D624" s="603"/>
      <c r="E624" s="602">
        <v>0</v>
      </c>
    </row>
    <row r="625" spans="1:10" ht="15" customHeight="1">
      <c r="A625" s="598" t="s">
        <v>487</v>
      </c>
      <c r="B625" s="599"/>
      <c r="C625" s="600"/>
      <c r="D625" s="603"/>
      <c r="E625" s="602">
        <v>1</v>
      </c>
    </row>
    <row r="626" spans="1:10" ht="15" customHeight="1">
      <c r="A626" s="598" t="s">
        <v>488</v>
      </c>
      <c r="B626" s="599"/>
      <c r="C626" s="600"/>
      <c r="D626" s="603"/>
      <c r="E626" s="602">
        <v>7.64</v>
      </c>
    </row>
    <row r="627" spans="1:10" ht="15" customHeight="1">
      <c r="A627" s="598" t="s">
        <v>489</v>
      </c>
      <c r="B627" s="599"/>
      <c r="C627" s="600"/>
      <c r="D627" s="603"/>
      <c r="E627" s="602">
        <v>7.64</v>
      </c>
    </row>
    <row r="628" spans="1:10" ht="15" customHeight="1">
      <c r="A628" s="598" t="s">
        <v>490</v>
      </c>
      <c r="B628" s="599"/>
      <c r="C628" s="600"/>
      <c r="D628" s="604"/>
      <c r="E628" s="602">
        <v>83.42</v>
      </c>
    </row>
    <row r="629" spans="1:10" ht="15" customHeight="1">
      <c r="A629" s="598" t="s">
        <v>491</v>
      </c>
      <c r="B629" s="599"/>
      <c r="C629" s="600"/>
      <c r="D629" s="601">
        <v>0</v>
      </c>
      <c r="E629" s="602">
        <v>0</v>
      </c>
    </row>
    <row r="630" spans="1:10" ht="15" customHeight="1">
      <c r="A630" s="595" t="s">
        <v>492</v>
      </c>
      <c r="B630" s="596"/>
      <c r="C630" s="597"/>
      <c r="D630" s="604"/>
      <c r="E630" s="587">
        <v>83.42</v>
      </c>
    </row>
    <row r="631" spans="1:10">
      <c r="A631" s="583"/>
      <c r="B631" s="583"/>
      <c r="C631" s="583"/>
      <c r="D631" s="583"/>
      <c r="E631" s="583"/>
      <c r="F631" s="583"/>
      <c r="G631" s="583"/>
      <c r="H631" s="583"/>
      <c r="I631" s="583"/>
      <c r="J631" s="583"/>
    </row>
    <row r="632" spans="1:10">
      <c r="A632" s="605"/>
      <c r="B632" s="605"/>
      <c r="C632" s="605"/>
      <c r="D632" s="605"/>
      <c r="E632" s="605"/>
      <c r="F632" s="605"/>
      <c r="G632" s="605"/>
      <c r="H632" s="605"/>
      <c r="I632" s="605"/>
      <c r="J632" s="605"/>
    </row>
    <row r="633" spans="1:10" ht="15" customHeight="1">
      <c r="A633" s="582" t="s">
        <v>455</v>
      </c>
      <c r="B633" s="582"/>
      <c r="C633" s="582"/>
      <c r="D633" s="582"/>
      <c r="E633" s="582"/>
      <c r="F633" s="582"/>
      <c r="G633" s="582"/>
      <c r="H633" s="582"/>
      <c r="I633" s="582"/>
      <c r="J633" s="582"/>
    </row>
    <row r="634" spans="1:10" ht="15" customHeight="1">
      <c r="A634" s="582" t="s">
        <v>456</v>
      </c>
      <c r="B634" s="582"/>
      <c r="C634" s="582"/>
      <c r="D634" s="582" t="s">
        <v>457</v>
      </c>
      <c r="E634" s="582"/>
      <c r="F634" s="582"/>
      <c r="G634" s="582" t="s">
        <v>458</v>
      </c>
      <c r="H634" s="582"/>
      <c r="I634" s="582"/>
      <c r="J634" s="582"/>
    </row>
    <row r="635" spans="1:10">
      <c r="A635" s="583"/>
      <c r="B635" s="583"/>
      <c r="C635" s="583"/>
      <c r="D635" s="583"/>
      <c r="E635" s="583"/>
      <c r="F635" s="583"/>
      <c r="G635" s="583"/>
      <c r="H635" s="583"/>
      <c r="I635" s="583"/>
      <c r="J635" s="583"/>
    </row>
    <row r="636" spans="1:10" ht="15" customHeight="1">
      <c r="A636" s="582" t="s">
        <v>459</v>
      </c>
      <c r="B636" s="582"/>
      <c r="C636" s="582"/>
      <c r="D636" s="582"/>
      <c r="E636" s="582"/>
      <c r="F636" s="582"/>
      <c r="G636" s="582"/>
      <c r="H636" s="582"/>
      <c r="I636" s="582"/>
      <c r="J636" s="582"/>
    </row>
    <row r="637" spans="1:10">
      <c r="A637" s="583"/>
      <c r="B637" s="583"/>
      <c r="C637" s="583"/>
      <c r="D637" s="583"/>
      <c r="E637" s="583"/>
      <c r="F637" s="583"/>
      <c r="G637" s="583"/>
      <c r="H637" s="583"/>
      <c r="I637" s="583"/>
      <c r="J637" s="583"/>
    </row>
    <row r="638" spans="1:10" ht="15" customHeight="1">
      <c r="A638" s="582" t="s">
        <v>735</v>
      </c>
      <c r="B638" s="582"/>
      <c r="C638" s="582"/>
      <c r="D638" s="582"/>
      <c r="E638" s="582"/>
      <c r="F638" s="582"/>
      <c r="G638" s="582"/>
      <c r="H638" s="582" t="s">
        <v>736</v>
      </c>
      <c r="I638" s="582"/>
      <c r="J638" s="582"/>
    </row>
    <row r="639" spans="1:10" ht="15" customHeight="1">
      <c r="A639" s="582" t="s">
        <v>462</v>
      </c>
      <c r="B639" s="582"/>
      <c r="C639" s="582" t="s">
        <v>737</v>
      </c>
      <c r="D639" s="582"/>
      <c r="E639" s="582" t="s">
        <v>464</v>
      </c>
      <c r="F639" s="582"/>
      <c r="G639" s="582"/>
      <c r="H639" s="582" t="s">
        <v>465</v>
      </c>
      <c r="I639" s="582"/>
      <c r="J639" s="582"/>
    </row>
    <row r="640" spans="1:10">
      <c r="A640" s="583"/>
      <c r="B640" s="583"/>
      <c r="C640" s="583"/>
      <c r="D640" s="583"/>
      <c r="E640" s="583"/>
      <c r="F640" s="583"/>
      <c r="G640" s="583"/>
      <c r="H640" s="583"/>
      <c r="I640" s="583"/>
      <c r="J640" s="583"/>
    </row>
    <row r="641" spans="1:10">
      <c r="A641" s="585" t="s">
        <v>466</v>
      </c>
      <c r="B641" s="586" t="s">
        <v>467</v>
      </c>
      <c r="C641" s="586" t="s">
        <v>468</v>
      </c>
      <c r="D641" s="587" t="s">
        <v>469</v>
      </c>
      <c r="E641" s="587" t="s">
        <v>470</v>
      </c>
      <c r="F641" s="587" t="s">
        <v>471</v>
      </c>
      <c r="G641" s="587" t="s">
        <v>472</v>
      </c>
      <c r="H641" s="587" t="s">
        <v>473</v>
      </c>
      <c r="I641" s="587" t="s">
        <v>474</v>
      </c>
      <c r="J641" s="587" t="s">
        <v>475</v>
      </c>
    </row>
    <row r="642" spans="1:10" ht="30">
      <c r="A642" s="588" t="s">
        <v>500</v>
      </c>
      <c r="B642" s="589" t="s">
        <v>477</v>
      </c>
      <c r="C642" s="589" t="s">
        <v>501</v>
      </c>
      <c r="D642" s="590">
        <v>0.5</v>
      </c>
      <c r="E642" s="590">
        <v>1</v>
      </c>
      <c r="F642" s="590">
        <v>5.86</v>
      </c>
      <c r="G642" s="590">
        <v>0</v>
      </c>
      <c r="H642" s="590">
        <v>15.08</v>
      </c>
      <c r="I642" s="590" t="s">
        <v>479</v>
      </c>
      <c r="J642" s="590">
        <v>7.54</v>
      </c>
    </row>
    <row r="643" spans="1:10" ht="30">
      <c r="A643" s="588" t="s">
        <v>528</v>
      </c>
      <c r="B643" s="589" t="s">
        <v>477</v>
      </c>
      <c r="C643" s="589" t="s">
        <v>529</v>
      </c>
      <c r="D643" s="590">
        <v>0.5</v>
      </c>
      <c r="E643" s="590">
        <v>1</v>
      </c>
      <c r="F643" s="590">
        <v>6.94</v>
      </c>
      <c r="G643" s="590">
        <v>0</v>
      </c>
      <c r="H643" s="590">
        <v>17.850000000000001</v>
      </c>
      <c r="I643" s="590" t="s">
        <v>479</v>
      </c>
      <c r="J643" s="590">
        <v>8.9250000000000007</v>
      </c>
    </row>
    <row r="644" spans="1:10" ht="15" customHeight="1">
      <c r="A644" s="591" t="s">
        <v>480</v>
      </c>
      <c r="B644" s="592"/>
      <c r="C644" s="592"/>
      <c r="D644" s="592"/>
      <c r="E644" s="592"/>
      <c r="F644" s="592"/>
      <c r="G644" s="592"/>
      <c r="H644" s="592"/>
      <c r="I644" s="593"/>
      <c r="J644" s="587">
        <v>16.46</v>
      </c>
    </row>
    <row r="645" spans="1:10">
      <c r="A645" s="594"/>
      <c r="B645" s="594"/>
      <c r="C645" s="594"/>
      <c r="D645" s="594"/>
      <c r="E645" s="594"/>
      <c r="F645" s="594"/>
      <c r="G645" s="594"/>
      <c r="H645" s="594"/>
      <c r="I645" s="594"/>
      <c r="J645" s="594"/>
    </row>
    <row r="646" spans="1:10">
      <c r="A646" s="585" t="s">
        <v>507</v>
      </c>
      <c r="B646" s="586" t="s">
        <v>467</v>
      </c>
      <c r="C646" s="586" t="s">
        <v>468</v>
      </c>
      <c r="D646" s="587" t="s">
        <v>469</v>
      </c>
      <c r="E646" s="587" t="s">
        <v>470</v>
      </c>
      <c r="F646" s="587" t="s">
        <v>471</v>
      </c>
      <c r="G646" s="587" t="s">
        <v>472</v>
      </c>
      <c r="H646" s="587" t="s">
        <v>473</v>
      </c>
      <c r="I646" s="587" t="s">
        <v>474</v>
      </c>
      <c r="J646" s="587" t="s">
        <v>475</v>
      </c>
    </row>
    <row r="647" spans="1:10">
      <c r="A647" s="588" t="s">
        <v>738</v>
      </c>
      <c r="B647" s="589" t="s">
        <v>514</v>
      </c>
      <c r="C647" s="589" t="s">
        <v>739</v>
      </c>
      <c r="D647" s="590">
        <v>7.0000000000000007E-2</v>
      </c>
      <c r="E647" s="590">
        <v>1</v>
      </c>
      <c r="F647" s="590">
        <v>10.39</v>
      </c>
      <c r="G647" s="590">
        <v>0</v>
      </c>
      <c r="H647" s="590">
        <v>10.39</v>
      </c>
      <c r="I647" s="590" t="s">
        <v>479</v>
      </c>
      <c r="J647" s="590">
        <v>0.72699999999999998</v>
      </c>
    </row>
    <row r="648" spans="1:10" ht="30">
      <c r="A648" s="588" t="s">
        <v>740</v>
      </c>
      <c r="B648" s="589" t="s">
        <v>509</v>
      </c>
      <c r="C648" s="589" t="s">
        <v>741</v>
      </c>
      <c r="D648" s="590">
        <v>1.03</v>
      </c>
      <c r="E648" s="590">
        <v>1</v>
      </c>
      <c r="F648" s="590">
        <v>12.21</v>
      </c>
      <c r="G648" s="590">
        <v>0</v>
      </c>
      <c r="H648" s="590">
        <v>12.21</v>
      </c>
      <c r="I648" s="590" t="s">
        <v>479</v>
      </c>
      <c r="J648" s="590">
        <v>12.576000000000001</v>
      </c>
    </row>
    <row r="649" spans="1:10" ht="15" customHeight="1">
      <c r="A649" s="591" t="s">
        <v>480</v>
      </c>
      <c r="B649" s="592"/>
      <c r="C649" s="592"/>
      <c r="D649" s="592"/>
      <c r="E649" s="592"/>
      <c r="F649" s="592"/>
      <c r="G649" s="592"/>
      <c r="H649" s="592"/>
      <c r="I649" s="593"/>
      <c r="J649" s="587">
        <v>13.3</v>
      </c>
    </row>
    <row r="650" spans="1:10">
      <c r="A650" s="594"/>
      <c r="B650" s="594"/>
      <c r="C650" s="594"/>
      <c r="D650" s="594"/>
      <c r="E650" s="594"/>
      <c r="F650" s="594"/>
      <c r="G650" s="594"/>
      <c r="H650" s="594"/>
      <c r="I650" s="594"/>
      <c r="J650" s="594"/>
    </row>
    <row r="651" spans="1:10" ht="15" customHeight="1">
      <c r="A651" s="582" t="s">
        <v>299</v>
      </c>
      <c r="B651" s="582"/>
      <c r="C651" s="582"/>
      <c r="D651" s="582"/>
      <c r="E651" s="582"/>
    </row>
    <row r="652" spans="1:10" ht="15" customHeight="1">
      <c r="A652" s="595" t="s">
        <v>481</v>
      </c>
      <c r="B652" s="596"/>
      <c r="C652" s="597"/>
      <c r="D652" s="587" t="s">
        <v>482</v>
      </c>
      <c r="E652" s="587" t="s">
        <v>483</v>
      </c>
    </row>
    <row r="653" spans="1:10" ht="15" customHeight="1">
      <c r="A653" s="598" t="s">
        <v>484</v>
      </c>
      <c r="B653" s="599"/>
      <c r="C653" s="600"/>
      <c r="D653" s="601">
        <v>157.27000000000001</v>
      </c>
      <c r="E653" s="602">
        <v>16.47</v>
      </c>
    </row>
    <row r="654" spans="1:10" ht="15" customHeight="1">
      <c r="A654" s="598" t="s">
        <v>485</v>
      </c>
      <c r="B654" s="599"/>
      <c r="C654" s="600"/>
      <c r="D654" s="603"/>
      <c r="E654" s="602">
        <v>13.3</v>
      </c>
    </row>
    <row r="655" spans="1:10" ht="15" customHeight="1">
      <c r="A655" s="598" t="s">
        <v>486</v>
      </c>
      <c r="B655" s="599"/>
      <c r="C655" s="600"/>
      <c r="D655" s="603"/>
      <c r="E655" s="602">
        <v>0</v>
      </c>
    </row>
    <row r="656" spans="1:10" ht="15" customHeight="1">
      <c r="A656" s="598" t="s">
        <v>487</v>
      </c>
      <c r="B656" s="599"/>
      <c r="C656" s="600"/>
      <c r="D656" s="603"/>
      <c r="E656" s="602">
        <v>1</v>
      </c>
    </row>
    <row r="657" spans="1:10" ht="15" customHeight="1">
      <c r="A657" s="598" t="s">
        <v>488</v>
      </c>
      <c r="B657" s="599"/>
      <c r="C657" s="600"/>
      <c r="D657" s="603"/>
      <c r="E657" s="602">
        <v>16.47</v>
      </c>
    </row>
    <row r="658" spans="1:10" ht="15" customHeight="1">
      <c r="A658" s="598" t="s">
        <v>489</v>
      </c>
      <c r="B658" s="599"/>
      <c r="C658" s="600"/>
      <c r="D658" s="603"/>
      <c r="E658" s="602">
        <v>16.47</v>
      </c>
    </row>
    <row r="659" spans="1:10" ht="15" customHeight="1">
      <c r="A659" s="598" t="s">
        <v>490</v>
      </c>
      <c r="B659" s="599"/>
      <c r="C659" s="600"/>
      <c r="D659" s="604"/>
      <c r="E659" s="602">
        <v>29.77</v>
      </c>
    </row>
    <row r="660" spans="1:10" ht="15" customHeight="1">
      <c r="A660" s="598" t="s">
        <v>491</v>
      </c>
      <c r="B660" s="599"/>
      <c r="C660" s="600"/>
      <c r="D660" s="601">
        <v>0</v>
      </c>
      <c r="E660" s="602">
        <v>0</v>
      </c>
    </row>
    <row r="661" spans="1:10" ht="15" customHeight="1">
      <c r="A661" s="595" t="s">
        <v>492</v>
      </c>
      <c r="B661" s="596"/>
      <c r="C661" s="597"/>
      <c r="D661" s="604"/>
      <c r="E661" s="587">
        <v>29.77</v>
      </c>
    </row>
    <row r="662" spans="1:10">
      <c r="A662" s="583"/>
      <c r="B662" s="583"/>
      <c r="C662" s="583"/>
      <c r="D662" s="583"/>
      <c r="E662" s="583"/>
      <c r="F662" s="583"/>
      <c r="G662" s="583"/>
      <c r="H662" s="583"/>
      <c r="I662" s="583"/>
      <c r="J662" s="583"/>
    </row>
    <row r="663" spans="1:10">
      <c r="A663" s="605"/>
      <c r="B663" s="605"/>
      <c r="C663" s="605"/>
      <c r="D663" s="605"/>
      <c r="E663" s="605"/>
      <c r="F663" s="605"/>
      <c r="G663" s="605"/>
      <c r="H663" s="605"/>
      <c r="I663" s="605"/>
      <c r="J663" s="605"/>
    </row>
    <row r="664" spans="1:10" ht="15" customHeight="1">
      <c r="A664" s="582" t="s">
        <v>455</v>
      </c>
      <c r="B664" s="582"/>
      <c r="C664" s="582"/>
      <c r="D664" s="582"/>
      <c r="E664" s="582"/>
      <c r="F664" s="582"/>
      <c r="G664" s="582"/>
      <c r="H664" s="582"/>
      <c r="I664" s="582"/>
      <c r="J664" s="582"/>
    </row>
    <row r="665" spans="1:10" ht="15" customHeight="1">
      <c r="A665" s="582" t="s">
        <v>456</v>
      </c>
      <c r="B665" s="582"/>
      <c r="C665" s="582"/>
      <c r="D665" s="582" t="s">
        <v>457</v>
      </c>
      <c r="E665" s="582"/>
      <c r="F665" s="582"/>
      <c r="G665" s="582" t="s">
        <v>458</v>
      </c>
      <c r="H665" s="582"/>
      <c r="I665" s="582"/>
      <c r="J665" s="582"/>
    </row>
    <row r="666" spans="1:10">
      <c r="A666" s="583"/>
      <c r="B666" s="583"/>
      <c r="C666" s="583"/>
      <c r="D666" s="583"/>
      <c r="E666" s="583"/>
      <c r="F666" s="583"/>
      <c r="G666" s="583"/>
      <c r="H666" s="583"/>
      <c r="I666" s="583"/>
      <c r="J666" s="583"/>
    </row>
    <row r="667" spans="1:10" ht="15" customHeight="1">
      <c r="A667" s="582" t="s">
        <v>459</v>
      </c>
      <c r="B667" s="582"/>
      <c r="C667" s="582"/>
      <c r="D667" s="582"/>
      <c r="E667" s="582"/>
      <c r="F667" s="582"/>
      <c r="G667" s="582"/>
      <c r="H667" s="582"/>
      <c r="I667" s="582"/>
      <c r="J667" s="582"/>
    </row>
    <row r="668" spans="1:10">
      <c r="A668" s="583"/>
      <c r="B668" s="583"/>
      <c r="C668" s="583"/>
      <c r="D668" s="583"/>
      <c r="E668" s="583"/>
      <c r="F668" s="583"/>
      <c r="G668" s="583"/>
      <c r="H668" s="583"/>
      <c r="I668" s="583"/>
      <c r="J668" s="583"/>
    </row>
    <row r="669" spans="1:10" ht="15" customHeight="1">
      <c r="A669" s="582" t="s">
        <v>742</v>
      </c>
      <c r="B669" s="582"/>
      <c r="C669" s="582"/>
      <c r="D669" s="582"/>
      <c r="E669" s="582"/>
      <c r="F669" s="582"/>
      <c r="G669" s="582"/>
      <c r="H669" s="582" t="s">
        <v>736</v>
      </c>
      <c r="I669" s="582"/>
      <c r="J669" s="582"/>
    </row>
    <row r="670" spans="1:10" ht="15" customHeight="1">
      <c r="A670" s="582" t="s">
        <v>462</v>
      </c>
      <c r="B670" s="582"/>
      <c r="C670" s="582" t="s">
        <v>743</v>
      </c>
      <c r="D670" s="582"/>
      <c r="E670" s="582" t="s">
        <v>464</v>
      </c>
      <c r="F670" s="582"/>
      <c r="G670" s="582"/>
      <c r="H670" s="582" t="s">
        <v>465</v>
      </c>
      <c r="I670" s="582"/>
      <c r="J670" s="582"/>
    </row>
    <row r="671" spans="1:10">
      <c r="A671" s="583"/>
      <c r="B671" s="583"/>
      <c r="C671" s="583"/>
      <c r="D671" s="583"/>
      <c r="E671" s="583"/>
      <c r="F671" s="583"/>
      <c r="G671" s="583"/>
      <c r="H671" s="583"/>
      <c r="I671" s="583"/>
      <c r="J671" s="583"/>
    </row>
    <row r="672" spans="1:10">
      <c r="A672" s="585" t="s">
        <v>466</v>
      </c>
      <c r="B672" s="586" t="s">
        <v>467</v>
      </c>
      <c r="C672" s="586" t="s">
        <v>468</v>
      </c>
      <c r="D672" s="587" t="s">
        <v>469</v>
      </c>
      <c r="E672" s="587" t="s">
        <v>470</v>
      </c>
      <c r="F672" s="587" t="s">
        <v>471</v>
      </c>
      <c r="G672" s="587" t="s">
        <v>472</v>
      </c>
      <c r="H672" s="587" t="s">
        <v>473</v>
      </c>
      <c r="I672" s="587" t="s">
        <v>474</v>
      </c>
      <c r="J672" s="587" t="s">
        <v>475</v>
      </c>
    </row>
    <row r="673" spans="1:10" ht="30">
      <c r="A673" s="588" t="s">
        <v>500</v>
      </c>
      <c r="B673" s="589" t="s">
        <v>477</v>
      </c>
      <c r="C673" s="589" t="s">
        <v>501</v>
      </c>
      <c r="D673" s="590">
        <v>0.5</v>
      </c>
      <c r="E673" s="590">
        <v>1</v>
      </c>
      <c r="F673" s="590">
        <v>5.86</v>
      </c>
      <c r="G673" s="590">
        <v>0</v>
      </c>
      <c r="H673" s="590">
        <v>15.08</v>
      </c>
      <c r="I673" s="590" t="s">
        <v>479</v>
      </c>
      <c r="J673" s="590">
        <v>7.54</v>
      </c>
    </row>
    <row r="674" spans="1:10" ht="30">
      <c r="A674" s="588" t="s">
        <v>524</v>
      </c>
      <c r="B674" s="589" t="s">
        <v>477</v>
      </c>
      <c r="C674" s="589" t="s">
        <v>525</v>
      </c>
      <c r="D674" s="590">
        <v>0.5</v>
      </c>
      <c r="E674" s="590">
        <v>1</v>
      </c>
      <c r="F674" s="590">
        <v>6.94</v>
      </c>
      <c r="G674" s="590">
        <v>0</v>
      </c>
      <c r="H674" s="590">
        <v>17.850000000000001</v>
      </c>
      <c r="I674" s="590" t="s">
        <v>479</v>
      </c>
      <c r="J674" s="590">
        <v>8.9250000000000007</v>
      </c>
    </row>
    <row r="675" spans="1:10" ht="15" customHeight="1">
      <c r="A675" s="591" t="s">
        <v>480</v>
      </c>
      <c r="B675" s="592"/>
      <c r="C675" s="592"/>
      <c r="D675" s="592"/>
      <c r="E675" s="592"/>
      <c r="F675" s="592"/>
      <c r="G675" s="592"/>
      <c r="H675" s="592"/>
      <c r="I675" s="593"/>
      <c r="J675" s="587">
        <v>16.46</v>
      </c>
    </row>
    <row r="676" spans="1:10">
      <c r="A676" s="594"/>
      <c r="B676" s="594"/>
      <c r="C676" s="594"/>
      <c r="D676" s="594"/>
      <c r="E676" s="594"/>
      <c r="F676" s="594"/>
      <c r="G676" s="594"/>
      <c r="H676" s="594"/>
      <c r="I676" s="594"/>
      <c r="J676" s="594"/>
    </row>
    <row r="677" spans="1:10">
      <c r="A677" s="585" t="s">
        <v>507</v>
      </c>
      <c r="B677" s="586" t="s">
        <v>467</v>
      </c>
      <c r="C677" s="586" t="s">
        <v>468</v>
      </c>
      <c r="D677" s="587" t="s">
        <v>469</v>
      </c>
      <c r="E677" s="587" t="s">
        <v>470</v>
      </c>
      <c r="F677" s="587" t="s">
        <v>471</v>
      </c>
      <c r="G677" s="587" t="s">
        <v>472</v>
      </c>
      <c r="H677" s="587" t="s">
        <v>473</v>
      </c>
      <c r="I677" s="587" t="s">
        <v>474</v>
      </c>
      <c r="J677" s="587" t="s">
        <v>475</v>
      </c>
    </row>
    <row r="678" spans="1:10">
      <c r="A678" s="588" t="s">
        <v>744</v>
      </c>
      <c r="B678" s="589" t="s">
        <v>552</v>
      </c>
      <c r="C678" s="589" t="s">
        <v>745</v>
      </c>
      <c r="D678" s="590">
        <v>1</v>
      </c>
      <c r="E678" s="590">
        <v>1</v>
      </c>
      <c r="F678" s="590">
        <v>18.190000000000001</v>
      </c>
      <c r="G678" s="590">
        <v>0</v>
      </c>
      <c r="H678" s="590">
        <v>18.190000000000001</v>
      </c>
      <c r="I678" s="590" t="s">
        <v>479</v>
      </c>
      <c r="J678" s="590">
        <v>18.190000000000001</v>
      </c>
    </row>
    <row r="679" spans="1:10" ht="45">
      <c r="A679" s="588" t="s">
        <v>746</v>
      </c>
      <c r="B679" s="589" t="s">
        <v>509</v>
      </c>
      <c r="C679" s="589" t="s">
        <v>747</v>
      </c>
      <c r="D679" s="590">
        <v>1</v>
      </c>
      <c r="E679" s="590">
        <v>1</v>
      </c>
      <c r="F679" s="590">
        <v>124.68</v>
      </c>
      <c r="G679" s="590">
        <v>0</v>
      </c>
      <c r="H679" s="590">
        <v>124.68</v>
      </c>
      <c r="I679" s="590" t="s">
        <v>479</v>
      </c>
      <c r="J679" s="590">
        <v>124.68</v>
      </c>
    </row>
    <row r="680" spans="1:10" ht="15" customHeight="1">
      <c r="A680" s="591" t="s">
        <v>480</v>
      </c>
      <c r="B680" s="592"/>
      <c r="C680" s="592"/>
      <c r="D680" s="592"/>
      <c r="E680" s="592"/>
      <c r="F680" s="592"/>
      <c r="G680" s="592"/>
      <c r="H680" s="592"/>
      <c r="I680" s="593"/>
      <c r="J680" s="587">
        <v>142.87</v>
      </c>
    </row>
    <row r="681" spans="1:10">
      <c r="A681" s="594"/>
      <c r="B681" s="594"/>
      <c r="C681" s="594"/>
      <c r="D681" s="594"/>
      <c r="E681" s="594"/>
      <c r="F681" s="594"/>
      <c r="G681" s="594"/>
      <c r="H681" s="594"/>
      <c r="I681" s="594"/>
      <c r="J681" s="594"/>
    </row>
    <row r="682" spans="1:10" ht="15" customHeight="1">
      <c r="A682" s="582" t="s">
        <v>299</v>
      </c>
      <c r="B682" s="582"/>
      <c r="C682" s="582"/>
      <c r="D682" s="582"/>
      <c r="E682" s="582"/>
    </row>
    <row r="683" spans="1:10" ht="15" customHeight="1">
      <c r="A683" s="595" t="s">
        <v>481</v>
      </c>
      <c r="B683" s="596"/>
      <c r="C683" s="597"/>
      <c r="D683" s="587" t="s">
        <v>482</v>
      </c>
      <c r="E683" s="587" t="s">
        <v>483</v>
      </c>
    </row>
    <row r="684" spans="1:10" ht="15" customHeight="1">
      <c r="A684" s="598" t="s">
        <v>484</v>
      </c>
      <c r="B684" s="599"/>
      <c r="C684" s="600"/>
      <c r="D684" s="601">
        <v>157.27000000000001</v>
      </c>
      <c r="E684" s="602">
        <v>16.47</v>
      </c>
    </row>
    <row r="685" spans="1:10" ht="15" customHeight="1">
      <c r="A685" s="598" t="s">
        <v>485</v>
      </c>
      <c r="B685" s="599"/>
      <c r="C685" s="600"/>
      <c r="D685" s="603"/>
      <c r="E685" s="602">
        <v>142.87</v>
      </c>
    </row>
    <row r="686" spans="1:10" ht="15" customHeight="1">
      <c r="A686" s="598" t="s">
        <v>486</v>
      </c>
      <c r="B686" s="599"/>
      <c r="C686" s="600"/>
      <c r="D686" s="603"/>
      <c r="E686" s="602">
        <v>0</v>
      </c>
    </row>
    <row r="687" spans="1:10" ht="15" customHeight="1">
      <c r="A687" s="598" t="s">
        <v>487</v>
      </c>
      <c r="B687" s="599"/>
      <c r="C687" s="600"/>
      <c r="D687" s="603"/>
      <c r="E687" s="602">
        <v>1</v>
      </c>
    </row>
    <row r="688" spans="1:10" ht="15" customHeight="1">
      <c r="A688" s="598" t="s">
        <v>488</v>
      </c>
      <c r="B688" s="599"/>
      <c r="C688" s="600"/>
      <c r="D688" s="603"/>
      <c r="E688" s="602">
        <v>16.47</v>
      </c>
    </row>
    <row r="689" spans="1:10" ht="15" customHeight="1">
      <c r="A689" s="598" t="s">
        <v>489</v>
      </c>
      <c r="B689" s="599"/>
      <c r="C689" s="600"/>
      <c r="D689" s="603"/>
      <c r="E689" s="602">
        <v>16.47</v>
      </c>
    </row>
    <row r="690" spans="1:10" ht="15" customHeight="1">
      <c r="A690" s="598" t="s">
        <v>490</v>
      </c>
      <c r="B690" s="599"/>
      <c r="C690" s="600"/>
      <c r="D690" s="604"/>
      <c r="E690" s="602">
        <v>159.34</v>
      </c>
    </row>
    <row r="691" spans="1:10" ht="15" customHeight="1">
      <c r="A691" s="598" t="s">
        <v>491</v>
      </c>
      <c r="B691" s="599"/>
      <c r="C691" s="600"/>
      <c r="D691" s="601">
        <v>0</v>
      </c>
      <c r="E691" s="602">
        <v>0</v>
      </c>
    </row>
    <row r="692" spans="1:10" ht="15" customHeight="1">
      <c r="A692" s="595" t="s">
        <v>492</v>
      </c>
      <c r="B692" s="596"/>
      <c r="C692" s="597"/>
      <c r="D692" s="604"/>
      <c r="E692" s="587">
        <v>159.34</v>
      </c>
    </row>
    <row r="693" spans="1:10">
      <c r="A693" s="583"/>
      <c r="B693" s="583"/>
      <c r="C693" s="583"/>
      <c r="D693" s="583"/>
      <c r="E693" s="583"/>
      <c r="F693" s="583"/>
      <c r="G693" s="583"/>
      <c r="H693" s="583"/>
      <c r="I693" s="583"/>
      <c r="J693" s="583"/>
    </row>
    <row r="694" spans="1:10">
      <c r="A694" s="605"/>
      <c r="B694" s="605"/>
      <c r="C694" s="605"/>
      <c r="D694" s="605"/>
      <c r="E694" s="605"/>
      <c r="F694" s="605"/>
      <c r="G694" s="605"/>
      <c r="H694" s="605"/>
      <c r="I694" s="605"/>
      <c r="J694" s="605"/>
    </row>
    <row r="695" spans="1:10" ht="15" customHeight="1">
      <c r="A695" s="582" t="s">
        <v>455</v>
      </c>
      <c r="B695" s="582"/>
      <c r="C695" s="582"/>
      <c r="D695" s="582"/>
      <c r="E695" s="582"/>
      <c r="F695" s="582"/>
      <c r="G695" s="582"/>
      <c r="H695" s="582"/>
      <c r="I695" s="582"/>
      <c r="J695" s="582"/>
    </row>
    <row r="696" spans="1:10" ht="15" customHeight="1">
      <c r="A696" s="582" t="s">
        <v>456</v>
      </c>
      <c r="B696" s="582"/>
      <c r="C696" s="582"/>
      <c r="D696" s="582" t="s">
        <v>457</v>
      </c>
      <c r="E696" s="582"/>
      <c r="F696" s="582"/>
      <c r="G696" s="582" t="s">
        <v>458</v>
      </c>
      <c r="H696" s="582"/>
      <c r="I696" s="582"/>
      <c r="J696" s="582"/>
    </row>
    <row r="697" spans="1:10">
      <c r="A697" s="583"/>
      <c r="B697" s="583"/>
      <c r="C697" s="583"/>
      <c r="D697" s="583"/>
      <c r="E697" s="583"/>
      <c r="F697" s="583"/>
      <c r="G697" s="583"/>
      <c r="H697" s="583"/>
      <c r="I697" s="583"/>
      <c r="J697" s="583"/>
    </row>
    <row r="698" spans="1:10" ht="15" customHeight="1">
      <c r="A698" s="582" t="s">
        <v>459</v>
      </c>
      <c r="B698" s="582"/>
      <c r="C698" s="582"/>
      <c r="D698" s="582"/>
      <c r="E698" s="582"/>
      <c r="F698" s="582"/>
      <c r="G698" s="582"/>
      <c r="H698" s="582"/>
      <c r="I698" s="582"/>
      <c r="J698" s="582"/>
    </row>
    <row r="699" spans="1:10">
      <c r="A699" s="583"/>
      <c r="B699" s="583"/>
      <c r="C699" s="583"/>
      <c r="D699" s="583"/>
      <c r="E699" s="583"/>
      <c r="F699" s="583"/>
      <c r="G699" s="583"/>
      <c r="H699" s="583"/>
      <c r="I699" s="583"/>
      <c r="J699" s="583"/>
    </row>
    <row r="700" spans="1:10" ht="30" customHeight="1">
      <c r="A700" s="582" t="s">
        <v>748</v>
      </c>
      <c r="B700" s="582"/>
      <c r="C700" s="582"/>
      <c r="D700" s="582"/>
      <c r="E700" s="582"/>
      <c r="F700" s="582"/>
      <c r="G700" s="582"/>
      <c r="H700" s="582" t="s">
        <v>494</v>
      </c>
      <c r="I700" s="582"/>
      <c r="J700" s="582"/>
    </row>
    <row r="701" spans="1:10" ht="15" customHeight="1">
      <c r="A701" s="582" t="s">
        <v>462</v>
      </c>
      <c r="B701" s="582"/>
      <c r="C701" s="582" t="s">
        <v>749</v>
      </c>
      <c r="D701" s="582"/>
      <c r="E701" s="582" t="s">
        <v>464</v>
      </c>
      <c r="F701" s="582"/>
      <c r="G701" s="582"/>
      <c r="H701" s="582" t="s">
        <v>465</v>
      </c>
      <c r="I701" s="582"/>
      <c r="J701" s="582"/>
    </row>
    <row r="702" spans="1:10">
      <c r="A702" s="583"/>
      <c r="B702" s="583"/>
      <c r="C702" s="583"/>
      <c r="D702" s="583"/>
      <c r="E702" s="583"/>
      <c r="F702" s="583"/>
      <c r="G702" s="583"/>
      <c r="H702" s="583"/>
      <c r="I702" s="583"/>
      <c r="J702" s="583"/>
    </row>
    <row r="703" spans="1:10">
      <c r="A703" s="585" t="s">
        <v>507</v>
      </c>
      <c r="B703" s="586" t="s">
        <v>467</v>
      </c>
      <c r="C703" s="586" t="s">
        <v>468</v>
      </c>
      <c r="D703" s="587" t="s">
        <v>469</v>
      </c>
      <c r="E703" s="587" t="s">
        <v>470</v>
      </c>
      <c r="F703" s="587" t="s">
        <v>471</v>
      </c>
      <c r="G703" s="587" t="s">
        <v>472</v>
      </c>
      <c r="H703" s="587" t="s">
        <v>473</v>
      </c>
      <c r="I703" s="587" t="s">
        <v>474</v>
      </c>
      <c r="J703" s="587" t="s">
        <v>475</v>
      </c>
    </row>
    <row r="704" spans="1:10" ht="60">
      <c r="A704" s="588" t="s">
        <v>750</v>
      </c>
      <c r="B704" s="589" t="s">
        <v>517</v>
      </c>
      <c r="C704" s="589" t="s">
        <v>751</v>
      </c>
      <c r="D704" s="590">
        <v>1</v>
      </c>
      <c r="E704" s="590">
        <v>1</v>
      </c>
      <c r="F704" s="590">
        <v>183.77</v>
      </c>
      <c r="G704" s="590">
        <v>0</v>
      </c>
      <c r="H704" s="590">
        <v>183.77</v>
      </c>
      <c r="I704" s="590" t="s">
        <v>479</v>
      </c>
      <c r="J704" s="590">
        <v>183.77</v>
      </c>
    </row>
    <row r="705" spans="1:10" ht="15" customHeight="1">
      <c r="A705" s="591" t="s">
        <v>480</v>
      </c>
      <c r="B705" s="592"/>
      <c r="C705" s="592"/>
      <c r="D705" s="592"/>
      <c r="E705" s="592"/>
      <c r="F705" s="592"/>
      <c r="G705" s="592"/>
      <c r="H705" s="592"/>
      <c r="I705" s="593"/>
      <c r="J705" s="587">
        <v>183.77</v>
      </c>
    </row>
    <row r="706" spans="1:10">
      <c r="A706" s="594"/>
      <c r="B706" s="594"/>
      <c r="C706" s="594"/>
      <c r="D706" s="594"/>
      <c r="E706" s="594"/>
      <c r="F706" s="594"/>
      <c r="G706" s="594"/>
      <c r="H706" s="594"/>
      <c r="I706" s="594"/>
      <c r="J706" s="594"/>
    </row>
    <row r="707" spans="1:10" ht="15" customHeight="1">
      <c r="A707" s="582" t="s">
        <v>299</v>
      </c>
      <c r="B707" s="582"/>
      <c r="C707" s="582"/>
      <c r="D707" s="582"/>
      <c r="E707" s="582"/>
    </row>
    <row r="708" spans="1:10" ht="15" customHeight="1">
      <c r="A708" s="595" t="s">
        <v>481</v>
      </c>
      <c r="B708" s="596"/>
      <c r="C708" s="597"/>
      <c r="D708" s="587" t="s">
        <v>482</v>
      </c>
      <c r="E708" s="587" t="s">
        <v>483</v>
      </c>
    </row>
    <row r="709" spans="1:10" ht="15" customHeight="1">
      <c r="A709" s="598" t="s">
        <v>484</v>
      </c>
      <c r="B709" s="599"/>
      <c r="C709" s="600"/>
      <c r="D709" s="601">
        <v>157.27000000000001</v>
      </c>
      <c r="E709" s="602">
        <v>0</v>
      </c>
    </row>
    <row r="710" spans="1:10" ht="15" customHeight="1">
      <c r="A710" s="598" t="s">
        <v>485</v>
      </c>
      <c r="B710" s="599"/>
      <c r="C710" s="600"/>
      <c r="D710" s="603"/>
      <c r="E710" s="602">
        <v>183.77</v>
      </c>
    </row>
    <row r="711" spans="1:10" ht="15" customHeight="1">
      <c r="A711" s="598" t="s">
        <v>486</v>
      </c>
      <c r="B711" s="599"/>
      <c r="C711" s="600"/>
      <c r="D711" s="603"/>
      <c r="E711" s="602">
        <v>0</v>
      </c>
    </row>
    <row r="712" spans="1:10" ht="15" customHeight="1">
      <c r="A712" s="598" t="s">
        <v>487</v>
      </c>
      <c r="B712" s="599"/>
      <c r="C712" s="600"/>
      <c r="D712" s="603"/>
      <c r="E712" s="602">
        <v>1</v>
      </c>
    </row>
    <row r="713" spans="1:10" ht="15" customHeight="1">
      <c r="A713" s="598" t="s">
        <v>488</v>
      </c>
      <c r="B713" s="599"/>
      <c r="C713" s="600"/>
      <c r="D713" s="603"/>
      <c r="E713" s="602">
        <v>0</v>
      </c>
    </row>
    <row r="714" spans="1:10" ht="15" customHeight="1">
      <c r="A714" s="598" t="s">
        <v>489</v>
      </c>
      <c r="B714" s="599"/>
      <c r="C714" s="600"/>
      <c r="D714" s="603"/>
      <c r="E714" s="602">
        <v>0</v>
      </c>
    </row>
    <row r="715" spans="1:10" ht="15" customHeight="1">
      <c r="A715" s="598" t="s">
        <v>490</v>
      </c>
      <c r="B715" s="599"/>
      <c r="C715" s="600"/>
      <c r="D715" s="604"/>
      <c r="E715" s="602">
        <v>183.77</v>
      </c>
    </row>
    <row r="716" spans="1:10" ht="15" customHeight="1">
      <c r="A716" s="598" t="s">
        <v>491</v>
      </c>
      <c r="B716" s="599"/>
      <c r="C716" s="600"/>
      <c r="D716" s="601">
        <v>0</v>
      </c>
      <c r="E716" s="602">
        <v>0</v>
      </c>
    </row>
    <row r="717" spans="1:10" ht="15" customHeight="1">
      <c r="A717" s="595" t="s">
        <v>492</v>
      </c>
      <c r="B717" s="596"/>
      <c r="C717" s="597"/>
      <c r="D717" s="604"/>
      <c r="E717" s="587">
        <v>183.77</v>
      </c>
    </row>
    <row r="718" spans="1:10">
      <c r="A718" s="583"/>
      <c r="B718" s="583"/>
      <c r="C718" s="583"/>
      <c r="D718" s="583"/>
      <c r="E718" s="583"/>
      <c r="F718" s="583"/>
      <c r="G718" s="583"/>
      <c r="H718" s="583"/>
      <c r="I718" s="583"/>
      <c r="J718" s="583"/>
    </row>
    <row r="719" spans="1:10">
      <c r="A719" s="605"/>
      <c r="B719" s="605"/>
      <c r="C719" s="605"/>
      <c r="D719" s="605"/>
      <c r="E719" s="605"/>
      <c r="F719" s="605"/>
      <c r="G719" s="605"/>
      <c r="H719" s="605"/>
      <c r="I719" s="605"/>
      <c r="J719" s="605"/>
    </row>
    <row r="720" spans="1:10" ht="15" customHeight="1">
      <c r="A720" s="582" t="s">
        <v>455</v>
      </c>
      <c r="B720" s="582"/>
      <c r="C720" s="582"/>
      <c r="D720" s="582"/>
      <c r="E720" s="582"/>
      <c r="F720" s="582"/>
      <c r="G720" s="582"/>
      <c r="H720" s="582"/>
      <c r="I720" s="582"/>
      <c r="J720" s="582"/>
    </row>
    <row r="721" spans="1:10" ht="15" customHeight="1">
      <c r="A721" s="582" t="s">
        <v>456</v>
      </c>
      <c r="B721" s="582"/>
      <c r="C721" s="582"/>
      <c r="D721" s="582" t="s">
        <v>457</v>
      </c>
      <c r="E721" s="582"/>
      <c r="F721" s="582"/>
      <c r="G721" s="582" t="s">
        <v>458</v>
      </c>
      <c r="H721" s="582"/>
      <c r="I721" s="582"/>
      <c r="J721" s="582"/>
    </row>
    <row r="722" spans="1:10">
      <c r="A722" s="583"/>
      <c r="B722" s="583"/>
      <c r="C722" s="583"/>
      <c r="D722" s="583"/>
      <c r="E722" s="583"/>
      <c r="F722" s="583"/>
      <c r="G722" s="583"/>
      <c r="H722" s="583"/>
      <c r="I722" s="583"/>
      <c r="J722" s="583"/>
    </row>
    <row r="723" spans="1:10" ht="15" customHeight="1">
      <c r="A723" s="582" t="s">
        <v>459</v>
      </c>
      <c r="B723" s="582"/>
      <c r="C723" s="582"/>
      <c r="D723" s="582"/>
      <c r="E723" s="582"/>
      <c r="F723" s="582"/>
      <c r="G723" s="582"/>
      <c r="H723" s="582"/>
      <c r="I723" s="582"/>
      <c r="J723" s="582"/>
    </row>
    <row r="724" spans="1:10">
      <c r="A724" s="583"/>
      <c r="B724" s="583"/>
      <c r="C724" s="583"/>
      <c r="D724" s="583"/>
      <c r="E724" s="583"/>
      <c r="F724" s="583"/>
      <c r="G724" s="583"/>
      <c r="H724" s="583"/>
      <c r="I724" s="583"/>
      <c r="J724" s="583"/>
    </row>
    <row r="725" spans="1:10" ht="30" customHeight="1">
      <c r="A725" s="582" t="s">
        <v>752</v>
      </c>
      <c r="B725" s="582"/>
      <c r="C725" s="582"/>
      <c r="D725" s="582"/>
      <c r="E725" s="582"/>
      <c r="F725" s="582"/>
      <c r="G725" s="582"/>
      <c r="H725" s="582" t="s">
        <v>494</v>
      </c>
      <c r="I725" s="582"/>
      <c r="J725" s="582"/>
    </row>
    <row r="726" spans="1:10" ht="15" customHeight="1">
      <c r="A726" s="582" t="s">
        <v>462</v>
      </c>
      <c r="B726" s="582"/>
      <c r="C726" s="582" t="s">
        <v>753</v>
      </c>
      <c r="D726" s="582"/>
      <c r="E726" s="582" t="s">
        <v>464</v>
      </c>
      <c r="F726" s="582"/>
      <c r="G726" s="582"/>
      <c r="H726" s="582" t="s">
        <v>465</v>
      </c>
      <c r="I726" s="582"/>
      <c r="J726" s="582"/>
    </row>
    <row r="727" spans="1:10">
      <c r="A727" s="583"/>
      <c r="B727" s="583"/>
      <c r="C727" s="583"/>
      <c r="D727" s="583"/>
      <c r="E727" s="583"/>
      <c r="F727" s="583"/>
      <c r="G727" s="583"/>
      <c r="H727" s="583"/>
      <c r="I727" s="583"/>
      <c r="J727" s="583"/>
    </row>
    <row r="728" spans="1:10">
      <c r="A728" s="585" t="s">
        <v>507</v>
      </c>
      <c r="B728" s="586" t="s">
        <v>467</v>
      </c>
      <c r="C728" s="586" t="s">
        <v>468</v>
      </c>
      <c r="D728" s="587" t="s">
        <v>469</v>
      </c>
      <c r="E728" s="587" t="s">
        <v>470</v>
      </c>
      <c r="F728" s="587" t="s">
        <v>471</v>
      </c>
      <c r="G728" s="587" t="s">
        <v>472</v>
      </c>
      <c r="H728" s="587" t="s">
        <v>473</v>
      </c>
      <c r="I728" s="587" t="s">
        <v>474</v>
      </c>
      <c r="J728" s="587" t="s">
        <v>475</v>
      </c>
    </row>
    <row r="729" spans="1:10" ht="60">
      <c r="A729" s="588" t="s">
        <v>754</v>
      </c>
      <c r="B729" s="589" t="s">
        <v>517</v>
      </c>
      <c r="C729" s="589" t="s">
        <v>755</v>
      </c>
      <c r="D729" s="590">
        <v>1</v>
      </c>
      <c r="E729" s="590">
        <v>1</v>
      </c>
      <c r="F729" s="590">
        <v>175.03</v>
      </c>
      <c r="G729" s="590">
        <v>0</v>
      </c>
      <c r="H729" s="590">
        <v>175.03</v>
      </c>
      <c r="I729" s="590" t="s">
        <v>479</v>
      </c>
      <c r="J729" s="590">
        <v>175.03</v>
      </c>
    </row>
    <row r="730" spans="1:10" ht="15" customHeight="1">
      <c r="A730" s="591" t="s">
        <v>480</v>
      </c>
      <c r="B730" s="592"/>
      <c r="C730" s="592"/>
      <c r="D730" s="592"/>
      <c r="E730" s="592"/>
      <c r="F730" s="592"/>
      <c r="G730" s="592"/>
      <c r="H730" s="592"/>
      <c r="I730" s="593"/>
      <c r="J730" s="587">
        <v>175.03</v>
      </c>
    </row>
    <row r="731" spans="1:10">
      <c r="A731" s="594"/>
      <c r="B731" s="594"/>
      <c r="C731" s="594"/>
      <c r="D731" s="594"/>
      <c r="E731" s="594"/>
      <c r="F731" s="594"/>
      <c r="G731" s="594"/>
      <c r="H731" s="594"/>
      <c r="I731" s="594"/>
      <c r="J731" s="594"/>
    </row>
    <row r="732" spans="1:10" ht="15" customHeight="1">
      <c r="A732" s="582" t="s">
        <v>299</v>
      </c>
      <c r="B732" s="582"/>
      <c r="C732" s="582"/>
      <c r="D732" s="582"/>
      <c r="E732" s="582"/>
    </row>
    <row r="733" spans="1:10" ht="15" customHeight="1">
      <c r="A733" s="595" t="s">
        <v>481</v>
      </c>
      <c r="B733" s="596"/>
      <c r="C733" s="597"/>
      <c r="D733" s="587" t="s">
        <v>482</v>
      </c>
      <c r="E733" s="587" t="s">
        <v>483</v>
      </c>
    </row>
    <row r="734" spans="1:10" ht="15" customHeight="1">
      <c r="A734" s="598" t="s">
        <v>484</v>
      </c>
      <c r="B734" s="599"/>
      <c r="C734" s="600"/>
      <c r="D734" s="601">
        <v>157.27000000000001</v>
      </c>
      <c r="E734" s="602">
        <v>0</v>
      </c>
    </row>
    <row r="735" spans="1:10" ht="15" customHeight="1">
      <c r="A735" s="598" t="s">
        <v>485</v>
      </c>
      <c r="B735" s="599"/>
      <c r="C735" s="600"/>
      <c r="D735" s="603"/>
      <c r="E735" s="602">
        <v>175.03</v>
      </c>
    </row>
    <row r="736" spans="1:10" ht="15" customHeight="1">
      <c r="A736" s="598" t="s">
        <v>486</v>
      </c>
      <c r="B736" s="599"/>
      <c r="C736" s="600"/>
      <c r="D736" s="603"/>
      <c r="E736" s="602">
        <v>0</v>
      </c>
    </row>
    <row r="737" spans="1:10" ht="15" customHeight="1">
      <c r="A737" s="598" t="s">
        <v>487</v>
      </c>
      <c r="B737" s="599"/>
      <c r="C737" s="600"/>
      <c r="D737" s="603"/>
      <c r="E737" s="602">
        <v>1</v>
      </c>
    </row>
    <row r="738" spans="1:10" ht="15" customHeight="1">
      <c r="A738" s="598" t="s">
        <v>488</v>
      </c>
      <c r="B738" s="599"/>
      <c r="C738" s="600"/>
      <c r="D738" s="603"/>
      <c r="E738" s="602">
        <v>0</v>
      </c>
    </row>
    <row r="739" spans="1:10" ht="15" customHeight="1">
      <c r="A739" s="598" t="s">
        <v>489</v>
      </c>
      <c r="B739" s="599"/>
      <c r="C739" s="600"/>
      <c r="D739" s="603"/>
      <c r="E739" s="602">
        <v>0</v>
      </c>
    </row>
    <row r="740" spans="1:10" ht="15" customHeight="1">
      <c r="A740" s="598" t="s">
        <v>490</v>
      </c>
      <c r="B740" s="599"/>
      <c r="C740" s="600"/>
      <c r="D740" s="604"/>
      <c r="E740" s="602">
        <v>175.03</v>
      </c>
    </row>
    <row r="741" spans="1:10" ht="15" customHeight="1">
      <c r="A741" s="598" t="s">
        <v>491</v>
      </c>
      <c r="B741" s="599"/>
      <c r="C741" s="600"/>
      <c r="D741" s="601">
        <v>0</v>
      </c>
      <c r="E741" s="602">
        <v>0</v>
      </c>
    </row>
    <row r="742" spans="1:10" ht="15" customHeight="1">
      <c r="A742" s="595" t="s">
        <v>492</v>
      </c>
      <c r="B742" s="596"/>
      <c r="C742" s="597"/>
      <c r="D742" s="604"/>
      <c r="E742" s="587">
        <v>175.03</v>
      </c>
    </row>
    <row r="743" spans="1:10">
      <c r="A743" s="583"/>
      <c r="B743" s="583"/>
      <c r="C743" s="583"/>
      <c r="D743" s="583"/>
      <c r="E743" s="583"/>
      <c r="F743" s="583"/>
      <c r="G743" s="583"/>
      <c r="H743" s="583"/>
      <c r="I743" s="583"/>
      <c r="J743" s="583"/>
    </row>
    <row r="744" spans="1:10">
      <c r="A744" s="605"/>
      <c r="B744" s="605"/>
      <c r="C744" s="605"/>
      <c r="D744" s="605"/>
      <c r="E744" s="605"/>
      <c r="F744" s="605"/>
      <c r="G744" s="605"/>
      <c r="H744" s="605"/>
      <c r="I744" s="605"/>
      <c r="J744" s="605"/>
    </row>
    <row r="745" spans="1:10" ht="15" customHeight="1">
      <c r="A745" s="582" t="s">
        <v>455</v>
      </c>
      <c r="B745" s="582"/>
      <c r="C745" s="582"/>
      <c r="D745" s="582"/>
      <c r="E745" s="582"/>
      <c r="F745" s="582"/>
      <c r="G745" s="582"/>
      <c r="H745" s="582"/>
      <c r="I745" s="582"/>
      <c r="J745" s="582"/>
    </row>
    <row r="746" spans="1:10" ht="15" customHeight="1">
      <c r="A746" s="582" t="s">
        <v>456</v>
      </c>
      <c r="B746" s="582"/>
      <c r="C746" s="582"/>
      <c r="D746" s="582" t="s">
        <v>457</v>
      </c>
      <c r="E746" s="582"/>
      <c r="F746" s="582"/>
      <c r="G746" s="582" t="s">
        <v>458</v>
      </c>
      <c r="H746" s="582"/>
      <c r="I746" s="582"/>
      <c r="J746" s="582"/>
    </row>
    <row r="747" spans="1:10">
      <c r="A747" s="583"/>
      <c r="B747" s="583"/>
      <c r="C747" s="583"/>
      <c r="D747" s="583"/>
      <c r="E747" s="583"/>
      <c r="F747" s="583"/>
      <c r="G747" s="583"/>
      <c r="H747" s="583"/>
      <c r="I747" s="583"/>
      <c r="J747" s="583"/>
    </row>
    <row r="748" spans="1:10" ht="15" customHeight="1">
      <c r="A748" s="582" t="s">
        <v>459</v>
      </c>
      <c r="B748" s="582"/>
      <c r="C748" s="582"/>
      <c r="D748" s="582"/>
      <c r="E748" s="582"/>
      <c r="F748" s="582"/>
      <c r="G748" s="582"/>
      <c r="H748" s="582"/>
      <c r="I748" s="582"/>
      <c r="J748" s="582"/>
    </row>
    <row r="749" spans="1:10">
      <c r="A749" s="583"/>
      <c r="B749" s="583"/>
      <c r="C749" s="583"/>
      <c r="D749" s="583"/>
      <c r="E749" s="583"/>
      <c r="F749" s="583"/>
      <c r="G749" s="583"/>
      <c r="H749" s="583"/>
      <c r="I749" s="583"/>
      <c r="J749" s="583"/>
    </row>
    <row r="750" spans="1:10" ht="15" customHeight="1">
      <c r="A750" s="582" t="s">
        <v>756</v>
      </c>
      <c r="B750" s="582"/>
      <c r="C750" s="582"/>
      <c r="D750" s="582"/>
      <c r="E750" s="582"/>
      <c r="F750" s="582"/>
      <c r="G750" s="582"/>
      <c r="H750" s="582" t="s">
        <v>494</v>
      </c>
      <c r="I750" s="582"/>
      <c r="J750" s="582"/>
    </row>
    <row r="751" spans="1:10" ht="15" customHeight="1">
      <c r="A751" s="582" t="s">
        <v>462</v>
      </c>
      <c r="B751" s="582"/>
      <c r="C751" s="582" t="s">
        <v>757</v>
      </c>
      <c r="D751" s="582"/>
      <c r="E751" s="582" t="s">
        <v>464</v>
      </c>
      <c r="F751" s="582"/>
      <c r="G751" s="582"/>
      <c r="H751" s="582" t="s">
        <v>465</v>
      </c>
      <c r="I751" s="582"/>
      <c r="J751" s="582"/>
    </row>
    <row r="752" spans="1:10">
      <c r="A752" s="583"/>
      <c r="B752" s="583"/>
      <c r="C752" s="583"/>
      <c r="D752" s="583"/>
      <c r="E752" s="583"/>
      <c r="F752" s="583"/>
      <c r="G752" s="583"/>
      <c r="H752" s="583"/>
      <c r="I752" s="583"/>
      <c r="J752" s="583"/>
    </row>
    <row r="753" spans="1:10">
      <c r="A753" s="585" t="s">
        <v>466</v>
      </c>
      <c r="B753" s="586" t="s">
        <v>467</v>
      </c>
      <c r="C753" s="586" t="s">
        <v>468</v>
      </c>
      <c r="D753" s="587" t="s">
        <v>469</v>
      </c>
      <c r="E753" s="587" t="s">
        <v>470</v>
      </c>
      <c r="F753" s="587" t="s">
        <v>471</v>
      </c>
      <c r="G753" s="587" t="s">
        <v>472</v>
      </c>
      <c r="H753" s="587" t="s">
        <v>473</v>
      </c>
      <c r="I753" s="587" t="s">
        <v>474</v>
      </c>
      <c r="J753" s="587" t="s">
        <v>475</v>
      </c>
    </row>
    <row r="754" spans="1:10" ht="30">
      <c r="A754" s="588" t="s">
        <v>528</v>
      </c>
      <c r="B754" s="589" t="s">
        <v>477</v>
      </c>
      <c r="C754" s="589" t="s">
        <v>529</v>
      </c>
      <c r="D754" s="590">
        <v>0.1</v>
      </c>
      <c r="E754" s="590">
        <v>1</v>
      </c>
      <c r="F754" s="590">
        <v>6.94</v>
      </c>
      <c r="G754" s="590">
        <v>0</v>
      </c>
      <c r="H754" s="590">
        <v>17.850000000000001</v>
      </c>
      <c r="I754" s="590" t="s">
        <v>479</v>
      </c>
      <c r="J754" s="590">
        <v>1.7849999999999999</v>
      </c>
    </row>
    <row r="755" spans="1:10" ht="30">
      <c r="A755" s="588" t="s">
        <v>476</v>
      </c>
      <c r="B755" s="589" t="s">
        <v>477</v>
      </c>
      <c r="C755" s="589" t="s">
        <v>478</v>
      </c>
      <c r="D755" s="590">
        <v>0.15</v>
      </c>
      <c r="E755" s="590">
        <v>1</v>
      </c>
      <c r="F755" s="590">
        <v>5.0999999999999996</v>
      </c>
      <c r="G755" s="590">
        <v>0</v>
      </c>
      <c r="H755" s="590">
        <v>13.12</v>
      </c>
      <c r="I755" s="590" t="s">
        <v>479</v>
      </c>
      <c r="J755" s="590">
        <v>1.968</v>
      </c>
    </row>
    <row r="756" spans="1:10" ht="15" customHeight="1">
      <c r="A756" s="591" t="s">
        <v>480</v>
      </c>
      <c r="B756" s="592"/>
      <c r="C756" s="592"/>
      <c r="D756" s="592"/>
      <c r="E756" s="592"/>
      <c r="F756" s="592"/>
      <c r="G756" s="592"/>
      <c r="H756" s="592"/>
      <c r="I756" s="593"/>
      <c r="J756" s="587">
        <v>3.75</v>
      </c>
    </row>
    <row r="757" spans="1:10">
      <c r="A757" s="594"/>
      <c r="B757" s="594"/>
      <c r="C757" s="594"/>
      <c r="D757" s="594"/>
      <c r="E757" s="594"/>
      <c r="F757" s="594"/>
      <c r="G757" s="594"/>
      <c r="H757" s="594"/>
      <c r="I757" s="594"/>
      <c r="J757" s="594"/>
    </row>
    <row r="758" spans="1:10">
      <c r="A758" s="585" t="s">
        <v>507</v>
      </c>
      <c r="B758" s="586" t="s">
        <v>467</v>
      </c>
      <c r="C758" s="586" t="s">
        <v>468</v>
      </c>
      <c r="D758" s="587" t="s">
        <v>469</v>
      </c>
      <c r="E758" s="587" t="s">
        <v>470</v>
      </c>
      <c r="F758" s="587" t="s">
        <v>471</v>
      </c>
      <c r="G758" s="587" t="s">
        <v>472</v>
      </c>
      <c r="H758" s="587" t="s">
        <v>473</v>
      </c>
      <c r="I758" s="587" t="s">
        <v>474</v>
      </c>
      <c r="J758" s="587" t="s">
        <v>475</v>
      </c>
    </row>
    <row r="759" spans="1:10">
      <c r="A759" s="588" t="s">
        <v>532</v>
      </c>
      <c r="B759" s="589" t="s">
        <v>533</v>
      </c>
      <c r="C759" s="589" t="s">
        <v>534</v>
      </c>
      <c r="D759" s="590">
        <v>6.1000000000000004E-3</v>
      </c>
      <c r="E759" s="590">
        <v>1</v>
      </c>
      <c r="F759" s="590">
        <v>71.67</v>
      </c>
      <c r="G759" s="590">
        <v>0</v>
      </c>
      <c r="H759" s="590">
        <v>71.67</v>
      </c>
      <c r="I759" s="590" t="s">
        <v>479</v>
      </c>
      <c r="J759" s="590">
        <v>0.437</v>
      </c>
    </row>
    <row r="760" spans="1:10">
      <c r="A760" s="588" t="s">
        <v>537</v>
      </c>
      <c r="B760" s="589" t="s">
        <v>514</v>
      </c>
      <c r="C760" s="589" t="s">
        <v>538</v>
      </c>
      <c r="D760" s="590">
        <v>2.4300000000000002</v>
      </c>
      <c r="E760" s="590">
        <v>1</v>
      </c>
      <c r="F760" s="590">
        <v>0.43</v>
      </c>
      <c r="G760" s="590">
        <v>0</v>
      </c>
      <c r="H760" s="590">
        <v>0.43</v>
      </c>
      <c r="I760" s="590" t="s">
        <v>479</v>
      </c>
      <c r="J760" s="590">
        <v>1.0449999999999999</v>
      </c>
    </row>
    <row r="761" spans="1:10" ht="15" customHeight="1">
      <c r="A761" s="591" t="s">
        <v>480</v>
      </c>
      <c r="B761" s="592"/>
      <c r="C761" s="592"/>
      <c r="D761" s="592"/>
      <c r="E761" s="592"/>
      <c r="F761" s="592"/>
      <c r="G761" s="592"/>
      <c r="H761" s="592"/>
      <c r="I761" s="593"/>
      <c r="J761" s="587">
        <v>1.48</v>
      </c>
    </row>
    <row r="762" spans="1:10">
      <c r="A762" s="594"/>
      <c r="B762" s="594"/>
      <c r="C762" s="594"/>
      <c r="D762" s="594"/>
      <c r="E762" s="594"/>
      <c r="F762" s="594"/>
      <c r="G762" s="594"/>
      <c r="H762" s="594"/>
      <c r="I762" s="594"/>
      <c r="J762" s="594"/>
    </row>
    <row r="763" spans="1:10" ht="15" customHeight="1">
      <c r="A763" s="582" t="s">
        <v>299</v>
      </c>
      <c r="B763" s="582"/>
      <c r="C763" s="582"/>
      <c r="D763" s="582"/>
      <c r="E763" s="582"/>
    </row>
    <row r="764" spans="1:10" ht="15" customHeight="1">
      <c r="A764" s="595" t="s">
        <v>481</v>
      </c>
      <c r="B764" s="596"/>
      <c r="C764" s="597"/>
      <c r="D764" s="587" t="s">
        <v>482</v>
      </c>
      <c r="E764" s="587" t="s">
        <v>483</v>
      </c>
    </row>
    <row r="765" spans="1:10" ht="15" customHeight="1">
      <c r="A765" s="598" t="s">
        <v>484</v>
      </c>
      <c r="B765" s="599"/>
      <c r="C765" s="600"/>
      <c r="D765" s="601">
        <v>157.27000000000001</v>
      </c>
      <c r="E765" s="602">
        <v>3.75</v>
      </c>
    </row>
    <row r="766" spans="1:10" ht="15" customHeight="1">
      <c r="A766" s="598" t="s">
        <v>485</v>
      </c>
      <c r="B766" s="599"/>
      <c r="C766" s="600"/>
      <c r="D766" s="603"/>
      <c r="E766" s="602">
        <v>1.48</v>
      </c>
    </row>
    <row r="767" spans="1:10" ht="15" customHeight="1">
      <c r="A767" s="598" t="s">
        <v>486</v>
      </c>
      <c r="B767" s="599"/>
      <c r="C767" s="600"/>
      <c r="D767" s="603"/>
      <c r="E767" s="602">
        <v>0</v>
      </c>
    </row>
    <row r="768" spans="1:10" ht="15" customHeight="1">
      <c r="A768" s="598" t="s">
        <v>487</v>
      </c>
      <c r="B768" s="599"/>
      <c r="C768" s="600"/>
      <c r="D768" s="603"/>
      <c r="E768" s="602">
        <v>1</v>
      </c>
    </row>
    <row r="769" spans="1:10" ht="15" customHeight="1">
      <c r="A769" s="598" t="s">
        <v>488</v>
      </c>
      <c r="B769" s="599"/>
      <c r="C769" s="600"/>
      <c r="D769" s="603"/>
      <c r="E769" s="602">
        <v>3.75</v>
      </c>
    </row>
    <row r="770" spans="1:10" ht="15" customHeight="1">
      <c r="A770" s="598" t="s">
        <v>489</v>
      </c>
      <c r="B770" s="599"/>
      <c r="C770" s="600"/>
      <c r="D770" s="603"/>
      <c r="E770" s="602">
        <v>3.75</v>
      </c>
    </row>
    <row r="771" spans="1:10" ht="15" customHeight="1">
      <c r="A771" s="598" t="s">
        <v>490</v>
      </c>
      <c r="B771" s="599"/>
      <c r="C771" s="600"/>
      <c r="D771" s="604"/>
      <c r="E771" s="602">
        <v>5.23</v>
      </c>
    </row>
    <row r="772" spans="1:10" ht="15" customHeight="1">
      <c r="A772" s="598" t="s">
        <v>491</v>
      </c>
      <c r="B772" s="599"/>
      <c r="C772" s="600"/>
      <c r="D772" s="601">
        <v>0</v>
      </c>
      <c r="E772" s="602">
        <v>0</v>
      </c>
    </row>
    <row r="773" spans="1:10" ht="15" customHeight="1">
      <c r="A773" s="595" t="s">
        <v>492</v>
      </c>
      <c r="B773" s="596"/>
      <c r="C773" s="597"/>
      <c r="D773" s="604"/>
      <c r="E773" s="587">
        <v>5.23</v>
      </c>
    </row>
    <row r="774" spans="1:10">
      <c r="A774" s="583"/>
      <c r="B774" s="583"/>
      <c r="C774" s="583"/>
      <c r="D774" s="583"/>
      <c r="E774" s="583"/>
      <c r="F774" s="583"/>
      <c r="G774" s="583"/>
      <c r="H774" s="583"/>
      <c r="I774" s="583"/>
      <c r="J774" s="583"/>
    </row>
    <row r="775" spans="1:10">
      <c r="A775" s="605"/>
      <c r="B775" s="605"/>
      <c r="C775" s="605"/>
      <c r="D775" s="605"/>
      <c r="E775" s="605"/>
      <c r="F775" s="605"/>
      <c r="G775" s="605"/>
      <c r="H775" s="605"/>
      <c r="I775" s="605"/>
      <c r="J775" s="605"/>
    </row>
    <row r="776" spans="1:10" ht="15" customHeight="1">
      <c r="A776" s="582" t="s">
        <v>455</v>
      </c>
      <c r="B776" s="582"/>
      <c r="C776" s="582"/>
      <c r="D776" s="582"/>
      <c r="E776" s="582"/>
      <c r="F776" s="582"/>
      <c r="G776" s="582"/>
      <c r="H776" s="582"/>
      <c r="I776" s="582"/>
      <c r="J776" s="582"/>
    </row>
    <row r="777" spans="1:10" ht="15" customHeight="1">
      <c r="A777" s="582" t="s">
        <v>456</v>
      </c>
      <c r="B777" s="582"/>
      <c r="C777" s="582"/>
      <c r="D777" s="582" t="s">
        <v>457</v>
      </c>
      <c r="E777" s="582"/>
      <c r="F777" s="582"/>
      <c r="G777" s="582" t="s">
        <v>458</v>
      </c>
      <c r="H777" s="582"/>
      <c r="I777" s="582"/>
      <c r="J777" s="582"/>
    </row>
    <row r="778" spans="1:10">
      <c r="A778" s="583"/>
      <c r="B778" s="583"/>
      <c r="C778" s="583"/>
      <c r="D778" s="583"/>
      <c r="E778" s="583"/>
      <c r="F778" s="583"/>
      <c r="G778" s="583"/>
      <c r="H778" s="583"/>
      <c r="I778" s="583"/>
      <c r="J778" s="583"/>
    </row>
    <row r="779" spans="1:10" ht="15" customHeight="1">
      <c r="A779" s="582" t="s">
        <v>459</v>
      </c>
      <c r="B779" s="582"/>
      <c r="C779" s="582"/>
      <c r="D779" s="582"/>
      <c r="E779" s="582"/>
      <c r="F779" s="582"/>
      <c r="G779" s="582"/>
      <c r="H779" s="582"/>
      <c r="I779" s="582"/>
      <c r="J779" s="582"/>
    </row>
    <row r="780" spans="1:10">
      <c r="A780" s="583"/>
      <c r="B780" s="583"/>
      <c r="C780" s="583"/>
      <c r="D780" s="583"/>
      <c r="E780" s="583"/>
      <c r="F780" s="583"/>
      <c r="G780" s="583"/>
      <c r="H780" s="583"/>
      <c r="I780" s="583"/>
      <c r="J780" s="583"/>
    </row>
    <row r="781" spans="1:10" ht="15" customHeight="1">
      <c r="A781" s="582" t="s">
        <v>758</v>
      </c>
      <c r="B781" s="582"/>
      <c r="C781" s="582"/>
      <c r="D781" s="582"/>
      <c r="E781" s="582"/>
      <c r="F781" s="582"/>
      <c r="G781" s="582"/>
      <c r="H781" s="582" t="s">
        <v>494</v>
      </c>
      <c r="I781" s="582"/>
      <c r="J781" s="582"/>
    </row>
    <row r="782" spans="1:10" ht="15" customHeight="1">
      <c r="A782" s="582" t="s">
        <v>462</v>
      </c>
      <c r="B782" s="582"/>
      <c r="C782" s="582" t="s">
        <v>759</v>
      </c>
      <c r="D782" s="582"/>
      <c r="E782" s="582" t="s">
        <v>464</v>
      </c>
      <c r="F782" s="582"/>
      <c r="G782" s="582"/>
      <c r="H782" s="582" t="s">
        <v>465</v>
      </c>
      <c r="I782" s="582"/>
      <c r="J782" s="582"/>
    </row>
    <row r="783" spans="1:10">
      <c r="A783" s="583"/>
      <c r="B783" s="583"/>
      <c r="C783" s="583"/>
      <c r="D783" s="583"/>
      <c r="E783" s="583"/>
      <c r="F783" s="583"/>
      <c r="G783" s="583"/>
      <c r="H783" s="583"/>
      <c r="I783" s="583"/>
      <c r="J783" s="583"/>
    </row>
    <row r="784" spans="1:10">
      <c r="A784" s="585" t="s">
        <v>466</v>
      </c>
      <c r="B784" s="586" t="s">
        <v>467</v>
      </c>
      <c r="C784" s="586" t="s">
        <v>468</v>
      </c>
      <c r="D784" s="587" t="s">
        <v>469</v>
      </c>
      <c r="E784" s="587" t="s">
        <v>470</v>
      </c>
      <c r="F784" s="587" t="s">
        <v>471</v>
      </c>
      <c r="G784" s="587" t="s">
        <v>472</v>
      </c>
      <c r="H784" s="587" t="s">
        <v>473</v>
      </c>
      <c r="I784" s="587" t="s">
        <v>474</v>
      </c>
      <c r="J784" s="587" t="s">
        <v>475</v>
      </c>
    </row>
    <row r="785" spans="1:10" ht="30">
      <c r="A785" s="588" t="s">
        <v>528</v>
      </c>
      <c r="B785" s="589" t="s">
        <v>477</v>
      </c>
      <c r="C785" s="589" t="s">
        <v>529</v>
      </c>
      <c r="D785" s="590">
        <v>1.2</v>
      </c>
      <c r="E785" s="590">
        <v>1</v>
      </c>
      <c r="F785" s="590">
        <v>6.94</v>
      </c>
      <c r="G785" s="590">
        <v>0</v>
      </c>
      <c r="H785" s="590">
        <v>17.850000000000001</v>
      </c>
      <c r="I785" s="590" t="s">
        <v>479</v>
      </c>
      <c r="J785" s="590">
        <v>21.42</v>
      </c>
    </row>
    <row r="786" spans="1:10" ht="30">
      <c r="A786" s="588" t="s">
        <v>476</v>
      </c>
      <c r="B786" s="589" t="s">
        <v>477</v>
      </c>
      <c r="C786" s="589" t="s">
        <v>478</v>
      </c>
      <c r="D786" s="590">
        <v>1.3</v>
      </c>
      <c r="E786" s="590">
        <v>1</v>
      </c>
      <c r="F786" s="590">
        <v>5.0999999999999996</v>
      </c>
      <c r="G786" s="590">
        <v>0</v>
      </c>
      <c r="H786" s="590">
        <v>13.12</v>
      </c>
      <c r="I786" s="590" t="s">
        <v>479</v>
      </c>
      <c r="J786" s="590">
        <v>17.056000000000001</v>
      </c>
    </row>
    <row r="787" spans="1:10" ht="15" customHeight="1">
      <c r="A787" s="591" t="s">
        <v>480</v>
      </c>
      <c r="B787" s="592"/>
      <c r="C787" s="592"/>
      <c r="D787" s="592"/>
      <c r="E787" s="592"/>
      <c r="F787" s="592"/>
      <c r="G787" s="592"/>
      <c r="H787" s="592"/>
      <c r="I787" s="593"/>
      <c r="J787" s="587">
        <v>38.479999999999997</v>
      </c>
    </row>
    <row r="788" spans="1:10">
      <c r="A788" s="594"/>
      <c r="B788" s="594"/>
      <c r="C788" s="594"/>
      <c r="D788" s="594"/>
      <c r="E788" s="594"/>
      <c r="F788" s="594"/>
      <c r="G788" s="594"/>
      <c r="H788" s="594"/>
      <c r="I788" s="594"/>
      <c r="J788" s="594"/>
    </row>
    <row r="789" spans="1:10">
      <c r="A789" s="585" t="s">
        <v>507</v>
      </c>
      <c r="B789" s="586" t="s">
        <v>467</v>
      </c>
      <c r="C789" s="586" t="s">
        <v>468</v>
      </c>
      <c r="D789" s="587" t="s">
        <v>469</v>
      </c>
      <c r="E789" s="587" t="s">
        <v>470</v>
      </c>
      <c r="F789" s="587" t="s">
        <v>471</v>
      </c>
      <c r="G789" s="587" t="s">
        <v>472</v>
      </c>
      <c r="H789" s="587" t="s">
        <v>473</v>
      </c>
      <c r="I789" s="587" t="s">
        <v>474</v>
      </c>
      <c r="J789" s="587" t="s">
        <v>475</v>
      </c>
    </row>
    <row r="790" spans="1:10">
      <c r="A790" s="588" t="s">
        <v>532</v>
      </c>
      <c r="B790" s="589" t="s">
        <v>533</v>
      </c>
      <c r="C790" s="589" t="s">
        <v>534</v>
      </c>
      <c r="D790" s="590">
        <v>2.9000000000000001E-2</v>
      </c>
      <c r="E790" s="590">
        <v>1</v>
      </c>
      <c r="F790" s="590">
        <v>71.67</v>
      </c>
      <c r="G790" s="590">
        <v>0</v>
      </c>
      <c r="H790" s="590">
        <v>71.67</v>
      </c>
      <c r="I790" s="590" t="s">
        <v>479</v>
      </c>
      <c r="J790" s="590">
        <v>2.0779999999999998</v>
      </c>
    </row>
    <row r="791" spans="1:10" ht="30">
      <c r="A791" s="588" t="s">
        <v>535</v>
      </c>
      <c r="B791" s="589" t="s">
        <v>514</v>
      </c>
      <c r="C791" s="589" t="s">
        <v>536</v>
      </c>
      <c r="D791" s="590">
        <v>1.45</v>
      </c>
      <c r="E791" s="590">
        <v>1</v>
      </c>
      <c r="F791" s="590">
        <v>0.78</v>
      </c>
      <c r="G791" s="590">
        <v>0</v>
      </c>
      <c r="H791" s="590">
        <v>0.78</v>
      </c>
      <c r="I791" s="590" t="s">
        <v>479</v>
      </c>
      <c r="J791" s="590">
        <v>1.131</v>
      </c>
    </row>
    <row r="792" spans="1:10">
      <c r="A792" s="588" t="s">
        <v>537</v>
      </c>
      <c r="B792" s="589" t="s">
        <v>514</v>
      </c>
      <c r="C792" s="589" t="s">
        <v>538</v>
      </c>
      <c r="D792" s="590">
        <v>5.6</v>
      </c>
      <c r="E792" s="590">
        <v>1</v>
      </c>
      <c r="F792" s="590">
        <v>0.43</v>
      </c>
      <c r="G792" s="590">
        <v>0</v>
      </c>
      <c r="H792" s="590">
        <v>0.43</v>
      </c>
      <c r="I792" s="590" t="s">
        <v>479</v>
      </c>
      <c r="J792" s="590">
        <v>2.4079999999999999</v>
      </c>
    </row>
    <row r="793" spans="1:10" ht="15" customHeight="1">
      <c r="A793" s="591" t="s">
        <v>480</v>
      </c>
      <c r="B793" s="592"/>
      <c r="C793" s="592"/>
      <c r="D793" s="592"/>
      <c r="E793" s="592"/>
      <c r="F793" s="592"/>
      <c r="G793" s="592"/>
      <c r="H793" s="592"/>
      <c r="I793" s="593"/>
      <c r="J793" s="587">
        <v>5.62</v>
      </c>
    </row>
    <row r="794" spans="1:10">
      <c r="A794" s="594"/>
      <c r="B794" s="594"/>
      <c r="C794" s="594"/>
      <c r="D794" s="594"/>
      <c r="E794" s="594"/>
      <c r="F794" s="594"/>
      <c r="G794" s="594"/>
      <c r="H794" s="594"/>
      <c r="I794" s="594"/>
      <c r="J794" s="594"/>
    </row>
    <row r="795" spans="1:10" ht="15" customHeight="1">
      <c r="A795" s="582" t="s">
        <v>299</v>
      </c>
      <c r="B795" s="582"/>
      <c r="C795" s="582"/>
      <c r="D795" s="582"/>
      <c r="E795" s="582"/>
    </row>
    <row r="796" spans="1:10" ht="15" customHeight="1">
      <c r="A796" s="595" t="s">
        <v>481</v>
      </c>
      <c r="B796" s="596"/>
      <c r="C796" s="597"/>
      <c r="D796" s="587" t="s">
        <v>482</v>
      </c>
      <c r="E796" s="587" t="s">
        <v>483</v>
      </c>
    </row>
    <row r="797" spans="1:10" ht="15" customHeight="1">
      <c r="A797" s="598" t="s">
        <v>484</v>
      </c>
      <c r="B797" s="599"/>
      <c r="C797" s="600"/>
      <c r="D797" s="601">
        <v>157.27000000000001</v>
      </c>
      <c r="E797" s="602">
        <v>38.479999999999997</v>
      </c>
    </row>
    <row r="798" spans="1:10" ht="15" customHeight="1">
      <c r="A798" s="598" t="s">
        <v>485</v>
      </c>
      <c r="B798" s="599"/>
      <c r="C798" s="600"/>
      <c r="D798" s="603"/>
      <c r="E798" s="602">
        <v>5.62</v>
      </c>
    </row>
    <row r="799" spans="1:10" ht="15" customHeight="1">
      <c r="A799" s="598" t="s">
        <v>486</v>
      </c>
      <c r="B799" s="599"/>
      <c r="C799" s="600"/>
      <c r="D799" s="603"/>
      <c r="E799" s="602">
        <v>0</v>
      </c>
    </row>
    <row r="800" spans="1:10" ht="15" customHeight="1">
      <c r="A800" s="598" t="s">
        <v>487</v>
      </c>
      <c r="B800" s="599"/>
      <c r="C800" s="600"/>
      <c r="D800" s="603"/>
      <c r="E800" s="602">
        <v>1</v>
      </c>
    </row>
    <row r="801" spans="1:10" ht="15" customHeight="1">
      <c r="A801" s="598" t="s">
        <v>488</v>
      </c>
      <c r="B801" s="599"/>
      <c r="C801" s="600"/>
      <c r="D801" s="603"/>
      <c r="E801" s="602">
        <v>38.479999999999997</v>
      </c>
    </row>
    <row r="802" spans="1:10" ht="15" customHeight="1">
      <c r="A802" s="598" t="s">
        <v>489</v>
      </c>
      <c r="B802" s="599"/>
      <c r="C802" s="600"/>
      <c r="D802" s="603"/>
      <c r="E802" s="602">
        <v>38.479999999999997</v>
      </c>
    </row>
    <row r="803" spans="1:10" ht="15" customHeight="1">
      <c r="A803" s="598" t="s">
        <v>490</v>
      </c>
      <c r="B803" s="599"/>
      <c r="C803" s="600"/>
      <c r="D803" s="604"/>
      <c r="E803" s="602">
        <v>44.1</v>
      </c>
    </row>
    <row r="804" spans="1:10" ht="15" customHeight="1">
      <c r="A804" s="598" t="s">
        <v>491</v>
      </c>
      <c r="B804" s="599"/>
      <c r="C804" s="600"/>
      <c r="D804" s="601">
        <v>0</v>
      </c>
      <c r="E804" s="602">
        <v>0</v>
      </c>
    </row>
    <row r="805" spans="1:10" ht="15" customHeight="1">
      <c r="A805" s="595" t="s">
        <v>492</v>
      </c>
      <c r="B805" s="596"/>
      <c r="C805" s="597"/>
      <c r="D805" s="604"/>
      <c r="E805" s="587">
        <v>44.1</v>
      </c>
    </row>
    <row r="806" spans="1:10">
      <c r="A806" s="583"/>
      <c r="B806" s="583"/>
      <c r="C806" s="583"/>
      <c r="D806" s="583"/>
      <c r="E806" s="583"/>
      <c r="F806" s="583"/>
      <c r="G806" s="583"/>
      <c r="H806" s="583"/>
      <c r="I806" s="583"/>
      <c r="J806" s="583"/>
    </row>
    <row r="807" spans="1:10">
      <c r="A807" s="605"/>
      <c r="B807" s="605"/>
      <c r="C807" s="605"/>
      <c r="D807" s="605"/>
      <c r="E807" s="605"/>
      <c r="F807" s="605"/>
      <c r="G807" s="605"/>
      <c r="H807" s="605"/>
      <c r="I807" s="605"/>
      <c r="J807" s="605"/>
    </row>
    <row r="808" spans="1:10" ht="15" customHeight="1">
      <c r="A808" s="582" t="s">
        <v>455</v>
      </c>
      <c r="B808" s="582"/>
      <c r="C808" s="582"/>
      <c r="D808" s="582"/>
      <c r="E808" s="582"/>
      <c r="F808" s="582"/>
      <c r="G808" s="582"/>
      <c r="H808" s="582"/>
      <c r="I808" s="582"/>
      <c r="J808" s="582"/>
    </row>
    <row r="809" spans="1:10" ht="15" customHeight="1">
      <c r="A809" s="582" t="s">
        <v>456</v>
      </c>
      <c r="B809" s="582"/>
      <c r="C809" s="582"/>
      <c r="D809" s="582" t="s">
        <v>457</v>
      </c>
      <c r="E809" s="582"/>
      <c r="F809" s="582"/>
      <c r="G809" s="582" t="s">
        <v>458</v>
      </c>
      <c r="H809" s="582"/>
      <c r="I809" s="582"/>
      <c r="J809" s="582"/>
    </row>
    <row r="810" spans="1:10">
      <c r="A810" s="583"/>
      <c r="B810" s="583"/>
      <c r="C810" s="583"/>
      <c r="D810" s="583"/>
      <c r="E810" s="583"/>
      <c r="F810" s="583"/>
      <c r="G810" s="583"/>
      <c r="H810" s="583"/>
      <c r="I810" s="583"/>
      <c r="J810" s="583"/>
    </row>
    <row r="811" spans="1:10" ht="15" customHeight="1">
      <c r="A811" s="582" t="s">
        <v>459</v>
      </c>
      <c r="B811" s="582"/>
      <c r="C811" s="582"/>
      <c r="D811" s="582"/>
      <c r="E811" s="582"/>
      <c r="F811" s="582"/>
      <c r="G811" s="582"/>
      <c r="H811" s="582"/>
      <c r="I811" s="582"/>
      <c r="J811" s="582"/>
    </row>
    <row r="812" spans="1:10">
      <c r="A812" s="583"/>
      <c r="B812" s="583"/>
      <c r="C812" s="583"/>
      <c r="D812" s="583"/>
      <c r="E812" s="583"/>
      <c r="F812" s="583"/>
      <c r="G812" s="583"/>
      <c r="H812" s="583"/>
      <c r="I812" s="583"/>
      <c r="J812" s="583"/>
    </row>
    <row r="813" spans="1:10" ht="15" customHeight="1">
      <c r="A813" s="582" t="s">
        <v>760</v>
      </c>
      <c r="B813" s="582"/>
      <c r="C813" s="582"/>
      <c r="D813" s="582"/>
      <c r="E813" s="582"/>
      <c r="F813" s="582"/>
      <c r="G813" s="582"/>
      <c r="H813" s="582" t="s">
        <v>736</v>
      </c>
      <c r="I813" s="582"/>
      <c r="J813" s="582"/>
    </row>
    <row r="814" spans="1:10" ht="15" customHeight="1">
      <c r="A814" s="582" t="s">
        <v>462</v>
      </c>
      <c r="B814" s="582"/>
      <c r="C814" s="582" t="s">
        <v>761</v>
      </c>
      <c r="D814" s="582"/>
      <c r="E814" s="582" t="s">
        <v>464</v>
      </c>
      <c r="F814" s="582"/>
      <c r="G814" s="582"/>
      <c r="H814" s="582" t="s">
        <v>465</v>
      </c>
      <c r="I814" s="582"/>
      <c r="J814" s="582"/>
    </row>
    <row r="815" spans="1:10">
      <c r="A815" s="583"/>
      <c r="B815" s="583"/>
      <c r="C815" s="583"/>
      <c r="D815" s="583"/>
      <c r="E815" s="583"/>
      <c r="F815" s="583"/>
      <c r="G815" s="583"/>
      <c r="H815" s="583"/>
      <c r="I815" s="583"/>
      <c r="J815" s="583"/>
    </row>
    <row r="816" spans="1:10">
      <c r="A816" s="585" t="s">
        <v>466</v>
      </c>
      <c r="B816" s="586" t="s">
        <v>467</v>
      </c>
      <c r="C816" s="586" t="s">
        <v>468</v>
      </c>
      <c r="D816" s="587" t="s">
        <v>469</v>
      </c>
      <c r="E816" s="587" t="s">
        <v>470</v>
      </c>
      <c r="F816" s="587" t="s">
        <v>471</v>
      </c>
      <c r="G816" s="587" t="s">
        <v>472</v>
      </c>
      <c r="H816" s="587" t="s">
        <v>473</v>
      </c>
      <c r="I816" s="587" t="s">
        <v>474</v>
      </c>
      <c r="J816" s="587" t="s">
        <v>475</v>
      </c>
    </row>
    <row r="817" spans="1:10" ht="30">
      <c r="A817" s="588" t="s">
        <v>500</v>
      </c>
      <c r="B817" s="589" t="s">
        <v>477</v>
      </c>
      <c r="C817" s="589" t="s">
        <v>501</v>
      </c>
      <c r="D817" s="590">
        <v>0.4</v>
      </c>
      <c r="E817" s="590">
        <v>1</v>
      </c>
      <c r="F817" s="590">
        <v>5.86</v>
      </c>
      <c r="G817" s="590">
        <v>0</v>
      </c>
      <c r="H817" s="590">
        <v>15.08</v>
      </c>
      <c r="I817" s="590" t="s">
        <v>479</v>
      </c>
      <c r="J817" s="590">
        <v>6.032</v>
      </c>
    </row>
    <row r="818" spans="1:10" ht="30">
      <c r="A818" s="588" t="s">
        <v>524</v>
      </c>
      <c r="B818" s="589" t="s">
        <v>477</v>
      </c>
      <c r="C818" s="589" t="s">
        <v>525</v>
      </c>
      <c r="D818" s="590">
        <v>0.4</v>
      </c>
      <c r="E818" s="590">
        <v>1</v>
      </c>
      <c r="F818" s="590">
        <v>6.94</v>
      </c>
      <c r="G818" s="590">
        <v>0</v>
      </c>
      <c r="H818" s="590">
        <v>17.850000000000001</v>
      </c>
      <c r="I818" s="590" t="s">
        <v>479</v>
      </c>
      <c r="J818" s="590">
        <v>7.14</v>
      </c>
    </row>
    <row r="819" spans="1:10" ht="15" customHeight="1">
      <c r="A819" s="591" t="s">
        <v>480</v>
      </c>
      <c r="B819" s="592"/>
      <c r="C819" s="592"/>
      <c r="D819" s="592"/>
      <c r="E819" s="592"/>
      <c r="F819" s="592"/>
      <c r="G819" s="592"/>
      <c r="H819" s="592"/>
      <c r="I819" s="593"/>
      <c r="J819" s="587">
        <v>13.17</v>
      </c>
    </row>
    <row r="820" spans="1:10">
      <c r="A820" s="594"/>
      <c r="B820" s="594"/>
      <c r="C820" s="594"/>
      <c r="D820" s="594"/>
      <c r="E820" s="594"/>
      <c r="F820" s="594"/>
      <c r="G820" s="594"/>
      <c r="H820" s="594"/>
      <c r="I820" s="594"/>
      <c r="J820" s="594"/>
    </row>
    <row r="821" spans="1:10">
      <c r="A821" s="585" t="s">
        <v>507</v>
      </c>
      <c r="B821" s="586" t="s">
        <v>467</v>
      </c>
      <c r="C821" s="586" t="s">
        <v>468</v>
      </c>
      <c r="D821" s="587" t="s">
        <v>469</v>
      </c>
      <c r="E821" s="587" t="s">
        <v>470</v>
      </c>
      <c r="F821" s="587" t="s">
        <v>471</v>
      </c>
      <c r="G821" s="587" t="s">
        <v>472</v>
      </c>
      <c r="H821" s="587" t="s">
        <v>473</v>
      </c>
      <c r="I821" s="587" t="s">
        <v>474</v>
      </c>
      <c r="J821" s="587" t="s">
        <v>475</v>
      </c>
    </row>
    <row r="822" spans="1:10" ht="30">
      <c r="A822" s="588" t="s">
        <v>623</v>
      </c>
      <c r="B822" s="589" t="s">
        <v>509</v>
      </c>
      <c r="C822" s="589" t="s">
        <v>624</v>
      </c>
      <c r="D822" s="590">
        <v>1.6</v>
      </c>
      <c r="E822" s="590">
        <v>1</v>
      </c>
      <c r="F822" s="590">
        <v>2.87</v>
      </c>
      <c r="G822" s="590">
        <v>0</v>
      </c>
      <c r="H822" s="590">
        <v>2.87</v>
      </c>
      <c r="I822" s="590" t="s">
        <v>479</v>
      </c>
      <c r="J822" s="590">
        <v>4.5919999999999996</v>
      </c>
    </row>
    <row r="823" spans="1:10" ht="30">
      <c r="A823" s="588" t="s">
        <v>663</v>
      </c>
      <c r="B823" s="589" t="s">
        <v>514</v>
      </c>
      <c r="C823" s="589" t="s">
        <v>664</v>
      </c>
      <c r="D823" s="590">
        <v>8.0000000000000004E-4</v>
      </c>
      <c r="E823" s="590">
        <v>1</v>
      </c>
      <c r="F823" s="590">
        <v>53.47</v>
      </c>
      <c r="G823" s="590">
        <v>0</v>
      </c>
      <c r="H823" s="590">
        <v>53.47</v>
      </c>
      <c r="I823" s="590" t="s">
        <v>479</v>
      </c>
      <c r="J823" s="590">
        <v>4.2999999999999997E-2</v>
      </c>
    </row>
    <row r="824" spans="1:10" ht="30">
      <c r="A824" s="588" t="s">
        <v>665</v>
      </c>
      <c r="B824" s="589" t="s">
        <v>575</v>
      </c>
      <c r="C824" s="589" t="s">
        <v>666</v>
      </c>
      <c r="D824" s="590">
        <v>2.9999999999999997E-4</v>
      </c>
      <c r="E824" s="590">
        <v>1</v>
      </c>
      <c r="F824" s="590">
        <v>36.06</v>
      </c>
      <c r="G824" s="590">
        <v>0</v>
      </c>
      <c r="H824" s="590">
        <v>36.06</v>
      </c>
      <c r="I824" s="590" t="s">
        <v>479</v>
      </c>
      <c r="J824" s="590">
        <v>1.0999999999999999E-2</v>
      </c>
    </row>
    <row r="825" spans="1:10" ht="15" customHeight="1">
      <c r="A825" s="591" t="s">
        <v>480</v>
      </c>
      <c r="B825" s="592"/>
      <c r="C825" s="592"/>
      <c r="D825" s="592"/>
      <c r="E825" s="592"/>
      <c r="F825" s="592"/>
      <c r="G825" s="592"/>
      <c r="H825" s="592"/>
      <c r="I825" s="593"/>
      <c r="J825" s="587">
        <v>4.6500000000000004</v>
      </c>
    </row>
    <row r="826" spans="1:10">
      <c r="A826" s="594"/>
      <c r="B826" s="594"/>
      <c r="C826" s="594"/>
      <c r="D826" s="594"/>
      <c r="E826" s="594"/>
      <c r="F826" s="594"/>
      <c r="G826" s="594"/>
      <c r="H826" s="594"/>
      <c r="I826" s="594"/>
      <c r="J826" s="594"/>
    </row>
    <row r="827" spans="1:10" ht="15" customHeight="1">
      <c r="A827" s="582" t="s">
        <v>299</v>
      </c>
      <c r="B827" s="582"/>
      <c r="C827" s="582"/>
      <c r="D827" s="582"/>
      <c r="E827" s="582"/>
    </row>
    <row r="828" spans="1:10" ht="15" customHeight="1">
      <c r="A828" s="595" t="s">
        <v>481</v>
      </c>
      <c r="B828" s="596"/>
      <c r="C828" s="597"/>
      <c r="D828" s="587" t="s">
        <v>482</v>
      </c>
      <c r="E828" s="587" t="s">
        <v>483</v>
      </c>
    </row>
    <row r="829" spans="1:10" ht="15" customHeight="1">
      <c r="A829" s="598" t="s">
        <v>484</v>
      </c>
      <c r="B829" s="599"/>
      <c r="C829" s="600"/>
      <c r="D829" s="601">
        <v>157.27000000000001</v>
      </c>
      <c r="E829" s="602">
        <v>13.17</v>
      </c>
    </row>
    <row r="830" spans="1:10" ht="15" customHeight="1">
      <c r="A830" s="598" t="s">
        <v>485</v>
      </c>
      <c r="B830" s="599"/>
      <c r="C830" s="600"/>
      <c r="D830" s="603"/>
      <c r="E830" s="602">
        <v>4.6500000000000004</v>
      </c>
    </row>
    <row r="831" spans="1:10" ht="15" customHeight="1">
      <c r="A831" s="598" t="s">
        <v>486</v>
      </c>
      <c r="B831" s="599"/>
      <c r="C831" s="600"/>
      <c r="D831" s="603"/>
      <c r="E831" s="602">
        <v>0</v>
      </c>
    </row>
    <row r="832" spans="1:10" ht="15" customHeight="1">
      <c r="A832" s="598" t="s">
        <v>487</v>
      </c>
      <c r="B832" s="599"/>
      <c r="C832" s="600"/>
      <c r="D832" s="603"/>
      <c r="E832" s="602">
        <v>1</v>
      </c>
    </row>
    <row r="833" spans="1:10" ht="15" customHeight="1">
      <c r="A833" s="598" t="s">
        <v>488</v>
      </c>
      <c r="B833" s="599"/>
      <c r="C833" s="600"/>
      <c r="D833" s="603"/>
      <c r="E833" s="602">
        <v>13.17</v>
      </c>
    </row>
    <row r="834" spans="1:10" ht="15" customHeight="1">
      <c r="A834" s="598" t="s">
        <v>489</v>
      </c>
      <c r="B834" s="599"/>
      <c r="C834" s="600"/>
      <c r="D834" s="603"/>
      <c r="E834" s="602">
        <v>13.17</v>
      </c>
    </row>
    <row r="835" spans="1:10" ht="15" customHeight="1">
      <c r="A835" s="598" t="s">
        <v>490</v>
      </c>
      <c r="B835" s="599"/>
      <c r="C835" s="600"/>
      <c r="D835" s="604"/>
      <c r="E835" s="602">
        <v>17.82</v>
      </c>
    </row>
    <row r="836" spans="1:10" ht="15" customHeight="1">
      <c r="A836" s="598" t="s">
        <v>491</v>
      </c>
      <c r="B836" s="599"/>
      <c r="C836" s="600"/>
      <c r="D836" s="601">
        <v>0</v>
      </c>
      <c r="E836" s="602">
        <v>0</v>
      </c>
    </row>
    <row r="837" spans="1:10" ht="15" customHeight="1">
      <c r="A837" s="595" t="s">
        <v>492</v>
      </c>
      <c r="B837" s="596"/>
      <c r="C837" s="597"/>
      <c r="D837" s="604"/>
      <c r="E837" s="587">
        <v>17.82</v>
      </c>
    </row>
    <row r="838" spans="1:10">
      <c r="A838" s="583"/>
      <c r="B838" s="583"/>
      <c r="C838" s="583"/>
      <c r="D838" s="583"/>
      <c r="E838" s="583"/>
      <c r="F838" s="583"/>
      <c r="G838" s="583"/>
      <c r="H838" s="583"/>
      <c r="I838" s="583"/>
      <c r="J838" s="583"/>
    </row>
    <row r="839" spans="1:10">
      <c r="A839" s="583"/>
      <c r="B839" s="583"/>
      <c r="C839" s="583"/>
      <c r="D839" s="583"/>
      <c r="E839" s="583"/>
      <c r="F839" s="583"/>
      <c r="G839" s="583"/>
      <c r="H839" s="583"/>
      <c r="I839" s="583"/>
      <c r="J839" s="583"/>
    </row>
    <row r="840" spans="1:10">
      <c r="A840" s="605"/>
      <c r="B840" s="605"/>
      <c r="C840" s="605"/>
      <c r="D840" s="605"/>
      <c r="E840" s="605"/>
      <c r="F840" s="605"/>
      <c r="G840" s="605"/>
      <c r="H840" s="605"/>
      <c r="I840" s="605"/>
      <c r="J840" s="605"/>
    </row>
    <row r="841" spans="1:10" ht="15" customHeight="1">
      <c r="A841" s="582" t="s">
        <v>455</v>
      </c>
      <c r="B841" s="582"/>
      <c r="C841" s="582"/>
      <c r="D841" s="582"/>
      <c r="E841" s="582"/>
      <c r="F841" s="582"/>
      <c r="G841" s="582"/>
      <c r="H841" s="582"/>
      <c r="I841" s="582"/>
      <c r="J841" s="582"/>
    </row>
    <row r="842" spans="1:10" ht="15" customHeight="1">
      <c r="A842" s="582" t="s">
        <v>456</v>
      </c>
      <c r="B842" s="582"/>
      <c r="C842" s="582"/>
      <c r="D842" s="582" t="s">
        <v>457</v>
      </c>
      <c r="E842" s="582"/>
      <c r="F842" s="582"/>
      <c r="G842" s="582" t="s">
        <v>458</v>
      </c>
      <c r="H842" s="582"/>
      <c r="I842" s="582"/>
      <c r="J842" s="582"/>
    </row>
    <row r="843" spans="1:10">
      <c r="A843" s="583"/>
      <c r="B843" s="583"/>
      <c r="C843" s="583"/>
      <c r="D843" s="583"/>
      <c r="E843" s="583"/>
      <c r="F843" s="583"/>
      <c r="G843" s="583"/>
      <c r="H843" s="583"/>
      <c r="I843" s="583"/>
      <c r="J843" s="583"/>
    </row>
    <row r="844" spans="1:10" ht="15" customHeight="1">
      <c r="A844" s="582" t="s">
        <v>459</v>
      </c>
      <c r="B844" s="582"/>
      <c r="C844" s="582"/>
      <c r="D844" s="582"/>
      <c r="E844" s="582"/>
      <c r="F844" s="582"/>
      <c r="G844" s="582"/>
      <c r="H844" s="582"/>
      <c r="I844" s="582"/>
      <c r="J844" s="582"/>
    </row>
    <row r="845" spans="1:10">
      <c r="A845" s="583"/>
      <c r="B845" s="583"/>
      <c r="C845" s="583"/>
      <c r="D845" s="583"/>
      <c r="E845" s="583"/>
      <c r="F845" s="583"/>
      <c r="G845" s="583"/>
      <c r="H845" s="583"/>
      <c r="I845" s="583"/>
      <c r="J845" s="583"/>
    </row>
    <row r="846" spans="1:10" ht="15" customHeight="1">
      <c r="A846" s="582" t="s">
        <v>762</v>
      </c>
      <c r="B846" s="582"/>
      <c r="C846" s="582"/>
      <c r="D846" s="582"/>
      <c r="E846" s="582"/>
      <c r="F846" s="582"/>
      <c r="G846" s="582"/>
      <c r="H846" s="582" t="s">
        <v>736</v>
      </c>
      <c r="I846" s="582"/>
      <c r="J846" s="582"/>
    </row>
    <row r="847" spans="1:10" ht="15" customHeight="1">
      <c r="A847" s="582" t="s">
        <v>462</v>
      </c>
      <c r="B847" s="582"/>
      <c r="C847" s="582" t="s">
        <v>763</v>
      </c>
      <c r="D847" s="582"/>
      <c r="E847" s="582" t="s">
        <v>464</v>
      </c>
      <c r="F847" s="582"/>
      <c r="G847" s="582"/>
      <c r="H847" s="582" t="s">
        <v>465</v>
      </c>
      <c r="I847" s="582"/>
      <c r="J847" s="582"/>
    </row>
    <row r="848" spans="1:10">
      <c r="A848" s="583"/>
      <c r="B848" s="583"/>
      <c r="C848" s="583"/>
      <c r="D848" s="583"/>
      <c r="E848" s="583"/>
      <c r="F848" s="583"/>
      <c r="G848" s="583"/>
      <c r="H848" s="583"/>
      <c r="I848" s="583"/>
      <c r="J848" s="583"/>
    </row>
    <row r="849" spans="1:10">
      <c r="A849" s="585" t="s">
        <v>466</v>
      </c>
      <c r="B849" s="586" t="s">
        <v>467</v>
      </c>
      <c r="C849" s="586" t="s">
        <v>468</v>
      </c>
      <c r="D849" s="587" t="s">
        <v>469</v>
      </c>
      <c r="E849" s="587" t="s">
        <v>470</v>
      </c>
      <c r="F849" s="587" t="s">
        <v>471</v>
      </c>
      <c r="G849" s="587" t="s">
        <v>472</v>
      </c>
      <c r="H849" s="587" t="s">
        <v>473</v>
      </c>
      <c r="I849" s="587" t="s">
        <v>474</v>
      </c>
      <c r="J849" s="587" t="s">
        <v>475</v>
      </c>
    </row>
    <row r="850" spans="1:10" ht="30">
      <c r="A850" s="588" t="s">
        <v>500</v>
      </c>
      <c r="B850" s="589" t="s">
        <v>477</v>
      </c>
      <c r="C850" s="589" t="s">
        <v>501</v>
      </c>
      <c r="D850" s="590">
        <v>0.6</v>
      </c>
      <c r="E850" s="590">
        <v>1</v>
      </c>
      <c r="F850" s="590">
        <v>5.86</v>
      </c>
      <c r="G850" s="590">
        <v>0</v>
      </c>
      <c r="H850" s="590">
        <v>15.08</v>
      </c>
      <c r="I850" s="590" t="s">
        <v>479</v>
      </c>
      <c r="J850" s="590">
        <v>9.048</v>
      </c>
    </row>
    <row r="851" spans="1:10" ht="30">
      <c r="A851" s="588" t="s">
        <v>524</v>
      </c>
      <c r="B851" s="589" t="s">
        <v>477</v>
      </c>
      <c r="C851" s="589" t="s">
        <v>525</v>
      </c>
      <c r="D851" s="590">
        <v>0.6</v>
      </c>
      <c r="E851" s="590">
        <v>1</v>
      </c>
      <c r="F851" s="590">
        <v>6.94</v>
      </c>
      <c r="G851" s="590">
        <v>0</v>
      </c>
      <c r="H851" s="590">
        <v>17.850000000000001</v>
      </c>
      <c r="I851" s="590" t="s">
        <v>479</v>
      </c>
      <c r="J851" s="590">
        <v>10.71</v>
      </c>
    </row>
    <row r="852" spans="1:10" ht="15" customHeight="1">
      <c r="A852" s="591" t="s">
        <v>480</v>
      </c>
      <c r="B852" s="592"/>
      <c r="C852" s="592"/>
      <c r="D852" s="592"/>
      <c r="E852" s="592"/>
      <c r="F852" s="592"/>
      <c r="G852" s="592"/>
      <c r="H852" s="592"/>
      <c r="I852" s="593"/>
      <c r="J852" s="587">
        <v>19.760000000000002</v>
      </c>
    </row>
    <row r="853" spans="1:10">
      <c r="A853" s="594"/>
      <c r="B853" s="594"/>
      <c r="C853" s="594"/>
      <c r="D853" s="594"/>
      <c r="E853" s="594"/>
      <c r="F853" s="594"/>
      <c r="G853" s="594"/>
      <c r="H853" s="594"/>
      <c r="I853" s="594"/>
      <c r="J853" s="594"/>
    </row>
    <row r="854" spans="1:10">
      <c r="A854" s="585" t="s">
        <v>507</v>
      </c>
      <c r="B854" s="586" t="s">
        <v>467</v>
      </c>
      <c r="C854" s="586" t="s">
        <v>468</v>
      </c>
      <c r="D854" s="587" t="s">
        <v>469</v>
      </c>
      <c r="E854" s="587" t="s">
        <v>470</v>
      </c>
      <c r="F854" s="587" t="s">
        <v>471</v>
      </c>
      <c r="G854" s="587" t="s">
        <v>472</v>
      </c>
      <c r="H854" s="587" t="s">
        <v>473</v>
      </c>
      <c r="I854" s="587" t="s">
        <v>474</v>
      </c>
      <c r="J854" s="587" t="s">
        <v>475</v>
      </c>
    </row>
    <row r="855" spans="1:10" ht="30">
      <c r="A855" s="588" t="s">
        <v>764</v>
      </c>
      <c r="B855" s="589" t="s">
        <v>509</v>
      </c>
      <c r="C855" s="589" t="s">
        <v>765</v>
      </c>
      <c r="D855" s="590">
        <v>1.4</v>
      </c>
      <c r="E855" s="590">
        <v>1</v>
      </c>
      <c r="F855" s="590">
        <v>10.87</v>
      </c>
      <c r="G855" s="590">
        <v>0</v>
      </c>
      <c r="H855" s="590">
        <v>10.87</v>
      </c>
      <c r="I855" s="590" t="s">
        <v>479</v>
      </c>
      <c r="J855" s="590">
        <v>15.218</v>
      </c>
    </row>
    <row r="856" spans="1:10" ht="30">
      <c r="A856" s="588" t="s">
        <v>663</v>
      </c>
      <c r="B856" s="589" t="s">
        <v>514</v>
      </c>
      <c r="C856" s="589" t="s">
        <v>664</v>
      </c>
      <c r="D856" s="590">
        <v>1.6999999999999999E-3</v>
      </c>
      <c r="E856" s="590">
        <v>1</v>
      </c>
      <c r="F856" s="590">
        <v>53.47</v>
      </c>
      <c r="G856" s="590">
        <v>0</v>
      </c>
      <c r="H856" s="590">
        <v>53.47</v>
      </c>
      <c r="I856" s="590" t="s">
        <v>479</v>
      </c>
      <c r="J856" s="590">
        <v>9.0999999999999998E-2</v>
      </c>
    </row>
    <row r="857" spans="1:10" ht="30">
      <c r="A857" s="588" t="s">
        <v>665</v>
      </c>
      <c r="B857" s="589" t="s">
        <v>575</v>
      </c>
      <c r="C857" s="589" t="s">
        <v>666</v>
      </c>
      <c r="D857" s="590">
        <v>6.9999999999999999E-4</v>
      </c>
      <c r="E857" s="590">
        <v>1</v>
      </c>
      <c r="F857" s="590">
        <v>36.06</v>
      </c>
      <c r="G857" s="590">
        <v>0</v>
      </c>
      <c r="H857" s="590">
        <v>36.06</v>
      </c>
      <c r="I857" s="590" t="s">
        <v>479</v>
      </c>
      <c r="J857" s="590">
        <v>2.5000000000000001E-2</v>
      </c>
    </row>
    <row r="858" spans="1:10" ht="15" customHeight="1">
      <c r="A858" s="591" t="s">
        <v>480</v>
      </c>
      <c r="B858" s="592"/>
      <c r="C858" s="592"/>
      <c r="D858" s="592"/>
      <c r="E858" s="592"/>
      <c r="F858" s="592"/>
      <c r="G858" s="592"/>
      <c r="H858" s="592"/>
      <c r="I858" s="593"/>
      <c r="J858" s="587">
        <v>15.33</v>
      </c>
    </row>
    <row r="859" spans="1:10">
      <c r="A859" s="594"/>
      <c r="B859" s="594"/>
      <c r="C859" s="594"/>
      <c r="D859" s="594"/>
      <c r="E859" s="594"/>
      <c r="F859" s="594"/>
      <c r="G859" s="594"/>
      <c r="H859" s="594"/>
      <c r="I859" s="594"/>
      <c r="J859" s="594"/>
    </row>
    <row r="860" spans="1:10" ht="15" customHeight="1">
      <c r="A860" s="582" t="s">
        <v>299</v>
      </c>
      <c r="B860" s="582"/>
      <c r="C860" s="582"/>
      <c r="D860" s="582"/>
      <c r="E860" s="582"/>
    </row>
    <row r="861" spans="1:10" ht="15" customHeight="1">
      <c r="A861" s="595" t="s">
        <v>481</v>
      </c>
      <c r="B861" s="596"/>
      <c r="C861" s="597"/>
      <c r="D861" s="587" t="s">
        <v>482</v>
      </c>
      <c r="E861" s="587" t="s">
        <v>483</v>
      </c>
    </row>
    <row r="862" spans="1:10" ht="15" customHeight="1">
      <c r="A862" s="598" t="s">
        <v>484</v>
      </c>
      <c r="B862" s="599"/>
      <c r="C862" s="600"/>
      <c r="D862" s="601">
        <v>157.27000000000001</v>
      </c>
      <c r="E862" s="602">
        <v>19.760000000000002</v>
      </c>
    </row>
    <row r="863" spans="1:10" ht="15" customHeight="1">
      <c r="A863" s="598" t="s">
        <v>485</v>
      </c>
      <c r="B863" s="599"/>
      <c r="C863" s="600"/>
      <c r="D863" s="603"/>
      <c r="E863" s="602">
        <v>15.33</v>
      </c>
    </row>
    <row r="864" spans="1:10" ht="15" customHeight="1">
      <c r="A864" s="598" t="s">
        <v>486</v>
      </c>
      <c r="B864" s="599"/>
      <c r="C864" s="600"/>
      <c r="D864" s="603"/>
      <c r="E864" s="602">
        <v>0</v>
      </c>
    </row>
    <row r="865" spans="1:10" ht="15" customHeight="1">
      <c r="A865" s="598" t="s">
        <v>487</v>
      </c>
      <c r="B865" s="599"/>
      <c r="C865" s="600"/>
      <c r="D865" s="603"/>
      <c r="E865" s="602">
        <v>1</v>
      </c>
    </row>
    <row r="866" spans="1:10" ht="15" customHeight="1">
      <c r="A866" s="598" t="s">
        <v>488</v>
      </c>
      <c r="B866" s="599"/>
      <c r="C866" s="600"/>
      <c r="D866" s="603"/>
      <c r="E866" s="602">
        <v>19.760000000000002</v>
      </c>
    </row>
    <row r="867" spans="1:10" ht="15" customHeight="1">
      <c r="A867" s="598" t="s">
        <v>489</v>
      </c>
      <c r="B867" s="599"/>
      <c r="C867" s="600"/>
      <c r="D867" s="603"/>
      <c r="E867" s="602">
        <v>19.760000000000002</v>
      </c>
    </row>
    <row r="868" spans="1:10" ht="15" customHeight="1">
      <c r="A868" s="598" t="s">
        <v>490</v>
      </c>
      <c r="B868" s="599"/>
      <c r="C868" s="600"/>
      <c r="D868" s="604"/>
      <c r="E868" s="602">
        <v>35.090000000000003</v>
      </c>
    </row>
    <row r="869" spans="1:10" ht="15" customHeight="1">
      <c r="A869" s="598" t="s">
        <v>491</v>
      </c>
      <c r="B869" s="599"/>
      <c r="C869" s="600"/>
      <c r="D869" s="601">
        <v>0</v>
      </c>
      <c r="E869" s="602">
        <v>0</v>
      </c>
    </row>
    <row r="870" spans="1:10" ht="15" customHeight="1">
      <c r="A870" s="595" t="s">
        <v>492</v>
      </c>
      <c r="B870" s="596"/>
      <c r="C870" s="597"/>
      <c r="D870" s="604"/>
      <c r="E870" s="587">
        <v>35.090000000000003</v>
      </c>
    </row>
    <row r="871" spans="1:10">
      <c r="A871" s="583"/>
      <c r="B871" s="583"/>
      <c r="C871" s="583"/>
      <c r="D871" s="583"/>
      <c r="E871" s="583"/>
      <c r="F871" s="583"/>
      <c r="G871" s="583"/>
      <c r="H871" s="583"/>
      <c r="I871" s="583"/>
      <c r="J871" s="583"/>
    </row>
    <row r="872" spans="1:10">
      <c r="A872" s="605"/>
      <c r="B872" s="605"/>
      <c r="C872" s="605"/>
      <c r="D872" s="605"/>
      <c r="E872" s="605"/>
      <c r="F872" s="605"/>
      <c r="G872" s="605"/>
      <c r="H872" s="605"/>
      <c r="I872" s="605"/>
      <c r="J872" s="605"/>
    </row>
    <row r="873" spans="1:10" ht="15" customHeight="1">
      <c r="A873" s="582" t="s">
        <v>455</v>
      </c>
      <c r="B873" s="582"/>
      <c r="C873" s="582"/>
      <c r="D873" s="582"/>
      <c r="E873" s="582"/>
      <c r="F873" s="582"/>
      <c r="G873" s="582"/>
      <c r="H873" s="582"/>
      <c r="I873" s="582"/>
      <c r="J873" s="582"/>
    </row>
    <row r="874" spans="1:10" ht="15" customHeight="1">
      <c r="A874" s="582" t="s">
        <v>456</v>
      </c>
      <c r="B874" s="582"/>
      <c r="C874" s="582"/>
      <c r="D874" s="582" t="s">
        <v>457</v>
      </c>
      <c r="E874" s="582"/>
      <c r="F874" s="582"/>
      <c r="G874" s="582" t="s">
        <v>458</v>
      </c>
      <c r="H874" s="582"/>
      <c r="I874" s="582"/>
      <c r="J874" s="582"/>
    </row>
    <row r="875" spans="1:10">
      <c r="A875" s="583"/>
      <c r="B875" s="583"/>
      <c r="C875" s="583"/>
      <c r="D875" s="583"/>
      <c r="E875" s="583"/>
      <c r="F875" s="583"/>
      <c r="G875" s="583"/>
      <c r="H875" s="583"/>
      <c r="I875" s="583"/>
      <c r="J875" s="583"/>
    </row>
    <row r="876" spans="1:10" ht="15" customHeight="1">
      <c r="A876" s="582" t="s">
        <v>459</v>
      </c>
      <c r="B876" s="582"/>
      <c r="C876" s="582"/>
      <c r="D876" s="582"/>
      <c r="E876" s="582"/>
      <c r="F876" s="582"/>
      <c r="G876" s="582"/>
      <c r="H876" s="582"/>
      <c r="I876" s="582"/>
      <c r="J876" s="582"/>
    </row>
    <row r="877" spans="1:10">
      <c r="A877" s="583"/>
      <c r="B877" s="583"/>
      <c r="C877" s="583"/>
      <c r="D877" s="583"/>
      <c r="E877" s="583"/>
      <c r="F877" s="583"/>
      <c r="G877" s="583"/>
      <c r="H877" s="583"/>
      <c r="I877" s="583"/>
      <c r="J877" s="583"/>
    </row>
    <row r="878" spans="1:10" ht="15" customHeight="1">
      <c r="A878" s="582" t="s">
        <v>766</v>
      </c>
      <c r="B878" s="582"/>
      <c r="C878" s="582"/>
      <c r="D878" s="582"/>
      <c r="E878" s="582"/>
      <c r="F878" s="582"/>
      <c r="G878" s="582"/>
      <c r="H878" s="582" t="s">
        <v>736</v>
      </c>
      <c r="I878" s="582"/>
      <c r="J878" s="582"/>
    </row>
    <row r="879" spans="1:10" ht="15" customHeight="1">
      <c r="A879" s="582" t="s">
        <v>462</v>
      </c>
      <c r="B879" s="582"/>
      <c r="C879" s="582" t="s">
        <v>767</v>
      </c>
      <c r="D879" s="582"/>
      <c r="E879" s="582" t="s">
        <v>464</v>
      </c>
      <c r="F879" s="582"/>
      <c r="G879" s="582"/>
      <c r="H879" s="582" t="s">
        <v>465</v>
      </c>
      <c r="I879" s="582"/>
      <c r="J879" s="582"/>
    </row>
    <row r="880" spans="1:10">
      <c r="A880" s="583"/>
      <c r="B880" s="583"/>
      <c r="C880" s="583"/>
      <c r="D880" s="583"/>
      <c r="E880" s="583"/>
      <c r="F880" s="583"/>
      <c r="G880" s="583"/>
      <c r="H880" s="583"/>
      <c r="I880" s="583"/>
      <c r="J880" s="583"/>
    </row>
    <row r="881" spans="1:10">
      <c r="A881" s="585" t="s">
        <v>466</v>
      </c>
      <c r="B881" s="586" t="s">
        <v>467</v>
      </c>
      <c r="C881" s="586" t="s">
        <v>468</v>
      </c>
      <c r="D881" s="587" t="s">
        <v>469</v>
      </c>
      <c r="E881" s="587" t="s">
        <v>470</v>
      </c>
      <c r="F881" s="587" t="s">
        <v>471</v>
      </c>
      <c r="G881" s="587" t="s">
        <v>472</v>
      </c>
      <c r="H881" s="587" t="s">
        <v>473</v>
      </c>
      <c r="I881" s="587" t="s">
        <v>474</v>
      </c>
      <c r="J881" s="587" t="s">
        <v>475</v>
      </c>
    </row>
    <row r="882" spans="1:10" ht="30">
      <c r="A882" s="588" t="s">
        <v>500</v>
      </c>
      <c r="B882" s="589" t="s">
        <v>477</v>
      </c>
      <c r="C882" s="589" t="s">
        <v>501</v>
      </c>
      <c r="D882" s="590">
        <v>0.7</v>
      </c>
      <c r="E882" s="590">
        <v>1</v>
      </c>
      <c r="F882" s="590">
        <v>5.86</v>
      </c>
      <c r="G882" s="590">
        <v>0</v>
      </c>
      <c r="H882" s="590">
        <v>15.08</v>
      </c>
      <c r="I882" s="590" t="s">
        <v>479</v>
      </c>
      <c r="J882" s="590">
        <v>10.555999999999999</v>
      </c>
    </row>
    <row r="883" spans="1:10" ht="30">
      <c r="A883" s="588" t="s">
        <v>524</v>
      </c>
      <c r="B883" s="589" t="s">
        <v>477</v>
      </c>
      <c r="C883" s="589" t="s">
        <v>525</v>
      </c>
      <c r="D883" s="590">
        <v>0.7</v>
      </c>
      <c r="E883" s="590">
        <v>1</v>
      </c>
      <c r="F883" s="590">
        <v>6.94</v>
      </c>
      <c r="G883" s="590">
        <v>0</v>
      </c>
      <c r="H883" s="590">
        <v>17.850000000000001</v>
      </c>
      <c r="I883" s="590" t="s">
        <v>479</v>
      </c>
      <c r="J883" s="590">
        <v>12.494999999999999</v>
      </c>
    </row>
    <row r="884" spans="1:10" ht="15" customHeight="1">
      <c r="A884" s="591" t="s">
        <v>480</v>
      </c>
      <c r="B884" s="592"/>
      <c r="C884" s="592"/>
      <c r="D884" s="592"/>
      <c r="E884" s="592"/>
      <c r="F884" s="592"/>
      <c r="G884" s="592"/>
      <c r="H884" s="592"/>
      <c r="I884" s="593"/>
      <c r="J884" s="587">
        <v>23.05</v>
      </c>
    </row>
    <row r="885" spans="1:10">
      <c r="A885" s="594"/>
      <c r="B885" s="594"/>
      <c r="C885" s="594"/>
      <c r="D885" s="594"/>
      <c r="E885" s="594"/>
      <c r="F885" s="594"/>
      <c r="G885" s="594"/>
      <c r="H885" s="594"/>
      <c r="I885" s="594"/>
      <c r="J885" s="594"/>
    </row>
    <row r="886" spans="1:10">
      <c r="A886" s="585" t="s">
        <v>507</v>
      </c>
      <c r="B886" s="586" t="s">
        <v>467</v>
      </c>
      <c r="C886" s="586" t="s">
        <v>468</v>
      </c>
      <c r="D886" s="587" t="s">
        <v>469</v>
      </c>
      <c r="E886" s="587" t="s">
        <v>470</v>
      </c>
      <c r="F886" s="587" t="s">
        <v>471</v>
      </c>
      <c r="G886" s="587" t="s">
        <v>472</v>
      </c>
      <c r="H886" s="587" t="s">
        <v>473</v>
      </c>
      <c r="I886" s="587" t="s">
        <v>474</v>
      </c>
      <c r="J886" s="587" t="s">
        <v>475</v>
      </c>
    </row>
    <row r="887" spans="1:10" ht="30">
      <c r="A887" s="588" t="s">
        <v>768</v>
      </c>
      <c r="B887" s="589" t="s">
        <v>509</v>
      </c>
      <c r="C887" s="589" t="s">
        <v>769</v>
      </c>
      <c r="D887" s="590">
        <v>1.4</v>
      </c>
      <c r="E887" s="590">
        <v>1</v>
      </c>
      <c r="F887" s="590">
        <v>19.23</v>
      </c>
      <c r="G887" s="590">
        <v>0</v>
      </c>
      <c r="H887" s="590">
        <v>19.23</v>
      </c>
      <c r="I887" s="590" t="s">
        <v>479</v>
      </c>
      <c r="J887" s="590">
        <v>26.922000000000001</v>
      </c>
    </row>
    <row r="888" spans="1:10" ht="30">
      <c r="A888" s="588" t="s">
        <v>663</v>
      </c>
      <c r="B888" s="589" t="s">
        <v>514</v>
      </c>
      <c r="C888" s="589" t="s">
        <v>664</v>
      </c>
      <c r="D888" s="590">
        <v>2.2000000000000001E-3</v>
      </c>
      <c r="E888" s="590">
        <v>1</v>
      </c>
      <c r="F888" s="590">
        <v>53.47</v>
      </c>
      <c r="G888" s="590">
        <v>0</v>
      </c>
      <c r="H888" s="590">
        <v>53.47</v>
      </c>
      <c r="I888" s="590" t="s">
        <v>479</v>
      </c>
      <c r="J888" s="590">
        <v>0.11799999999999999</v>
      </c>
    </row>
    <row r="889" spans="1:10" ht="30">
      <c r="A889" s="588" t="s">
        <v>665</v>
      </c>
      <c r="B889" s="589" t="s">
        <v>575</v>
      </c>
      <c r="C889" s="589" t="s">
        <v>666</v>
      </c>
      <c r="D889" s="590">
        <v>8.0000000000000004E-4</v>
      </c>
      <c r="E889" s="590">
        <v>1</v>
      </c>
      <c r="F889" s="590">
        <v>36.06</v>
      </c>
      <c r="G889" s="590">
        <v>0</v>
      </c>
      <c r="H889" s="590">
        <v>36.06</v>
      </c>
      <c r="I889" s="590" t="s">
        <v>479</v>
      </c>
      <c r="J889" s="590">
        <v>2.9000000000000001E-2</v>
      </c>
    </row>
    <row r="890" spans="1:10" ht="15" customHeight="1">
      <c r="A890" s="591" t="s">
        <v>480</v>
      </c>
      <c r="B890" s="592"/>
      <c r="C890" s="592"/>
      <c r="D890" s="592"/>
      <c r="E890" s="592"/>
      <c r="F890" s="592"/>
      <c r="G890" s="592"/>
      <c r="H890" s="592"/>
      <c r="I890" s="593"/>
      <c r="J890" s="587">
        <v>27.07</v>
      </c>
    </row>
    <row r="891" spans="1:10">
      <c r="A891" s="594"/>
      <c r="B891" s="594"/>
      <c r="C891" s="594"/>
      <c r="D891" s="594"/>
      <c r="E891" s="594"/>
      <c r="F891" s="594"/>
      <c r="G891" s="594"/>
      <c r="H891" s="594"/>
      <c r="I891" s="594"/>
      <c r="J891" s="594"/>
    </row>
    <row r="892" spans="1:10" ht="15" customHeight="1">
      <c r="A892" s="582" t="s">
        <v>299</v>
      </c>
      <c r="B892" s="582"/>
      <c r="C892" s="582"/>
      <c r="D892" s="582"/>
      <c r="E892" s="582"/>
    </row>
    <row r="893" spans="1:10" ht="15" customHeight="1">
      <c r="A893" s="595" t="s">
        <v>481</v>
      </c>
      <c r="B893" s="596"/>
      <c r="C893" s="597"/>
      <c r="D893" s="587" t="s">
        <v>482</v>
      </c>
      <c r="E893" s="587" t="s">
        <v>483</v>
      </c>
    </row>
    <row r="894" spans="1:10" ht="15" customHeight="1">
      <c r="A894" s="598" t="s">
        <v>484</v>
      </c>
      <c r="B894" s="599"/>
      <c r="C894" s="600"/>
      <c r="D894" s="601">
        <v>157.27000000000001</v>
      </c>
      <c r="E894" s="602">
        <v>23.05</v>
      </c>
    </row>
    <row r="895" spans="1:10" ht="15" customHeight="1">
      <c r="A895" s="598" t="s">
        <v>485</v>
      </c>
      <c r="B895" s="599"/>
      <c r="C895" s="600"/>
      <c r="D895" s="603"/>
      <c r="E895" s="602">
        <v>27.07</v>
      </c>
    </row>
    <row r="896" spans="1:10" ht="15" customHeight="1">
      <c r="A896" s="598" t="s">
        <v>486</v>
      </c>
      <c r="B896" s="599"/>
      <c r="C896" s="600"/>
      <c r="D896" s="603"/>
      <c r="E896" s="602">
        <v>0</v>
      </c>
    </row>
    <row r="897" spans="1:10" ht="15" customHeight="1">
      <c r="A897" s="598" t="s">
        <v>487</v>
      </c>
      <c r="B897" s="599"/>
      <c r="C897" s="600"/>
      <c r="D897" s="603"/>
      <c r="E897" s="602">
        <v>1</v>
      </c>
    </row>
    <row r="898" spans="1:10" ht="15" customHeight="1">
      <c r="A898" s="598" t="s">
        <v>488</v>
      </c>
      <c r="B898" s="599"/>
      <c r="C898" s="600"/>
      <c r="D898" s="603"/>
      <c r="E898" s="602">
        <v>23.05</v>
      </c>
    </row>
    <row r="899" spans="1:10" ht="15" customHeight="1">
      <c r="A899" s="598" t="s">
        <v>489</v>
      </c>
      <c r="B899" s="599"/>
      <c r="C899" s="600"/>
      <c r="D899" s="603"/>
      <c r="E899" s="602">
        <v>23.05</v>
      </c>
    </row>
    <row r="900" spans="1:10" ht="15" customHeight="1">
      <c r="A900" s="598" t="s">
        <v>490</v>
      </c>
      <c r="B900" s="599"/>
      <c r="C900" s="600"/>
      <c r="D900" s="604"/>
      <c r="E900" s="602">
        <v>50.12</v>
      </c>
    </row>
    <row r="901" spans="1:10" ht="15" customHeight="1">
      <c r="A901" s="598" t="s">
        <v>491</v>
      </c>
      <c r="B901" s="599"/>
      <c r="C901" s="600"/>
      <c r="D901" s="601">
        <v>0</v>
      </c>
      <c r="E901" s="602">
        <v>0</v>
      </c>
    </row>
    <row r="902" spans="1:10" ht="15" customHeight="1">
      <c r="A902" s="595" t="s">
        <v>492</v>
      </c>
      <c r="B902" s="596"/>
      <c r="C902" s="597"/>
      <c r="D902" s="604"/>
      <c r="E902" s="587">
        <v>50.12</v>
      </c>
    </row>
    <row r="903" spans="1:10">
      <c r="A903" s="583"/>
      <c r="B903" s="583"/>
      <c r="C903" s="583"/>
      <c r="D903" s="583"/>
      <c r="E903" s="583"/>
      <c r="F903" s="583"/>
      <c r="G903" s="583"/>
      <c r="H903" s="583"/>
      <c r="I903" s="583"/>
      <c r="J903" s="583"/>
    </row>
    <row r="904" spans="1:10">
      <c r="A904" s="605"/>
      <c r="B904" s="605"/>
      <c r="C904" s="605"/>
      <c r="D904" s="605"/>
      <c r="E904" s="605"/>
      <c r="F904" s="605"/>
      <c r="G904" s="605"/>
      <c r="H904" s="605"/>
      <c r="I904" s="605"/>
      <c r="J904" s="605"/>
    </row>
    <row r="905" spans="1:10" ht="15" customHeight="1">
      <c r="A905" s="582" t="s">
        <v>455</v>
      </c>
      <c r="B905" s="582"/>
      <c r="C905" s="582"/>
      <c r="D905" s="582"/>
      <c r="E905" s="582"/>
      <c r="F905" s="582"/>
      <c r="G905" s="582"/>
      <c r="H905" s="582"/>
      <c r="I905" s="582"/>
      <c r="J905" s="582"/>
    </row>
    <row r="906" spans="1:10" ht="15" customHeight="1">
      <c r="A906" s="582" t="s">
        <v>456</v>
      </c>
      <c r="B906" s="582"/>
      <c r="C906" s="582"/>
      <c r="D906" s="582" t="s">
        <v>457</v>
      </c>
      <c r="E906" s="582"/>
      <c r="F906" s="582"/>
      <c r="G906" s="582" t="s">
        <v>458</v>
      </c>
      <c r="H906" s="582"/>
      <c r="I906" s="582"/>
      <c r="J906" s="582"/>
    </row>
    <row r="907" spans="1:10">
      <c r="A907" s="583"/>
      <c r="B907" s="583"/>
      <c r="C907" s="583"/>
      <c r="D907" s="583"/>
      <c r="E907" s="583"/>
      <c r="F907" s="583"/>
      <c r="G907" s="583"/>
      <c r="H907" s="583"/>
      <c r="I907" s="583"/>
      <c r="J907" s="583"/>
    </row>
    <row r="908" spans="1:10" ht="15" customHeight="1">
      <c r="A908" s="582" t="s">
        <v>459</v>
      </c>
      <c r="B908" s="582"/>
      <c r="C908" s="582"/>
      <c r="D908" s="582"/>
      <c r="E908" s="582"/>
      <c r="F908" s="582"/>
      <c r="G908" s="582"/>
      <c r="H908" s="582"/>
      <c r="I908" s="582"/>
      <c r="J908" s="582"/>
    </row>
    <row r="909" spans="1:10">
      <c r="A909" s="583"/>
      <c r="B909" s="583"/>
      <c r="C909" s="583"/>
      <c r="D909" s="583"/>
      <c r="E909" s="583"/>
      <c r="F909" s="583"/>
      <c r="G909" s="583"/>
      <c r="H909" s="583"/>
      <c r="I909" s="583"/>
      <c r="J909" s="583"/>
    </row>
    <row r="910" spans="1:10" ht="15" customHeight="1">
      <c r="A910" s="582" t="s">
        <v>770</v>
      </c>
      <c r="B910" s="582"/>
      <c r="C910" s="582"/>
      <c r="D910" s="582"/>
      <c r="E910" s="582"/>
      <c r="F910" s="582"/>
      <c r="G910" s="582"/>
      <c r="H910" s="582" t="s">
        <v>771</v>
      </c>
      <c r="I910" s="582"/>
      <c r="J910" s="582"/>
    </row>
    <row r="911" spans="1:10" ht="15" customHeight="1">
      <c r="A911" s="582" t="s">
        <v>462</v>
      </c>
      <c r="B911" s="582"/>
      <c r="C911" s="582" t="s">
        <v>772</v>
      </c>
      <c r="D911" s="582"/>
      <c r="E911" s="582" t="s">
        <v>464</v>
      </c>
      <c r="F911" s="582"/>
      <c r="G911" s="582"/>
      <c r="H911" s="582" t="s">
        <v>465</v>
      </c>
      <c r="I911" s="582"/>
      <c r="J911" s="582"/>
    </row>
    <row r="912" spans="1:10">
      <c r="A912" s="583"/>
      <c r="B912" s="583"/>
      <c r="C912" s="583"/>
      <c r="D912" s="583"/>
      <c r="E912" s="583"/>
      <c r="F912" s="583"/>
      <c r="G912" s="583"/>
      <c r="H912" s="583"/>
      <c r="I912" s="583"/>
      <c r="J912" s="583"/>
    </row>
    <row r="913" spans="1:10">
      <c r="A913" s="585" t="s">
        <v>466</v>
      </c>
      <c r="B913" s="586" t="s">
        <v>467</v>
      </c>
      <c r="C913" s="586" t="s">
        <v>468</v>
      </c>
      <c r="D913" s="587" t="s">
        <v>469</v>
      </c>
      <c r="E913" s="587" t="s">
        <v>470</v>
      </c>
      <c r="F913" s="587" t="s">
        <v>471</v>
      </c>
      <c r="G913" s="587" t="s">
        <v>472</v>
      </c>
      <c r="H913" s="587" t="s">
        <v>473</v>
      </c>
      <c r="I913" s="587" t="s">
        <v>474</v>
      </c>
      <c r="J913" s="587" t="s">
        <v>475</v>
      </c>
    </row>
    <row r="914" spans="1:10" ht="30">
      <c r="A914" s="588" t="s">
        <v>500</v>
      </c>
      <c r="B914" s="589" t="s">
        <v>477</v>
      </c>
      <c r="C914" s="589" t="s">
        <v>501</v>
      </c>
      <c r="D914" s="590">
        <v>0.14000000000000001</v>
      </c>
      <c r="E914" s="590">
        <v>1</v>
      </c>
      <c r="F914" s="590">
        <v>5.86</v>
      </c>
      <c r="G914" s="590">
        <v>0</v>
      </c>
      <c r="H914" s="590">
        <v>15.08</v>
      </c>
      <c r="I914" s="590" t="s">
        <v>479</v>
      </c>
      <c r="J914" s="590">
        <v>2.1110000000000002</v>
      </c>
    </row>
    <row r="915" spans="1:10" ht="30">
      <c r="A915" s="588" t="s">
        <v>524</v>
      </c>
      <c r="B915" s="589" t="s">
        <v>477</v>
      </c>
      <c r="C915" s="589" t="s">
        <v>525</v>
      </c>
      <c r="D915" s="590">
        <v>0.14000000000000001</v>
      </c>
      <c r="E915" s="590">
        <v>1</v>
      </c>
      <c r="F915" s="590">
        <v>6.94</v>
      </c>
      <c r="G915" s="590">
        <v>0</v>
      </c>
      <c r="H915" s="590">
        <v>17.850000000000001</v>
      </c>
      <c r="I915" s="590" t="s">
        <v>479</v>
      </c>
      <c r="J915" s="590">
        <v>2.4990000000000001</v>
      </c>
    </row>
    <row r="916" spans="1:10" ht="15" customHeight="1">
      <c r="A916" s="591" t="s">
        <v>480</v>
      </c>
      <c r="B916" s="592"/>
      <c r="C916" s="592"/>
      <c r="D916" s="592"/>
      <c r="E916" s="592"/>
      <c r="F916" s="592"/>
      <c r="G916" s="592"/>
      <c r="H916" s="592"/>
      <c r="I916" s="593"/>
      <c r="J916" s="587">
        <v>4.6100000000000003</v>
      </c>
    </row>
    <row r="917" spans="1:10">
      <c r="A917" s="594"/>
      <c r="B917" s="594"/>
      <c r="C917" s="594"/>
      <c r="D917" s="594"/>
      <c r="E917" s="594"/>
      <c r="F917" s="594"/>
      <c r="G917" s="594"/>
      <c r="H917" s="594"/>
      <c r="I917" s="594"/>
      <c r="J917" s="594"/>
    </row>
    <row r="918" spans="1:10">
      <c r="A918" s="585" t="s">
        <v>507</v>
      </c>
      <c r="B918" s="586" t="s">
        <v>467</v>
      </c>
      <c r="C918" s="586" t="s">
        <v>468</v>
      </c>
      <c r="D918" s="587" t="s">
        <v>469</v>
      </c>
      <c r="E918" s="587" t="s">
        <v>470</v>
      </c>
      <c r="F918" s="587" t="s">
        <v>471</v>
      </c>
      <c r="G918" s="587" t="s">
        <v>472</v>
      </c>
      <c r="H918" s="587" t="s">
        <v>473</v>
      </c>
      <c r="I918" s="587" t="s">
        <v>474</v>
      </c>
      <c r="J918" s="587" t="s">
        <v>475</v>
      </c>
    </row>
    <row r="919" spans="1:10" ht="30">
      <c r="A919" s="588" t="s">
        <v>773</v>
      </c>
      <c r="B919" s="589" t="s">
        <v>552</v>
      </c>
      <c r="C919" s="589" t="s">
        <v>774</v>
      </c>
      <c r="D919" s="590">
        <v>1</v>
      </c>
      <c r="E919" s="590">
        <v>1</v>
      </c>
      <c r="F919" s="590">
        <v>22.2</v>
      </c>
      <c r="G919" s="590">
        <v>0</v>
      </c>
      <c r="H919" s="590">
        <v>22.2</v>
      </c>
      <c r="I919" s="590" t="s">
        <v>479</v>
      </c>
      <c r="J919" s="590">
        <v>22.2</v>
      </c>
    </row>
    <row r="920" spans="1:10" ht="30">
      <c r="A920" s="588" t="s">
        <v>661</v>
      </c>
      <c r="B920" s="589" t="s">
        <v>509</v>
      </c>
      <c r="C920" s="589" t="s">
        <v>662</v>
      </c>
      <c r="D920" s="590">
        <v>1.57</v>
      </c>
      <c r="E920" s="590">
        <v>1</v>
      </c>
      <c r="F920" s="590">
        <v>0.18</v>
      </c>
      <c r="G920" s="590">
        <v>0</v>
      </c>
      <c r="H920" s="590">
        <v>0.18</v>
      </c>
      <c r="I920" s="590" t="s">
        <v>479</v>
      </c>
      <c r="J920" s="590">
        <v>0.28299999999999997</v>
      </c>
    </row>
    <row r="921" spans="1:10" ht="30">
      <c r="A921" s="588" t="s">
        <v>663</v>
      </c>
      <c r="B921" s="589" t="s">
        <v>514</v>
      </c>
      <c r="C921" s="589" t="s">
        <v>664</v>
      </c>
      <c r="D921" s="590">
        <v>7.4999999999999997E-3</v>
      </c>
      <c r="E921" s="590">
        <v>1</v>
      </c>
      <c r="F921" s="590">
        <v>53.47</v>
      </c>
      <c r="G921" s="590">
        <v>0</v>
      </c>
      <c r="H921" s="590">
        <v>53.47</v>
      </c>
      <c r="I921" s="590" t="s">
        <v>479</v>
      </c>
      <c r="J921" s="590">
        <v>0.40100000000000002</v>
      </c>
    </row>
    <row r="922" spans="1:10" ht="30">
      <c r="A922" s="588" t="s">
        <v>665</v>
      </c>
      <c r="B922" s="589" t="s">
        <v>575</v>
      </c>
      <c r="C922" s="589" t="s">
        <v>666</v>
      </c>
      <c r="D922" s="590">
        <v>1.0999999999999999E-2</v>
      </c>
      <c r="E922" s="590">
        <v>1</v>
      </c>
      <c r="F922" s="590">
        <v>36.06</v>
      </c>
      <c r="G922" s="590">
        <v>0</v>
      </c>
      <c r="H922" s="590">
        <v>36.06</v>
      </c>
      <c r="I922" s="590" t="s">
        <v>479</v>
      </c>
      <c r="J922" s="590">
        <v>0.39700000000000002</v>
      </c>
    </row>
    <row r="923" spans="1:10" ht="15" customHeight="1">
      <c r="A923" s="591" t="s">
        <v>480</v>
      </c>
      <c r="B923" s="592"/>
      <c r="C923" s="592"/>
      <c r="D923" s="592"/>
      <c r="E923" s="592"/>
      <c r="F923" s="592"/>
      <c r="G923" s="592"/>
      <c r="H923" s="592"/>
      <c r="I923" s="593"/>
      <c r="J923" s="587">
        <v>23.28</v>
      </c>
    </row>
    <row r="924" spans="1:10">
      <c r="A924" s="594"/>
      <c r="B924" s="594"/>
      <c r="C924" s="594"/>
      <c r="D924" s="594"/>
      <c r="E924" s="594"/>
      <c r="F924" s="594"/>
      <c r="G924" s="594"/>
      <c r="H924" s="594"/>
      <c r="I924" s="594"/>
      <c r="J924" s="594"/>
    </row>
    <row r="925" spans="1:10" ht="15" customHeight="1">
      <c r="A925" s="582" t="s">
        <v>299</v>
      </c>
      <c r="B925" s="582"/>
      <c r="C925" s="582"/>
      <c r="D925" s="582"/>
      <c r="E925" s="582"/>
    </row>
    <row r="926" spans="1:10" ht="15" customHeight="1">
      <c r="A926" s="595" t="s">
        <v>481</v>
      </c>
      <c r="B926" s="596"/>
      <c r="C926" s="597"/>
      <c r="D926" s="587" t="s">
        <v>482</v>
      </c>
      <c r="E926" s="587" t="s">
        <v>483</v>
      </c>
    </row>
    <row r="927" spans="1:10" ht="15" customHeight="1">
      <c r="A927" s="598" t="s">
        <v>484</v>
      </c>
      <c r="B927" s="599"/>
      <c r="C927" s="600"/>
      <c r="D927" s="601">
        <v>157.27000000000001</v>
      </c>
      <c r="E927" s="602">
        <v>4.6100000000000003</v>
      </c>
    </row>
    <row r="928" spans="1:10" ht="15" customHeight="1">
      <c r="A928" s="598" t="s">
        <v>485</v>
      </c>
      <c r="B928" s="599"/>
      <c r="C928" s="600"/>
      <c r="D928" s="603"/>
      <c r="E928" s="602">
        <v>23.28</v>
      </c>
    </row>
    <row r="929" spans="1:10" ht="15" customHeight="1">
      <c r="A929" s="598" t="s">
        <v>486</v>
      </c>
      <c r="B929" s="599"/>
      <c r="C929" s="600"/>
      <c r="D929" s="603"/>
      <c r="E929" s="602">
        <v>0</v>
      </c>
    </row>
    <row r="930" spans="1:10" ht="15" customHeight="1">
      <c r="A930" s="598" t="s">
        <v>487</v>
      </c>
      <c r="B930" s="599"/>
      <c r="C930" s="600"/>
      <c r="D930" s="603"/>
      <c r="E930" s="602">
        <v>1</v>
      </c>
    </row>
    <row r="931" spans="1:10" ht="15" customHeight="1">
      <c r="A931" s="598" t="s">
        <v>488</v>
      </c>
      <c r="B931" s="599"/>
      <c r="C931" s="600"/>
      <c r="D931" s="603"/>
      <c r="E931" s="602">
        <v>4.6100000000000003</v>
      </c>
    </row>
    <row r="932" spans="1:10" ht="15" customHeight="1">
      <c r="A932" s="598" t="s">
        <v>489</v>
      </c>
      <c r="B932" s="599"/>
      <c r="C932" s="600"/>
      <c r="D932" s="603"/>
      <c r="E932" s="602">
        <v>4.6100000000000003</v>
      </c>
    </row>
    <row r="933" spans="1:10" ht="15" customHeight="1">
      <c r="A933" s="598" t="s">
        <v>490</v>
      </c>
      <c r="B933" s="599"/>
      <c r="C933" s="600"/>
      <c r="D933" s="604"/>
      <c r="E933" s="602">
        <v>27.89</v>
      </c>
    </row>
    <row r="934" spans="1:10" ht="15" customHeight="1">
      <c r="A934" s="598" t="s">
        <v>491</v>
      </c>
      <c r="B934" s="599"/>
      <c r="C934" s="600"/>
      <c r="D934" s="601">
        <v>0</v>
      </c>
      <c r="E934" s="602">
        <v>0</v>
      </c>
    </row>
    <row r="935" spans="1:10" ht="15" customHeight="1">
      <c r="A935" s="595" t="s">
        <v>492</v>
      </c>
      <c r="B935" s="596"/>
      <c r="C935" s="597"/>
      <c r="D935" s="604"/>
      <c r="E935" s="587">
        <v>27.89</v>
      </c>
    </row>
    <row r="936" spans="1:10">
      <c r="A936" s="583"/>
      <c r="B936" s="583"/>
      <c r="C936" s="583"/>
      <c r="D936" s="583"/>
      <c r="E936" s="583"/>
      <c r="F936" s="583"/>
      <c r="G936" s="583"/>
      <c r="H936" s="583"/>
      <c r="I936" s="583"/>
      <c r="J936" s="583"/>
    </row>
    <row r="937" spans="1:10">
      <c r="A937" s="605"/>
      <c r="B937" s="605"/>
      <c r="C937" s="605"/>
      <c r="D937" s="605"/>
      <c r="E937" s="605"/>
      <c r="F937" s="605"/>
      <c r="G937" s="605"/>
      <c r="H937" s="605"/>
      <c r="I937" s="605"/>
      <c r="J937" s="605"/>
    </row>
    <row r="938" spans="1:10" ht="15" customHeight="1">
      <c r="A938" s="582" t="s">
        <v>455</v>
      </c>
      <c r="B938" s="582"/>
      <c r="C938" s="582"/>
      <c r="D938" s="582"/>
      <c r="E938" s="582"/>
      <c r="F938" s="582"/>
      <c r="G938" s="582"/>
      <c r="H938" s="582"/>
      <c r="I938" s="582"/>
      <c r="J938" s="582"/>
    </row>
    <row r="939" spans="1:10" ht="15" customHeight="1">
      <c r="A939" s="582" t="s">
        <v>456</v>
      </c>
      <c r="B939" s="582"/>
      <c r="C939" s="582"/>
      <c r="D939" s="582" t="s">
        <v>457</v>
      </c>
      <c r="E939" s="582"/>
      <c r="F939" s="582"/>
      <c r="G939" s="582" t="s">
        <v>458</v>
      </c>
      <c r="H939" s="582"/>
      <c r="I939" s="582"/>
      <c r="J939" s="582"/>
    </row>
    <row r="940" spans="1:10">
      <c r="A940" s="583"/>
      <c r="B940" s="583"/>
      <c r="C940" s="583"/>
      <c r="D940" s="583"/>
      <c r="E940" s="583"/>
      <c r="F940" s="583"/>
      <c r="G940" s="583"/>
      <c r="H940" s="583"/>
      <c r="I940" s="583"/>
      <c r="J940" s="583"/>
    </row>
    <row r="941" spans="1:10" ht="15" customHeight="1">
      <c r="A941" s="582" t="s">
        <v>459</v>
      </c>
      <c r="B941" s="582"/>
      <c r="C941" s="582"/>
      <c r="D941" s="582"/>
      <c r="E941" s="582"/>
      <c r="F941" s="582"/>
      <c r="G941" s="582"/>
      <c r="H941" s="582"/>
      <c r="I941" s="582"/>
      <c r="J941" s="582"/>
    </row>
    <row r="942" spans="1:10">
      <c r="A942" s="583"/>
      <c r="B942" s="583"/>
      <c r="C942" s="583"/>
      <c r="D942" s="583"/>
      <c r="E942" s="583"/>
      <c r="F942" s="583"/>
      <c r="G942" s="583"/>
      <c r="H942" s="583"/>
      <c r="I942" s="583"/>
      <c r="J942" s="583"/>
    </row>
    <row r="943" spans="1:10" ht="15" customHeight="1">
      <c r="A943" s="582" t="s">
        <v>775</v>
      </c>
      <c r="B943" s="582"/>
      <c r="C943" s="582"/>
      <c r="D943" s="582"/>
      <c r="E943" s="582"/>
      <c r="F943" s="582"/>
      <c r="G943" s="582"/>
      <c r="H943" s="582" t="s">
        <v>736</v>
      </c>
      <c r="I943" s="582"/>
      <c r="J943" s="582"/>
    </row>
    <row r="944" spans="1:10" ht="15" customHeight="1">
      <c r="A944" s="582" t="s">
        <v>462</v>
      </c>
      <c r="B944" s="582"/>
      <c r="C944" s="582" t="s">
        <v>776</v>
      </c>
      <c r="D944" s="582"/>
      <c r="E944" s="582" t="s">
        <v>464</v>
      </c>
      <c r="F944" s="582"/>
      <c r="G944" s="582"/>
      <c r="H944" s="582" t="s">
        <v>465</v>
      </c>
      <c r="I944" s="582"/>
      <c r="J944" s="582"/>
    </row>
    <row r="945" spans="1:10">
      <c r="A945" s="583"/>
      <c r="B945" s="583"/>
      <c r="C945" s="583"/>
      <c r="D945" s="583"/>
      <c r="E945" s="583"/>
      <c r="F945" s="583"/>
      <c r="G945" s="583"/>
      <c r="H945" s="583"/>
      <c r="I945" s="583"/>
      <c r="J945" s="583"/>
    </row>
    <row r="946" spans="1:10">
      <c r="A946" s="585" t="s">
        <v>466</v>
      </c>
      <c r="B946" s="586" t="s">
        <v>467</v>
      </c>
      <c r="C946" s="586" t="s">
        <v>468</v>
      </c>
      <c r="D946" s="587" t="s">
        <v>469</v>
      </c>
      <c r="E946" s="587" t="s">
        <v>470</v>
      </c>
      <c r="F946" s="587" t="s">
        <v>471</v>
      </c>
      <c r="G946" s="587" t="s">
        <v>472</v>
      </c>
      <c r="H946" s="587" t="s">
        <v>473</v>
      </c>
      <c r="I946" s="587" t="s">
        <v>474</v>
      </c>
      <c r="J946" s="587" t="s">
        <v>475</v>
      </c>
    </row>
    <row r="947" spans="1:10" ht="30">
      <c r="A947" s="588" t="s">
        <v>500</v>
      </c>
      <c r="B947" s="589" t="s">
        <v>477</v>
      </c>
      <c r="C947" s="589" t="s">
        <v>501</v>
      </c>
      <c r="D947" s="590">
        <v>1.1000000000000001</v>
      </c>
      <c r="E947" s="590">
        <v>1</v>
      </c>
      <c r="F947" s="590">
        <v>5.86</v>
      </c>
      <c r="G947" s="590">
        <v>0</v>
      </c>
      <c r="H947" s="590">
        <v>15.08</v>
      </c>
      <c r="I947" s="590" t="s">
        <v>479</v>
      </c>
      <c r="J947" s="590">
        <v>16.588000000000001</v>
      </c>
    </row>
    <row r="948" spans="1:10" ht="30">
      <c r="A948" s="588" t="s">
        <v>524</v>
      </c>
      <c r="B948" s="589" t="s">
        <v>477</v>
      </c>
      <c r="C948" s="589" t="s">
        <v>525</v>
      </c>
      <c r="D948" s="590">
        <v>1.1000000000000001</v>
      </c>
      <c r="E948" s="590">
        <v>1</v>
      </c>
      <c r="F948" s="590">
        <v>6.94</v>
      </c>
      <c r="G948" s="590">
        <v>0</v>
      </c>
      <c r="H948" s="590">
        <v>17.850000000000001</v>
      </c>
      <c r="I948" s="590" t="s">
        <v>479</v>
      </c>
      <c r="J948" s="590">
        <v>19.635000000000002</v>
      </c>
    </row>
    <row r="949" spans="1:10" ht="15" customHeight="1">
      <c r="A949" s="591" t="s">
        <v>480</v>
      </c>
      <c r="B949" s="592"/>
      <c r="C949" s="592"/>
      <c r="D949" s="592"/>
      <c r="E949" s="592"/>
      <c r="F949" s="592"/>
      <c r="G949" s="592"/>
      <c r="H949" s="592"/>
      <c r="I949" s="593"/>
      <c r="J949" s="587">
        <v>36.22</v>
      </c>
    </row>
    <row r="950" spans="1:10">
      <c r="A950" s="594"/>
      <c r="B950" s="594"/>
      <c r="C950" s="594"/>
      <c r="D950" s="594"/>
      <c r="E950" s="594"/>
      <c r="F950" s="594"/>
      <c r="G950" s="594"/>
      <c r="H950" s="594"/>
      <c r="I950" s="594"/>
      <c r="J950" s="594"/>
    </row>
    <row r="951" spans="1:10">
      <c r="A951" s="585" t="s">
        <v>507</v>
      </c>
      <c r="B951" s="586" t="s">
        <v>467</v>
      </c>
      <c r="C951" s="586" t="s">
        <v>468</v>
      </c>
      <c r="D951" s="587" t="s">
        <v>469</v>
      </c>
      <c r="E951" s="587" t="s">
        <v>470</v>
      </c>
      <c r="F951" s="587" t="s">
        <v>471</v>
      </c>
      <c r="G951" s="587" t="s">
        <v>472</v>
      </c>
      <c r="H951" s="587" t="s">
        <v>473</v>
      </c>
      <c r="I951" s="587" t="s">
        <v>474</v>
      </c>
      <c r="J951" s="587" t="s">
        <v>475</v>
      </c>
    </row>
    <row r="952" spans="1:10" ht="30">
      <c r="A952" s="588" t="s">
        <v>631</v>
      </c>
      <c r="B952" s="589" t="s">
        <v>509</v>
      </c>
      <c r="C952" s="589" t="s">
        <v>632</v>
      </c>
      <c r="D952" s="590">
        <v>1.3</v>
      </c>
      <c r="E952" s="590">
        <v>1</v>
      </c>
      <c r="F952" s="590">
        <v>10.51</v>
      </c>
      <c r="G952" s="590">
        <v>0</v>
      </c>
      <c r="H952" s="590">
        <v>10.51</v>
      </c>
      <c r="I952" s="590" t="s">
        <v>479</v>
      </c>
      <c r="J952" s="590">
        <v>13.663</v>
      </c>
    </row>
    <row r="953" spans="1:10" ht="30">
      <c r="A953" s="588" t="s">
        <v>663</v>
      </c>
      <c r="B953" s="589" t="s">
        <v>514</v>
      </c>
      <c r="C953" s="589" t="s">
        <v>664</v>
      </c>
      <c r="D953" s="590">
        <v>3.27E-2</v>
      </c>
      <c r="E953" s="590">
        <v>1</v>
      </c>
      <c r="F953" s="590">
        <v>53.47</v>
      </c>
      <c r="G953" s="590">
        <v>0</v>
      </c>
      <c r="H953" s="590">
        <v>53.47</v>
      </c>
      <c r="I953" s="590" t="s">
        <v>479</v>
      </c>
      <c r="J953" s="590">
        <v>1.748</v>
      </c>
    </row>
    <row r="954" spans="1:10" ht="30">
      <c r="A954" s="588" t="s">
        <v>665</v>
      </c>
      <c r="B954" s="589" t="s">
        <v>575</v>
      </c>
      <c r="C954" s="589" t="s">
        <v>666</v>
      </c>
      <c r="D954" s="590">
        <v>5.11E-2</v>
      </c>
      <c r="E954" s="590">
        <v>1</v>
      </c>
      <c r="F954" s="590">
        <v>36.06</v>
      </c>
      <c r="G954" s="590">
        <v>0</v>
      </c>
      <c r="H954" s="590">
        <v>36.06</v>
      </c>
      <c r="I954" s="590" t="s">
        <v>479</v>
      </c>
      <c r="J954" s="590">
        <v>1.843</v>
      </c>
    </row>
    <row r="955" spans="1:10" ht="15" customHeight="1">
      <c r="A955" s="591" t="s">
        <v>480</v>
      </c>
      <c r="B955" s="592"/>
      <c r="C955" s="592"/>
      <c r="D955" s="592"/>
      <c r="E955" s="592"/>
      <c r="F955" s="592"/>
      <c r="G955" s="592"/>
      <c r="H955" s="592"/>
      <c r="I955" s="593"/>
      <c r="J955" s="587">
        <v>17.25</v>
      </c>
    </row>
    <row r="956" spans="1:10">
      <c r="A956" s="594"/>
      <c r="B956" s="594"/>
      <c r="C956" s="594"/>
      <c r="D956" s="594"/>
      <c r="E956" s="594"/>
      <c r="F956" s="594"/>
      <c r="G956" s="594"/>
      <c r="H956" s="594"/>
      <c r="I956" s="594"/>
      <c r="J956" s="594"/>
    </row>
    <row r="957" spans="1:10" ht="15" customHeight="1">
      <c r="A957" s="582" t="s">
        <v>299</v>
      </c>
      <c r="B957" s="582"/>
      <c r="C957" s="582"/>
      <c r="D957" s="582"/>
      <c r="E957" s="582"/>
    </row>
    <row r="958" spans="1:10" ht="15" customHeight="1">
      <c r="A958" s="595" t="s">
        <v>481</v>
      </c>
      <c r="B958" s="596"/>
      <c r="C958" s="597"/>
      <c r="D958" s="587" t="s">
        <v>482</v>
      </c>
      <c r="E958" s="587" t="s">
        <v>483</v>
      </c>
    </row>
    <row r="959" spans="1:10" ht="15" customHeight="1">
      <c r="A959" s="598" t="s">
        <v>484</v>
      </c>
      <c r="B959" s="599"/>
      <c r="C959" s="600"/>
      <c r="D959" s="601">
        <v>157.27000000000001</v>
      </c>
      <c r="E959" s="602">
        <v>36.22</v>
      </c>
    </row>
    <row r="960" spans="1:10" ht="15" customHeight="1">
      <c r="A960" s="598" t="s">
        <v>485</v>
      </c>
      <c r="B960" s="599"/>
      <c r="C960" s="600"/>
      <c r="D960" s="603"/>
      <c r="E960" s="602">
        <v>17.25</v>
      </c>
    </row>
    <row r="961" spans="1:10" ht="15" customHeight="1">
      <c r="A961" s="598" t="s">
        <v>486</v>
      </c>
      <c r="B961" s="599"/>
      <c r="C961" s="600"/>
      <c r="D961" s="603"/>
      <c r="E961" s="602">
        <v>0</v>
      </c>
    </row>
    <row r="962" spans="1:10" ht="15" customHeight="1">
      <c r="A962" s="598" t="s">
        <v>487</v>
      </c>
      <c r="B962" s="599"/>
      <c r="C962" s="600"/>
      <c r="D962" s="603"/>
      <c r="E962" s="602">
        <v>1</v>
      </c>
    </row>
    <row r="963" spans="1:10" ht="15" customHeight="1">
      <c r="A963" s="598" t="s">
        <v>488</v>
      </c>
      <c r="B963" s="599"/>
      <c r="C963" s="600"/>
      <c r="D963" s="603"/>
      <c r="E963" s="602">
        <v>36.22</v>
      </c>
    </row>
    <row r="964" spans="1:10" ht="15" customHeight="1">
      <c r="A964" s="598" t="s">
        <v>489</v>
      </c>
      <c r="B964" s="599"/>
      <c r="C964" s="600"/>
      <c r="D964" s="603"/>
      <c r="E964" s="602">
        <v>36.22</v>
      </c>
    </row>
    <row r="965" spans="1:10" ht="15" customHeight="1">
      <c r="A965" s="598" t="s">
        <v>490</v>
      </c>
      <c r="B965" s="599"/>
      <c r="C965" s="600"/>
      <c r="D965" s="604"/>
      <c r="E965" s="602">
        <v>53.47</v>
      </c>
    </row>
    <row r="966" spans="1:10" ht="15" customHeight="1">
      <c r="A966" s="598" t="s">
        <v>491</v>
      </c>
      <c r="B966" s="599"/>
      <c r="C966" s="600"/>
      <c r="D966" s="601">
        <v>0</v>
      </c>
      <c r="E966" s="602">
        <v>0</v>
      </c>
    </row>
    <row r="967" spans="1:10" ht="15" customHeight="1">
      <c r="A967" s="595" t="s">
        <v>492</v>
      </c>
      <c r="B967" s="596"/>
      <c r="C967" s="597"/>
      <c r="D967" s="604"/>
      <c r="E967" s="587">
        <v>53.47</v>
      </c>
    </row>
    <row r="968" spans="1:10">
      <c r="A968" s="583"/>
      <c r="B968" s="583"/>
      <c r="C968" s="583"/>
      <c r="D968" s="583"/>
      <c r="E968" s="583"/>
      <c r="F968" s="583"/>
      <c r="G968" s="583"/>
      <c r="H968" s="583"/>
      <c r="I968" s="583"/>
      <c r="J968" s="583"/>
    </row>
    <row r="969" spans="1:10">
      <c r="A969" s="605"/>
      <c r="B969" s="605"/>
      <c r="C969" s="605"/>
      <c r="D969" s="605"/>
      <c r="E969" s="605"/>
      <c r="F969" s="605"/>
      <c r="G969" s="605"/>
      <c r="H969" s="605"/>
      <c r="I969" s="605"/>
      <c r="J969" s="605"/>
    </row>
    <row r="970" spans="1:10" ht="15" customHeight="1">
      <c r="A970" s="582" t="s">
        <v>455</v>
      </c>
      <c r="B970" s="582"/>
      <c r="C970" s="582"/>
      <c r="D970" s="582"/>
      <c r="E970" s="582"/>
      <c r="F970" s="582"/>
      <c r="G970" s="582"/>
      <c r="H970" s="582"/>
      <c r="I970" s="582"/>
      <c r="J970" s="582"/>
    </row>
    <row r="971" spans="1:10" ht="15" customHeight="1">
      <c r="A971" s="582" t="s">
        <v>456</v>
      </c>
      <c r="B971" s="582"/>
      <c r="C971" s="582"/>
      <c r="D971" s="582" t="s">
        <v>457</v>
      </c>
      <c r="E971" s="582"/>
      <c r="F971" s="582"/>
      <c r="G971" s="582" t="s">
        <v>458</v>
      </c>
      <c r="H971" s="582"/>
      <c r="I971" s="582"/>
      <c r="J971" s="582"/>
    </row>
    <row r="972" spans="1:10">
      <c r="A972" s="583"/>
      <c r="B972" s="583"/>
      <c r="C972" s="583"/>
      <c r="D972" s="583"/>
      <c r="E972" s="583"/>
      <c r="F972" s="583"/>
      <c r="G972" s="583"/>
      <c r="H972" s="583"/>
      <c r="I972" s="583"/>
      <c r="J972" s="583"/>
    </row>
    <row r="973" spans="1:10" ht="15" customHeight="1">
      <c r="A973" s="582" t="s">
        <v>459</v>
      </c>
      <c r="B973" s="582"/>
      <c r="C973" s="582"/>
      <c r="D973" s="582"/>
      <c r="E973" s="582"/>
      <c r="F973" s="582"/>
      <c r="G973" s="582"/>
      <c r="H973" s="582"/>
      <c r="I973" s="582"/>
      <c r="J973" s="582"/>
    </row>
    <row r="974" spans="1:10">
      <c r="A974" s="583"/>
      <c r="B974" s="583"/>
      <c r="C974" s="583"/>
      <c r="D974" s="583"/>
      <c r="E974" s="583"/>
      <c r="F974" s="583"/>
      <c r="G974" s="583"/>
      <c r="H974" s="583"/>
      <c r="I974" s="583"/>
      <c r="J974" s="583"/>
    </row>
    <row r="975" spans="1:10" ht="15" customHeight="1">
      <c r="A975" s="582" t="s">
        <v>777</v>
      </c>
      <c r="B975" s="582"/>
      <c r="C975" s="582"/>
      <c r="D975" s="582"/>
      <c r="E975" s="582"/>
      <c r="F975" s="582"/>
      <c r="G975" s="582"/>
      <c r="H975" s="582" t="s">
        <v>771</v>
      </c>
      <c r="I975" s="582"/>
      <c r="J975" s="582"/>
    </row>
    <row r="976" spans="1:10" ht="15" customHeight="1">
      <c r="A976" s="582" t="s">
        <v>462</v>
      </c>
      <c r="B976" s="582"/>
      <c r="C976" s="582" t="s">
        <v>778</v>
      </c>
      <c r="D976" s="582"/>
      <c r="E976" s="582" t="s">
        <v>464</v>
      </c>
      <c r="F976" s="582"/>
      <c r="G976" s="582"/>
      <c r="H976" s="582" t="s">
        <v>465</v>
      </c>
      <c r="I976" s="582"/>
      <c r="J976" s="582"/>
    </row>
    <row r="977" spans="1:10">
      <c r="A977" s="583"/>
      <c r="B977" s="583"/>
      <c r="C977" s="583"/>
      <c r="D977" s="583"/>
      <c r="E977" s="583"/>
      <c r="F977" s="583"/>
      <c r="G977" s="583"/>
      <c r="H977" s="583"/>
      <c r="I977" s="583"/>
      <c r="J977" s="583"/>
    </row>
    <row r="978" spans="1:10">
      <c r="A978" s="585" t="s">
        <v>466</v>
      </c>
      <c r="B978" s="586" t="s">
        <v>467</v>
      </c>
      <c r="C978" s="586" t="s">
        <v>468</v>
      </c>
      <c r="D978" s="587" t="s">
        <v>469</v>
      </c>
      <c r="E978" s="587" t="s">
        <v>470</v>
      </c>
      <c r="F978" s="587" t="s">
        <v>471</v>
      </c>
      <c r="G978" s="587" t="s">
        <v>472</v>
      </c>
      <c r="H978" s="587" t="s">
        <v>473</v>
      </c>
      <c r="I978" s="587" t="s">
        <v>474</v>
      </c>
      <c r="J978" s="587" t="s">
        <v>475</v>
      </c>
    </row>
    <row r="979" spans="1:10" ht="30">
      <c r="A979" s="588" t="s">
        <v>500</v>
      </c>
      <c r="B979" s="589" t="s">
        <v>477</v>
      </c>
      <c r="C979" s="589" t="s">
        <v>501</v>
      </c>
      <c r="D979" s="590">
        <v>0.34</v>
      </c>
      <c r="E979" s="590">
        <v>1</v>
      </c>
      <c r="F979" s="590">
        <v>5.86</v>
      </c>
      <c r="G979" s="590">
        <v>0</v>
      </c>
      <c r="H979" s="590">
        <v>15.08</v>
      </c>
      <c r="I979" s="590" t="s">
        <v>479</v>
      </c>
      <c r="J979" s="590">
        <v>5.1269999999999998</v>
      </c>
    </row>
    <row r="980" spans="1:10" ht="30">
      <c r="A980" s="588" t="s">
        <v>524</v>
      </c>
      <c r="B980" s="589" t="s">
        <v>477</v>
      </c>
      <c r="C980" s="589" t="s">
        <v>525</v>
      </c>
      <c r="D980" s="590">
        <v>0.34</v>
      </c>
      <c r="E980" s="590">
        <v>1</v>
      </c>
      <c r="F980" s="590">
        <v>6.94</v>
      </c>
      <c r="G980" s="590">
        <v>0</v>
      </c>
      <c r="H980" s="590">
        <v>17.850000000000001</v>
      </c>
      <c r="I980" s="590" t="s">
        <v>479</v>
      </c>
      <c r="J980" s="590">
        <v>6.069</v>
      </c>
    </row>
    <row r="981" spans="1:10" ht="15" customHeight="1">
      <c r="A981" s="591" t="s">
        <v>480</v>
      </c>
      <c r="B981" s="592"/>
      <c r="C981" s="592"/>
      <c r="D981" s="592"/>
      <c r="E981" s="592"/>
      <c r="F981" s="592"/>
      <c r="G981" s="592"/>
      <c r="H981" s="592"/>
      <c r="I981" s="593"/>
      <c r="J981" s="587">
        <v>11.2</v>
      </c>
    </row>
    <row r="982" spans="1:10">
      <c r="A982" s="594"/>
      <c r="B982" s="594"/>
      <c r="C982" s="594"/>
      <c r="D982" s="594"/>
      <c r="E982" s="594"/>
      <c r="F982" s="594"/>
      <c r="G982" s="594"/>
      <c r="H982" s="594"/>
      <c r="I982" s="594"/>
      <c r="J982" s="594"/>
    </row>
    <row r="983" spans="1:10">
      <c r="A983" s="585" t="s">
        <v>507</v>
      </c>
      <c r="B983" s="586" t="s">
        <v>467</v>
      </c>
      <c r="C983" s="586" t="s">
        <v>468</v>
      </c>
      <c r="D983" s="587" t="s">
        <v>469</v>
      </c>
      <c r="E983" s="587" t="s">
        <v>470</v>
      </c>
      <c r="F983" s="587" t="s">
        <v>471</v>
      </c>
      <c r="G983" s="587" t="s">
        <v>472</v>
      </c>
      <c r="H983" s="587" t="s">
        <v>473</v>
      </c>
      <c r="I983" s="587" t="s">
        <v>474</v>
      </c>
      <c r="J983" s="587" t="s">
        <v>475</v>
      </c>
    </row>
    <row r="984" spans="1:10" ht="30">
      <c r="A984" s="588" t="s">
        <v>661</v>
      </c>
      <c r="B984" s="589" t="s">
        <v>509</v>
      </c>
      <c r="C984" s="589" t="s">
        <v>662</v>
      </c>
      <c r="D984" s="590">
        <v>0.6</v>
      </c>
      <c r="E984" s="590">
        <v>1</v>
      </c>
      <c r="F984" s="590">
        <v>0.18</v>
      </c>
      <c r="G984" s="590">
        <v>0</v>
      </c>
      <c r="H984" s="590">
        <v>0.18</v>
      </c>
      <c r="I984" s="590" t="s">
        <v>479</v>
      </c>
      <c r="J984" s="590">
        <v>0.108</v>
      </c>
    </row>
    <row r="985" spans="1:10" ht="30">
      <c r="A985" s="588" t="s">
        <v>779</v>
      </c>
      <c r="B985" s="589" t="s">
        <v>552</v>
      </c>
      <c r="C985" s="589" t="s">
        <v>780</v>
      </c>
      <c r="D985" s="590">
        <v>1</v>
      </c>
      <c r="E985" s="590">
        <v>1</v>
      </c>
      <c r="F985" s="590">
        <v>82.96</v>
      </c>
      <c r="G985" s="590">
        <v>0</v>
      </c>
      <c r="H985" s="590">
        <v>82.96</v>
      </c>
      <c r="I985" s="590" t="s">
        <v>479</v>
      </c>
      <c r="J985" s="590">
        <v>82.96</v>
      </c>
    </row>
    <row r="986" spans="1:10" ht="15" customHeight="1">
      <c r="A986" s="591" t="s">
        <v>480</v>
      </c>
      <c r="B986" s="592"/>
      <c r="C986" s="592"/>
      <c r="D986" s="592"/>
      <c r="E986" s="592"/>
      <c r="F986" s="592"/>
      <c r="G986" s="592"/>
      <c r="H986" s="592"/>
      <c r="I986" s="593"/>
      <c r="J986" s="587">
        <v>83.07</v>
      </c>
    </row>
    <row r="987" spans="1:10">
      <c r="A987" s="594"/>
      <c r="B987" s="594"/>
      <c r="C987" s="594"/>
      <c r="D987" s="594"/>
      <c r="E987" s="594"/>
      <c r="F987" s="594"/>
      <c r="G987" s="594"/>
      <c r="H987" s="594"/>
      <c r="I987" s="594"/>
      <c r="J987" s="594"/>
    </row>
    <row r="988" spans="1:10" ht="15" customHeight="1">
      <c r="A988" s="582" t="s">
        <v>299</v>
      </c>
      <c r="B988" s="582"/>
      <c r="C988" s="582"/>
      <c r="D988" s="582"/>
      <c r="E988" s="582"/>
    </row>
    <row r="989" spans="1:10" ht="15" customHeight="1">
      <c r="A989" s="595" t="s">
        <v>481</v>
      </c>
      <c r="B989" s="596"/>
      <c r="C989" s="597"/>
      <c r="D989" s="587" t="s">
        <v>482</v>
      </c>
      <c r="E989" s="587" t="s">
        <v>483</v>
      </c>
    </row>
    <row r="990" spans="1:10" ht="15" customHeight="1">
      <c r="A990" s="598" t="s">
        <v>484</v>
      </c>
      <c r="B990" s="599"/>
      <c r="C990" s="600"/>
      <c r="D990" s="601">
        <v>157.27000000000001</v>
      </c>
      <c r="E990" s="602">
        <v>11.2</v>
      </c>
    </row>
    <row r="991" spans="1:10" ht="15" customHeight="1">
      <c r="A991" s="598" t="s">
        <v>485</v>
      </c>
      <c r="B991" s="599"/>
      <c r="C991" s="600"/>
      <c r="D991" s="603"/>
      <c r="E991" s="602">
        <v>83.07</v>
      </c>
    </row>
    <row r="992" spans="1:10" ht="15" customHeight="1">
      <c r="A992" s="598" t="s">
        <v>486</v>
      </c>
      <c r="B992" s="599"/>
      <c r="C992" s="600"/>
      <c r="D992" s="603"/>
      <c r="E992" s="602">
        <v>0</v>
      </c>
    </row>
    <row r="993" spans="1:10" ht="15" customHeight="1">
      <c r="A993" s="598" t="s">
        <v>487</v>
      </c>
      <c r="B993" s="599"/>
      <c r="C993" s="600"/>
      <c r="D993" s="603"/>
      <c r="E993" s="602">
        <v>1</v>
      </c>
    </row>
    <row r="994" spans="1:10" ht="15" customHeight="1">
      <c r="A994" s="598" t="s">
        <v>488</v>
      </c>
      <c r="B994" s="599"/>
      <c r="C994" s="600"/>
      <c r="D994" s="603"/>
      <c r="E994" s="602">
        <v>11.2</v>
      </c>
    </row>
    <row r="995" spans="1:10" ht="15" customHeight="1">
      <c r="A995" s="598" t="s">
        <v>489</v>
      </c>
      <c r="B995" s="599"/>
      <c r="C995" s="600"/>
      <c r="D995" s="603"/>
      <c r="E995" s="602">
        <v>11.2</v>
      </c>
    </row>
    <row r="996" spans="1:10" ht="15" customHeight="1">
      <c r="A996" s="598" t="s">
        <v>490</v>
      </c>
      <c r="B996" s="599"/>
      <c r="C996" s="600"/>
      <c r="D996" s="604"/>
      <c r="E996" s="602">
        <v>94.27</v>
      </c>
    </row>
    <row r="997" spans="1:10" ht="15" customHeight="1">
      <c r="A997" s="598" t="s">
        <v>491</v>
      </c>
      <c r="B997" s="599"/>
      <c r="C997" s="600"/>
      <c r="D997" s="601">
        <v>0</v>
      </c>
      <c r="E997" s="602">
        <v>0</v>
      </c>
    </row>
    <row r="998" spans="1:10" ht="15" customHeight="1">
      <c r="A998" s="595" t="s">
        <v>492</v>
      </c>
      <c r="B998" s="596"/>
      <c r="C998" s="597"/>
      <c r="D998" s="604"/>
      <c r="E998" s="587">
        <v>94.27</v>
      </c>
    </row>
    <row r="999" spans="1:10">
      <c r="A999" s="583"/>
      <c r="B999" s="583"/>
      <c r="C999" s="583"/>
      <c r="D999" s="583"/>
      <c r="E999" s="583"/>
      <c r="F999" s="583"/>
      <c r="G999" s="583"/>
      <c r="H999" s="583"/>
      <c r="I999" s="583"/>
      <c r="J999" s="583"/>
    </row>
    <row r="1000" spans="1:10">
      <c r="A1000" s="605"/>
      <c r="B1000" s="605"/>
      <c r="C1000" s="605"/>
      <c r="D1000" s="605"/>
      <c r="E1000" s="605"/>
      <c r="F1000" s="605"/>
      <c r="G1000" s="605"/>
      <c r="H1000" s="605"/>
      <c r="I1000" s="605"/>
      <c r="J1000" s="605"/>
    </row>
    <row r="1001" spans="1:10" ht="15" customHeight="1">
      <c r="A1001" s="582" t="s">
        <v>455</v>
      </c>
      <c r="B1001" s="582"/>
      <c r="C1001" s="582"/>
      <c r="D1001" s="582"/>
      <c r="E1001" s="582"/>
      <c r="F1001" s="582"/>
      <c r="G1001" s="582"/>
      <c r="H1001" s="582"/>
      <c r="I1001" s="582"/>
      <c r="J1001" s="582"/>
    </row>
    <row r="1002" spans="1:10" ht="15" customHeight="1">
      <c r="A1002" s="582" t="s">
        <v>456</v>
      </c>
      <c r="B1002" s="582"/>
      <c r="C1002" s="582"/>
      <c r="D1002" s="582" t="s">
        <v>457</v>
      </c>
      <c r="E1002" s="582"/>
      <c r="F1002" s="582"/>
      <c r="G1002" s="582" t="s">
        <v>458</v>
      </c>
      <c r="H1002" s="582"/>
      <c r="I1002" s="582"/>
      <c r="J1002" s="582"/>
    </row>
    <row r="1003" spans="1:10">
      <c r="A1003" s="583"/>
      <c r="B1003" s="583"/>
      <c r="C1003" s="583"/>
      <c r="D1003" s="583"/>
      <c r="E1003" s="583"/>
      <c r="F1003" s="583"/>
      <c r="G1003" s="583"/>
      <c r="H1003" s="583"/>
      <c r="I1003" s="583"/>
      <c r="J1003" s="583"/>
    </row>
    <row r="1004" spans="1:10" ht="15" customHeight="1">
      <c r="A1004" s="582" t="s">
        <v>459</v>
      </c>
      <c r="B1004" s="582"/>
      <c r="C1004" s="582"/>
      <c r="D1004" s="582"/>
      <c r="E1004" s="582"/>
      <c r="F1004" s="582"/>
      <c r="G1004" s="582"/>
      <c r="H1004" s="582"/>
      <c r="I1004" s="582"/>
      <c r="J1004" s="582"/>
    </row>
    <row r="1005" spans="1:10">
      <c r="A1005" s="583"/>
      <c r="B1005" s="583"/>
      <c r="C1005" s="583"/>
      <c r="D1005" s="583"/>
      <c r="E1005" s="583"/>
      <c r="F1005" s="583"/>
      <c r="G1005" s="583"/>
      <c r="H1005" s="583"/>
      <c r="I1005" s="583"/>
      <c r="J1005" s="583"/>
    </row>
    <row r="1006" spans="1:10" ht="15" customHeight="1">
      <c r="A1006" s="582" t="s">
        <v>781</v>
      </c>
      <c r="B1006" s="582"/>
      <c r="C1006" s="582"/>
      <c r="D1006" s="582"/>
      <c r="E1006" s="582"/>
      <c r="F1006" s="582"/>
      <c r="G1006" s="582"/>
      <c r="H1006" s="582" t="s">
        <v>771</v>
      </c>
      <c r="I1006" s="582"/>
      <c r="J1006" s="582"/>
    </row>
    <row r="1007" spans="1:10" ht="15" customHeight="1">
      <c r="A1007" s="582" t="s">
        <v>462</v>
      </c>
      <c r="B1007" s="582"/>
      <c r="C1007" s="582" t="s">
        <v>782</v>
      </c>
      <c r="D1007" s="582"/>
      <c r="E1007" s="582" t="s">
        <v>464</v>
      </c>
      <c r="F1007" s="582"/>
      <c r="G1007" s="582"/>
      <c r="H1007" s="582" t="s">
        <v>465</v>
      </c>
      <c r="I1007" s="582"/>
      <c r="J1007" s="582"/>
    </row>
    <row r="1008" spans="1:10">
      <c r="A1008" s="583"/>
      <c r="B1008" s="583"/>
      <c r="C1008" s="583"/>
      <c r="D1008" s="583"/>
      <c r="E1008" s="583"/>
      <c r="F1008" s="583"/>
      <c r="G1008" s="583"/>
      <c r="H1008" s="583"/>
      <c r="I1008" s="583"/>
      <c r="J1008" s="583"/>
    </row>
    <row r="1009" spans="1:10">
      <c r="A1009" s="585" t="s">
        <v>466</v>
      </c>
      <c r="B1009" s="586" t="s">
        <v>467</v>
      </c>
      <c r="C1009" s="586" t="s">
        <v>468</v>
      </c>
      <c r="D1009" s="587" t="s">
        <v>469</v>
      </c>
      <c r="E1009" s="587" t="s">
        <v>470</v>
      </c>
      <c r="F1009" s="587" t="s">
        <v>471</v>
      </c>
      <c r="G1009" s="587" t="s">
        <v>472</v>
      </c>
      <c r="H1009" s="587" t="s">
        <v>473</v>
      </c>
      <c r="I1009" s="587" t="s">
        <v>474</v>
      </c>
      <c r="J1009" s="587" t="s">
        <v>475</v>
      </c>
    </row>
    <row r="1010" spans="1:10" ht="30">
      <c r="A1010" s="588" t="s">
        <v>500</v>
      </c>
      <c r="B1010" s="589" t="s">
        <v>477</v>
      </c>
      <c r="C1010" s="589" t="s">
        <v>501</v>
      </c>
      <c r="D1010" s="590">
        <v>0.09</v>
      </c>
      <c r="E1010" s="590">
        <v>1</v>
      </c>
      <c r="F1010" s="590">
        <v>5.86</v>
      </c>
      <c r="G1010" s="590">
        <v>0</v>
      </c>
      <c r="H1010" s="590">
        <v>15.08</v>
      </c>
      <c r="I1010" s="590" t="s">
        <v>479</v>
      </c>
      <c r="J1010" s="590">
        <v>1.357</v>
      </c>
    </row>
    <row r="1011" spans="1:10" ht="30">
      <c r="A1011" s="588" t="s">
        <v>524</v>
      </c>
      <c r="B1011" s="589" t="s">
        <v>477</v>
      </c>
      <c r="C1011" s="589" t="s">
        <v>525</v>
      </c>
      <c r="D1011" s="590">
        <v>0.09</v>
      </c>
      <c r="E1011" s="590">
        <v>1</v>
      </c>
      <c r="F1011" s="590">
        <v>6.94</v>
      </c>
      <c r="G1011" s="590">
        <v>0</v>
      </c>
      <c r="H1011" s="590">
        <v>17.850000000000001</v>
      </c>
      <c r="I1011" s="590" t="s">
        <v>479</v>
      </c>
      <c r="J1011" s="590">
        <v>1.607</v>
      </c>
    </row>
    <row r="1012" spans="1:10" ht="15" customHeight="1">
      <c r="A1012" s="591" t="s">
        <v>480</v>
      </c>
      <c r="B1012" s="592"/>
      <c r="C1012" s="592"/>
      <c r="D1012" s="592"/>
      <c r="E1012" s="592"/>
      <c r="F1012" s="592"/>
      <c r="G1012" s="592"/>
      <c r="H1012" s="592"/>
      <c r="I1012" s="593"/>
      <c r="J1012" s="587">
        <v>2.96</v>
      </c>
    </row>
    <row r="1013" spans="1:10">
      <c r="A1013" s="594"/>
      <c r="B1013" s="594"/>
      <c r="C1013" s="594"/>
      <c r="D1013" s="594"/>
      <c r="E1013" s="594"/>
      <c r="F1013" s="594"/>
      <c r="G1013" s="594"/>
      <c r="H1013" s="594"/>
      <c r="I1013" s="594"/>
      <c r="J1013" s="594"/>
    </row>
    <row r="1014" spans="1:10">
      <c r="A1014" s="585" t="s">
        <v>507</v>
      </c>
      <c r="B1014" s="586" t="s">
        <v>467</v>
      </c>
      <c r="C1014" s="586" t="s">
        <v>468</v>
      </c>
      <c r="D1014" s="587" t="s">
        <v>469</v>
      </c>
      <c r="E1014" s="587" t="s">
        <v>470</v>
      </c>
      <c r="F1014" s="587" t="s">
        <v>471</v>
      </c>
      <c r="G1014" s="587" t="s">
        <v>472</v>
      </c>
      <c r="H1014" s="587" t="s">
        <v>473</v>
      </c>
      <c r="I1014" s="587" t="s">
        <v>474</v>
      </c>
      <c r="J1014" s="587" t="s">
        <v>475</v>
      </c>
    </row>
    <row r="1015" spans="1:10" ht="30">
      <c r="A1015" s="588" t="s">
        <v>783</v>
      </c>
      <c r="B1015" s="589" t="s">
        <v>552</v>
      </c>
      <c r="C1015" s="589" t="s">
        <v>784</v>
      </c>
      <c r="D1015" s="590">
        <v>1</v>
      </c>
      <c r="E1015" s="590">
        <v>1</v>
      </c>
      <c r="F1015" s="590">
        <v>13.36</v>
      </c>
      <c r="G1015" s="590">
        <v>0</v>
      </c>
      <c r="H1015" s="590">
        <v>13.36</v>
      </c>
      <c r="I1015" s="590" t="s">
        <v>479</v>
      </c>
      <c r="J1015" s="590">
        <v>13.36</v>
      </c>
    </row>
    <row r="1016" spans="1:10" ht="30">
      <c r="A1016" s="588" t="s">
        <v>661</v>
      </c>
      <c r="B1016" s="589" t="s">
        <v>509</v>
      </c>
      <c r="C1016" s="589" t="s">
        <v>662</v>
      </c>
      <c r="D1016" s="590">
        <v>1</v>
      </c>
      <c r="E1016" s="590">
        <v>1</v>
      </c>
      <c r="F1016" s="590">
        <v>0.18</v>
      </c>
      <c r="G1016" s="590">
        <v>0</v>
      </c>
      <c r="H1016" s="590">
        <v>0.18</v>
      </c>
      <c r="I1016" s="590" t="s">
        <v>479</v>
      </c>
      <c r="J1016" s="590">
        <v>0.18</v>
      </c>
    </row>
    <row r="1017" spans="1:10" ht="30">
      <c r="A1017" s="588" t="s">
        <v>663</v>
      </c>
      <c r="B1017" s="589" t="s">
        <v>514</v>
      </c>
      <c r="C1017" s="589" t="s">
        <v>664</v>
      </c>
      <c r="D1017" s="590">
        <v>3.5000000000000001E-3</v>
      </c>
      <c r="E1017" s="590">
        <v>1</v>
      </c>
      <c r="F1017" s="590">
        <v>53.47</v>
      </c>
      <c r="G1017" s="590">
        <v>0</v>
      </c>
      <c r="H1017" s="590">
        <v>53.47</v>
      </c>
      <c r="I1017" s="590" t="s">
        <v>479</v>
      </c>
      <c r="J1017" s="590">
        <v>0.187</v>
      </c>
    </row>
    <row r="1018" spans="1:10" ht="30">
      <c r="A1018" s="588" t="s">
        <v>665</v>
      </c>
      <c r="B1018" s="589" t="s">
        <v>575</v>
      </c>
      <c r="C1018" s="589" t="s">
        <v>666</v>
      </c>
      <c r="D1018" s="590">
        <v>5.4999999999999997E-3</v>
      </c>
      <c r="E1018" s="590">
        <v>1</v>
      </c>
      <c r="F1018" s="590">
        <v>36.06</v>
      </c>
      <c r="G1018" s="590">
        <v>0</v>
      </c>
      <c r="H1018" s="590">
        <v>36.06</v>
      </c>
      <c r="I1018" s="590" t="s">
        <v>479</v>
      </c>
      <c r="J1018" s="590">
        <v>0.19800000000000001</v>
      </c>
    </row>
    <row r="1019" spans="1:10" ht="15" customHeight="1">
      <c r="A1019" s="591" t="s">
        <v>480</v>
      </c>
      <c r="B1019" s="592"/>
      <c r="C1019" s="592"/>
      <c r="D1019" s="592"/>
      <c r="E1019" s="592"/>
      <c r="F1019" s="592"/>
      <c r="G1019" s="592"/>
      <c r="H1019" s="592"/>
      <c r="I1019" s="593"/>
      <c r="J1019" s="587">
        <v>13.92</v>
      </c>
    </row>
    <row r="1020" spans="1:10">
      <c r="A1020" s="594"/>
      <c r="B1020" s="594"/>
      <c r="C1020" s="594"/>
      <c r="D1020" s="594"/>
      <c r="E1020" s="594"/>
      <c r="F1020" s="594"/>
      <c r="G1020" s="594"/>
      <c r="H1020" s="594"/>
      <c r="I1020" s="594"/>
      <c r="J1020" s="594"/>
    </row>
    <row r="1021" spans="1:10" ht="15" customHeight="1">
      <c r="A1021" s="582" t="s">
        <v>299</v>
      </c>
      <c r="B1021" s="582"/>
      <c r="C1021" s="582"/>
      <c r="D1021" s="582"/>
      <c r="E1021" s="582"/>
    </row>
    <row r="1022" spans="1:10" ht="15" customHeight="1">
      <c r="A1022" s="595" t="s">
        <v>481</v>
      </c>
      <c r="B1022" s="596"/>
      <c r="C1022" s="597"/>
      <c r="D1022" s="587" t="s">
        <v>482</v>
      </c>
      <c r="E1022" s="587" t="s">
        <v>483</v>
      </c>
    </row>
    <row r="1023" spans="1:10" ht="15" customHeight="1">
      <c r="A1023" s="598" t="s">
        <v>484</v>
      </c>
      <c r="B1023" s="599"/>
      <c r="C1023" s="600"/>
      <c r="D1023" s="601">
        <v>157.27000000000001</v>
      </c>
      <c r="E1023" s="602">
        <v>2.96</v>
      </c>
    </row>
    <row r="1024" spans="1:10" ht="15" customHeight="1">
      <c r="A1024" s="598" t="s">
        <v>485</v>
      </c>
      <c r="B1024" s="599"/>
      <c r="C1024" s="600"/>
      <c r="D1024" s="603"/>
      <c r="E1024" s="602">
        <v>13.93</v>
      </c>
    </row>
    <row r="1025" spans="1:10" ht="15" customHeight="1">
      <c r="A1025" s="598" t="s">
        <v>486</v>
      </c>
      <c r="B1025" s="599"/>
      <c r="C1025" s="600"/>
      <c r="D1025" s="603"/>
      <c r="E1025" s="602">
        <v>0</v>
      </c>
    </row>
    <row r="1026" spans="1:10" ht="15" customHeight="1">
      <c r="A1026" s="598" t="s">
        <v>487</v>
      </c>
      <c r="B1026" s="599"/>
      <c r="C1026" s="600"/>
      <c r="D1026" s="603"/>
      <c r="E1026" s="602">
        <v>1</v>
      </c>
    </row>
    <row r="1027" spans="1:10" ht="15" customHeight="1">
      <c r="A1027" s="598" t="s">
        <v>488</v>
      </c>
      <c r="B1027" s="599"/>
      <c r="C1027" s="600"/>
      <c r="D1027" s="603"/>
      <c r="E1027" s="602">
        <v>2.96</v>
      </c>
    </row>
    <row r="1028" spans="1:10" ht="15" customHeight="1">
      <c r="A1028" s="598" t="s">
        <v>489</v>
      </c>
      <c r="B1028" s="599"/>
      <c r="C1028" s="600"/>
      <c r="D1028" s="603"/>
      <c r="E1028" s="602">
        <v>2.96</v>
      </c>
    </row>
    <row r="1029" spans="1:10" ht="15" customHeight="1">
      <c r="A1029" s="598" t="s">
        <v>490</v>
      </c>
      <c r="B1029" s="599"/>
      <c r="C1029" s="600"/>
      <c r="D1029" s="604"/>
      <c r="E1029" s="602">
        <v>16.89</v>
      </c>
    </row>
    <row r="1030" spans="1:10" ht="15" customHeight="1">
      <c r="A1030" s="598" t="s">
        <v>491</v>
      </c>
      <c r="B1030" s="599"/>
      <c r="C1030" s="600"/>
      <c r="D1030" s="601">
        <v>0</v>
      </c>
      <c r="E1030" s="602">
        <v>0</v>
      </c>
    </row>
    <row r="1031" spans="1:10" ht="15" customHeight="1">
      <c r="A1031" s="595" t="s">
        <v>492</v>
      </c>
      <c r="B1031" s="596"/>
      <c r="C1031" s="597"/>
      <c r="D1031" s="604"/>
      <c r="E1031" s="587">
        <v>16.89</v>
      </c>
    </row>
    <row r="1032" spans="1:10">
      <c r="A1032" s="583"/>
      <c r="B1032" s="583"/>
      <c r="C1032" s="583"/>
      <c r="D1032" s="583"/>
      <c r="E1032" s="583"/>
      <c r="F1032" s="583"/>
      <c r="G1032" s="583"/>
      <c r="H1032" s="583"/>
      <c r="I1032" s="583"/>
      <c r="J1032" s="583"/>
    </row>
    <row r="1033" spans="1:10">
      <c r="A1033" s="605"/>
      <c r="B1033" s="605"/>
      <c r="C1033" s="605"/>
      <c r="D1033" s="605"/>
      <c r="E1033" s="605"/>
      <c r="F1033" s="605"/>
      <c r="G1033" s="605"/>
      <c r="H1033" s="605"/>
      <c r="I1033" s="605"/>
      <c r="J1033" s="605"/>
    </row>
    <row r="1034" spans="1:10" ht="15" customHeight="1">
      <c r="A1034" s="582" t="s">
        <v>455</v>
      </c>
      <c r="B1034" s="582"/>
      <c r="C1034" s="582"/>
      <c r="D1034" s="582"/>
      <c r="E1034" s="582"/>
      <c r="F1034" s="582"/>
      <c r="G1034" s="582"/>
      <c r="H1034" s="582"/>
      <c r="I1034" s="582"/>
      <c r="J1034" s="582"/>
    </row>
    <row r="1035" spans="1:10" ht="15" customHeight="1">
      <c r="A1035" s="582" t="s">
        <v>456</v>
      </c>
      <c r="B1035" s="582"/>
      <c r="C1035" s="582"/>
      <c r="D1035" s="582" t="s">
        <v>457</v>
      </c>
      <c r="E1035" s="582"/>
      <c r="F1035" s="582"/>
      <c r="G1035" s="582" t="s">
        <v>458</v>
      </c>
      <c r="H1035" s="582"/>
      <c r="I1035" s="582"/>
      <c r="J1035" s="582"/>
    </row>
    <row r="1036" spans="1:10">
      <c r="A1036" s="583"/>
      <c r="B1036" s="583"/>
      <c r="C1036" s="583"/>
      <c r="D1036" s="583"/>
      <c r="E1036" s="583"/>
      <c r="F1036" s="583"/>
      <c r="G1036" s="583"/>
      <c r="H1036" s="583"/>
      <c r="I1036" s="583"/>
      <c r="J1036" s="583"/>
    </row>
    <row r="1037" spans="1:10" ht="15" customHeight="1">
      <c r="A1037" s="582" t="s">
        <v>459</v>
      </c>
      <c r="B1037" s="582"/>
      <c r="C1037" s="582"/>
      <c r="D1037" s="582"/>
      <c r="E1037" s="582"/>
      <c r="F1037" s="582"/>
      <c r="G1037" s="582"/>
      <c r="H1037" s="582"/>
      <c r="I1037" s="582"/>
      <c r="J1037" s="582"/>
    </row>
    <row r="1038" spans="1:10">
      <c r="A1038" s="583"/>
      <c r="B1038" s="583"/>
      <c r="C1038" s="583"/>
      <c r="D1038" s="583"/>
      <c r="E1038" s="583"/>
      <c r="F1038" s="583"/>
      <c r="G1038" s="583"/>
      <c r="H1038" s="583"/>
      <c r="I1038" s="583"/>
      <c r="J1038" s="583"/>
    </row>
    <row r="1039" spans="1:10" ht="15" customHeight="1">
      <c r="A1039" s="582" t="s">
        <v>785</v>
      </c>
      <c r="B1039" s="582"/>
      <c r="C1039" s="582"/>
      <c r="D1039" s="582"/>
      <c r="E1039" s="582"/>
      <c r="F1039" s="582"/>
      <c r="G1039" s="582"/>
      <c r="H1039" s="582" t="s">
        <v>736</v>
      </c>
      <c r="I1039" s="582"/>
      <c r="J1039" s="582"/>
    </row>
    <row r="1040" spans="1:10" ht="15" customHeight="1">
      <c r="A1040" s="582" t="s">
        <v>462</v>
      </c>
      <c r="B1040" s="582"/>
      <c r="C1040" s="582" t="s">
        <v>786</v>
      </c>
      <c r="D1040" s="582"/>
      <c r="E1040" s="582" t="s">
        <v>464</v>
      </c>
      <c r="F1040" s="582"/>
      <c r="G1040" s="582"/>
      <c r="H1040" s="582" t="s">
        <v>465</v>
      </c>
      <c r="I1040" s="582"/>
      <c r="J1040" s="582"/>
    </row>
    <row r="1041" spans="1:10">
      <c r="A1041" s="583"/>
      <c r="B1041" s="583"/>
      <c r="C1041" s="583"/>
      <c r="D1041" s="583"/>
      <c r="E1041" s="583"/>
      <c r="F1041" s="583"/>
      <c r="G1041" s="583"/>
      <c r="H1041" s="583"/>
      <c r="I1041" s="583"/>
      <c r="J1041" s="583"/>
    </row>
    <row r="1042" spans="1:10">
      <c r="A1042" s="585" t="s">
        <v>466</v>
      </c>
      <c r="B1042" s="586" t="s">
        <v>467</v>
      </c>
      <c r="C1042" s="586" t="s">
        <v>468</v>
      </c>
      <c r="D1042" s="587" t="s">
        <v>469</v>
      </c>
      <c r="E1042" s="587" t="s">
        <v>470</v>
      </c>
      <c r="F1042" s="587" t="s">
        <v>471</v>
      </c>
      <c r="G1042" s="587" t="s">
        <v>472</v>
      </c>
      <c r="H1042" s="587" t="s">
        <v>473</v>
      </c>
      <c r="I1042" s="587" t="s">
        <v>474</v>
      </c>
      <c r="J1042" s="587" t="s">
        <v>475</v>
      </c>
    </row>
    <row r="1043" spans="1:10" ht="30">
      <c r="A1043" s="588" t="s">
        <v>500</v>
      </c>
      <c r="B1043" s="589" t="s">
        <v>477</v>
      </c>
      <c r="C1043" s="589" t="s">
        <v>501</v>
      </c>
      <c r="D1043" s="590">
        <v>0.45</v>
      </c>
      <c r="E1043" s="590">
        <v>1</v>
      </c>
      <c r="F1043" s="590">
        <v>5.86</v>
      </c>
      <c r="G1043" s="590">
        <v>0</v>
      </c>
      <c r="H1043" s="590">
        <v>15.08</v>
      </c>
      <c r="I1043" s="590" t="s">
        <v>479</v>
      </c>
      <c r="J1043" s="590">
        <v>6.7859999999999996</v>
      </c>
    </row>
    <row r="1044" spans="1:10" ht="30">
      <c r="A1044" s="588" t="s">
        <v>522</v>
      </c>
      <c r="B1044" s="589" t="s">
        <v>477</v>
      </c>
      <c r="C1044" s="589" t="s">
        <v>523</v>
      </c>
      <c r="D1044" s="590">
        <v>0.45</v>
      </c>
      <c r="E1044" s="590">
        <v>1</v>
      </c>
      <c r="F1044" s="590">
        <v>6.94</v>
      </c>
      <c r="G1044" s="590">
        <v>0</v>
      </c>
      <c r="H1044" s="590">
        <v>17.850000000000001</v>
      </c>
      <c r="I1044" s="590" t="s">
        <v>479</v>
      </c>
      <c r="J1044" s="590">
        <v>8.0329999999999995</v>
      </c>
    </row>
    <row r="1045" spans="1:10" ht="15" customHeight="1">
      <c r="A1045" s="591" t="s">
        <v>480</v>
      </c>
      <c r="B1045" s="592"/>
      <c r="C1045" s="592"/>
      <c r="D1045" s="592"/>
      <c r="E1045" s="592"/>
      <c r="F1045" s="592"/>
      <c r="G1045" s="592"/>
      <c r="H1045" s="592"/>
      <c r="I1045" s="593"/>
      <c r="J1045" s="587">
        <v>14.82</v>
      </c>
    </row>
    <row r="1046" spans="1:10">
      <c r="A1046" s="594"/>
      <c r="B1046" s="594"/>
      <c r="C1046" s="594"/>
      <c r="D1046" s="594"/>
      <c r="E1046" s="594"/>
      <c r="F1046" s="594"/>
      <c r="G1046" s="594"/>
      <c r="H1046" s="594"/>
      <c r="I1046" s="594"/>
      <c r="J1046" s="594"/>
    </row>
    <row r="1047" spans="1:10">
      <c r="A1047" s="585" t="s">
        <v>507</v>
      </c>
      <c r="B1047" s="586" t="s">
        <v>467</v>
      </c>
      <c r="C1047" s="586" t="s">
        <v>468</v>
      </c>
      <c r="D1047" s="587" t="s">
        <v>469</v>
      </c>
      <c r="E1047" s="587" t="s">
        <v>470</v>
      </c>
      <c r="F1047" s="587" t="s">
        <v>471</v>
      </c>
      <c r="G1047" s="587" t="s">
        <v>472</v>
      </c>
      <c r="H1047" s="587" t="s">
        <v>473</v>
      </c>
      <c r="I1047" s="587" t="s">
        <v>474</v>
      </c>
      <c r="J1047" s="587" t="s">
        <v>475</v>
      </c>
    </row>
    <row r="1048" spans="1:10" ht="30">
      <c r="A1048" s="588" t="s">
        <v>787</v>
      </c>
      <c r="B1048" s="589" t="s">
        <v>509</v>
      </c>
      <c r="C1048" s="589" t="s">
        <v>788</v>
      </c>
      <c r="D1048" s="590">
        <v>1.1000000000000001</v>
      </c>
      <c r="E1048" s="590">
        <v>1</v>
      </c>
      <c r="F1048" s="590">
        <v>4.1399999999999997</v>
      </c>
      <c r="G1048" s="590">
        <v>0</v>
      </c>
      <c r="H1048" s="590">
        <v>4.1399999999999997</v>
      </c>
      <c r="I1048" s="590" t="s">
        <v>479</v>
      </c>
      <c r="J1048" s="590">
        <v>4.5540000000000003</v>
      </c>
    </row>
    <row r="1049" spans="1:10" ht="15" customHeight="1">
      <c r="A1049" s="591" t="s">
        <v>480</v>
      </c>
      <c r="B1049" s="592"/>
      <c r="C1049" s="592"/>
      <c r="D1049" s="592"/>
      <c r="E1049" s="592"/>
      <c r="F1049" s="592"/>
      <c r="G1049" s="592"/>
      <c r="H1049" s="592"/>
      <c r="I1049" s="593"/>
      <c r="J1049" s="587">
        <v>4.55</v>
      </c>
    </row>
    <row r="1050" spans="1:10">
      <c r="A1050" s="594"/>
      <c r="B1050" s="594"/>
      <c r="C1050" s="594"/>
      <c r="D1050" s="594"/>
      <c r="E1050" s="594"/>
      <c r="F1050" s="594"/>
      <c r="G1050" s="594"/>
      <c r="H1050" s="594"/>
      <c r="I1050" s="594"/>
      <c r="J1050" s="594"/>
    </row>
    <row r="1051" spans="1:10" ht="15" customHeight="1">
      <c r="A1051" s="582" t="s">
        <v>299</v>
      </c>
      <c r="B1051" s="582"/>
      <c r="C1051" s="582"/>
      <c r="D1051" s="582"/>
      <c r="E1051" s="582"/>
    </row>
    <row r="1052" spans="1:10" ht="15" customHeight="1">
      <c r="A1052" s="595" t="s">
        <v>481</v>
      </c>
      <c r="B1052" s="596"/>
      <c r="C1052" s="597"/>
      <c r="D1052" s="587" t="s">
        <v>482</v>
      </c>
      <c r="E1052" s="587" t="s">
        <v>483</v>
      </c>
    </row>
    <row r="1053" spans="1:10" ht="15" customHeight="1">
      <c r="A1053" s="598" t="s">
        <v>484</v>
      </c>
      <c r="B1053" s="599"/>
      <c r="C1053" s="600"/>
      <c r="D1053" s="601">
        <v>157.27000000000001</v>
      </c>
      <c r="E1053" s="602">
        <v>14.82</v>
      </c>
    </row>
    <row r="1054" spans="1:10" ht="15" customHeight="1">
      <c r="A1054" s="598" t="s">
        <v>485</v>
      </c>
      <c r="B1054" s="599"/>
      <c r="C1054" s="600"/>
      <c r="D1054" s="603"/>
      <c r="E1054" s="602">
        <v>4.55</v>
      </c>
    </row>
    <row r="1055" spans="1:10" ht="15" customHeight="1">
      <c r="A1055" s="598" t="s">
        <v>486</v>
      </c>
      <c r="B1055" s="599"/>
      <c r="C1055" s="600"/>
      <c r="D1055" s="603"/>
      <c r="E1055" s="602">
        <v>0</v>
      </c>
    </row>
    <row r="1056" spans="1:10" ht="15" customHeight="1">
      <c r="A1056" s="598" t="s">
        <v>487</v>
      </c>
      <c r="B1056" s="599"/>
      <c r="C1056" s="600"/>
      <c r="D1056" s="603"/>
      <c r="E1056" s="602">
        <v>1</v>
      </c>
    </row>
    <row r="1057" spans="1:10" ht="15" customHeight="1">
      <c r="A1057" s="598" t="s">
        <v>488</v>
      </c>
      <c r="B1057" s="599"/>
      <c r="C1057" s="600"/>
      <c r="D1057" s="603"/>
      <c r="E1057" s="602">
        <v>14.82</v>
      </c>
    </row>
    <row r="1058" spans="1:10" ht="15" customHeight="1">
      <c r="A1058" s="598" t="s">
        <v>489</v>
      </c>
      <c r="B1058" s="599"/>
      <c r="C1058" s="600"/>
      <c r="D1058" s="603"/>
      <c r="E1058" s="602">
        <v>14.82</v>
      </c>
    </row>
    <row r="1059" spans="1:10" ht="15" customHeight="1">
      <c r="A1059" s="598" t="s">
        <v>490</v>
      </c>
      <c r="B1059" s="599"/>
      <c r="C1059" s="600"/>
      <c r="D1059" s="604"/>
      <c r="E1059" s="602">
        <v>19.37</v>
      </c>
    </row>
    <row r="1060" spans="1:10" ht="15" customHeight="1">
      <c r="A1060" s="598" t="s">
        <v>491</v>
      </c>
      <c r="B1060" s="599"/>
      <c r="C1060" s="600"/>
      <c r="D1060" s="601">
        <v>0</v>
      </c>
      <c r="E1060" s="602">
        <v>0</v>
      </c>
    </row>
    <row r="1061" spans="1:10" ht="15" customHeight="1">
      <c r="A1061" s="595" t="s">
        <v>492</v>
      </c>
      <c r="B1061" s="596"/>
      <c r="C1061" s="597"/>
      <c r="D1061" s="604"/>
      <c r="E1061" s="587">
        <v>19.37</v>
      </c>
    </row>
    <row r="1062" spans="1:10">
      <c r="A1062" s="583"/>
      <c r="B1062" s="583"/>
      <c r="C1062" s="583"/>
      <c r="D1062" s="583"/>
      <c r="E1062" s="583"/>
      <c r="F1062" s="583"/>
      <c r="G1062" s="583"/>
      <c r="H1062" s="583"/>
      <c r="I1062" s="583"/>
      <c r="J1062" s="583"/>
    </row>
    <row r="1063" spans="1:10">
      <c r="A1063" s="583"/>
      <c r="B1063" s="583"/>
      <c r="C1063" s="583"/>
      <c r="D1063" s="583"/>
      <c r="E1063" s="583"/>
      <c r="F1063" s="583"/>
      <c r="G1063" s="583"/>
      <c r="H1063" s="583"/>
      <c r="I1063" s="583"/>
      <c r="J1063" s="583"/>
    </row>
    <row r="1064" spans="1:10">
      <c r="A1064" s="605"/>
      <c r="B1064" s="605"/>
      <c r="C1064" s="605"/>
      <c r="D1064" s="605"/>
      <c r="E1064" s="605"/>
      <c r="F1064" s="605"/>
      <c r="G1064" s="605"/>
      <c r="H1064" s="605"/>
      <c r="I1064" s="605"/>
      <c r="J1064" s="605"/>
    </row>
    <row r="1065" spans="1:10" ht="15" customHeight="1">
      <c r="A1065" s="582" t="s">
        <v>455</v>
      </c>
      <c r="B1065" s="582"/>
      <c r="C1065" s="582"/>
      <c r="D1065" s="582"/>
      <c r="E1065" s="582"/>
      <c r="F1065" s="582"/>
      <c r="G1065" s="582"/>
      <c r="H1065" s="582"/>
      <c r="I1065" s="582"/>
      <c r="J1065" s="582"/>
    </row>
    <row r="1066" spans="1:10" ht="15" customHeight="1">
      <c r="A1066" s="582" t="s">
        <v>456</v>
      </c>
      <c r="B1066" s="582"/>
      <c r="C1066" s="582"/>
      <c r="D1066" s="582" t="s">
        <v>457</v>
      </c>
      <c r="E1066" s="582"/>
      <c r="F1066" s="582"/>
      <c r="G1066" s="582" t="s">
        <v>458</v>
      </c>
      <c r="H1066" s="582"/>
      <c r="I1066" s="582"/>
      <c r="J1066" s="582"/>
    </row>
    <row r="1067" spans="1:10">
      <c r="A1067" s="583"/>
      <c r="B1067" s="583"/>
      <c r="C1067" s="583"/>
      <c r="D1067" s="583"/>
      <c r="E1067" s="583"/>
      <c r="F1067" s="583"/>
      <c r="G1067" s="583"/>
      <c r="H1067" s="583"/>
      <c r="I1067" s="583"/>
      <c r="J1067" s="583"/>
    </row>
    <row r="1068" spans="1:10" ht="15" customHeight="1">
      <c r="A1068" s="582" t="s">
        <v>459</v>
      </c>
      <c r="B1068" s="582"/>
      <c r="C1068" s="582"/>
      <c r="D1068" s="582"/>
      <c r="E1068" s="582"/>
      <c r="F1068" s="582"/>
      <c r="G1068" s="582"/>
      <c r="H1068" s="582"/>
      <c r="I1068" s="582"/>
      <c r="J1068" s="582"/>
    </row>
    <row r="1069" spans="1:10">
      <c r="A1069" s="583"/>
      <c r="B1069" s="583"/>
      <c r="C1069" s="583"/>
      <c r="D1069" s="583"/>
      <c r="E1069" s="583"/>
      <c r="F1069" s="583"/>
      <c r="G1069" s="583"/>
      <c r="H1069" s="583"/>
      <c r="I1069" s="583"/>
      <c r="J1069" s="583"/>
    </row>
    <row r="1070" spans="1:10" ht="15" customHeight="1">
      <c r="A1070" s="582" t="s">
        <v>789</v>
      </c>
      <c r="B1070" s="582"/>
      <c r="C1070" s="582"/>
      <c r="D1070" s="582"/>
      <c r="E1070" s="582"/>
      <c r="F1070" s="582"/>
      <c r="G1070" s="582"/>
      <c r="H1070" s="582" t="s">
        <v>771</v>
      </c>
      <c r="I1070" s="582"/>
      <c r="J1070" s="582"/>
    </row>
    <row r="1071" spans="1:10" ht="15" customHeight="1">
      <c r="A1071" s="582" t="s">
        <v>462</v>
      </c>
      <c r="B1071" s="582"/>
      <c r="C1071" s="582" t="s">
        <v>790</v>
      </c>
      <c r="D1071" s="582"/>
      <c r="E1071" s="582" t="s">
        <v>464</v>
      </c>
      <c r="F1071" s="582"/>
      <c r="G1071" s="582"/>
      <c r="H1071" s="582" t="s">
        <v>465</v>
      </c>
      <c r="I1071" s="582"/>
      <c r="J1071" s="582"/>
    </row>
    <row r="1072" spans="1:10">
      <c r="A1072" s="583"/>
      <c r="B1072" s="583"/>
      <c r="C1072" s="583"/>
      <c r="D1072" s="583"/>
      <c r="E1072" s="583"/>
      <c r="F1072" s="583"/>
      <c r="G1072" s="583"/>
      <c r="H1072" s="583"/>
      <c r="I1072" s="583"/>
      <c r="J1072" s="583"/>
    </row>
    <row r="1073" spans="1:10">
      <c r="A1073" s="585" t="s">
        <v>466</v>
      </c>
      <c r="B1073" s="586" t="s">
        <v>467</v>
      </c>
      <c r="C1073" s="586" t="s">
        <v>468</v>
      </c>
      <c r="D1073" s="587" t="s">
        <v>469</v>
      </c>
      <c r="E1073" s="587" t="s">
        <v>470</v>
      </c>
      <c r="F1073" s="587" t="s">
        <v>471</v>
      </c>
      <c r="G1073" s="587" t="s">
        <v>472</v>
      </c>
      <c r="H1073" s="587" t="s">
        <v>473</v>
      </c>
      <c r="I1073" s="587" t="s">
        <v>474</v>
      </c>
      <c r="J1073" s="587" t="s">
        <v>475</v>
      </c>
    </row>
    <row r="1074" spans="1:10" ht="30">
      <c r="A1074" s="588" t="s">
        <v>500</v>
      </c>
      <c r="B1074" s="589" t="s">
        <v>477</v>
      </c>
      <c r="C1074" s="589" t="s">
        <v>501</v>
      </c>
      <c r="D1074" s="590">
        <v>0.3</v>
      </c>
      <c r="E1074" s="590">
        <v>1</v>
      </c>
      <c r="F1074" s="590">
        <v>5.86</v>
      </c>
      <c r="G1074" s="590">
        <v>0</v>
      </c>
      <c r="H1074" s="590">
        <v>15.08</v>
      </c>
      <c r="I1074" s="590" t="s">
        <v>479</v>
      </c>
      <c r="J1074" s="590">
        <v>4.524</v>
      </c>
    </row>
    <row r="1075" spans="1:10" ht="30">
      <c r="A1075" s="588" t="s">
        <v>522</v>
      </c>
      <c r="B1075" s="589" t="s">
        <v>477</v>
      </c>
      <c r="C1075" s="589" t="s">
        <v>523</v>
      </c>
      <c r="D1075" s="590">
        <v>0.3</v>
      </c>
      <c r="E1075" s="590">
        <v>1</v>
      </c>
      <c r="F1075" s="590">
        <v>6.94</v>
      </c>
      <c r="G1075" s="590">
        <v>0</v>
      </c>
      <c r="H1075" s="590">
        <v>17.850000000000001</v>
      </c>
      <c r="I1075" s="590" t="s">
        <v>479</v>
      </c>
      <c r="J1075" s="590">
        <v>5.3550000000000004</v>
      </c>
    </row>
    <row r="1076" spans="1:10" ht="15" customHeight="1">
      <c r="A1076" s="591" t="s">
        <v>480</v>
      </c>
      <c r="B1076" s="592"/>
      <c r="C1076" s="592"/>
      <c r="D1076" s="592"/>
      <c r="E1076" s="592"/>
      <c r="F1076" s="592"/>
      <c r="G1076" s="592"/>
      <c r="H1076" s="592"/>
      <c r="I1076" s="593"/>
      <c r="J1076" s="587">
        <v>9.8800000000000008</v>
      </c>
    </row>
    <row r="1077" spans="1:10">
      <c r="A1077" s="594"/>
      <c r="B1077" s="594"/>
      <c r="C1077" s="594"/>
      <c r="D1077" s="594"/>
      <c r="E1077" s="594"/>
      <c r="F1077" s="594"/>
      <c r="G1077" s="594"/>
      <c r="H1077" s="594"/>
      <c r="I1077" s="594"/>
      <c r="J1077" s="594"/>
    </row>
    <row r="1078" spans="1:10">
      <c r="A1078" s="585" t="s">
        <v>507</v>
      </c>
      <c r="B1078" s="586" t="s">
        <v>467</v>
      </c>
      <c r="C1078" s="586" t="s">
        <v>468</v>
      </c>
      <c r="D1078" s="587" t="s">
        <v>469</v>
      </c>
      <c r="E1078" s="587" t="s">
        <v>470</v>
      </c>
      <c r="F1078" s="587" t="s">
        <v>471</v>
      </c>
      <c r="G1078" s="587" t="s">
        <v>472</v>
      </c>
      <c r="H1078" s="587" t="s">
        <v>473</v>
      </c>
      <c r="I1078" s="587" t="s">
        <v>474</v>
      </c>
      <c r="J1078" s="587" t="s">
        <v>475</v>
      </c>
    </row>
    <row r="1079" spans="1:10" ht="30">
      <c r="A1079" s="588" t="s">
        <v>791</v>
      </c>
      <c r="B1079" s="589" t="s">
        <v>552</v>
      </c>
      <c r="C1079" s="589" t="s">
        <v>792</v>
      </c>
      <c r="D1079" s="590">
        <v>1</v>
      </c>
      <c r="E1079" s="590">
        <v>1</v>
      </c>
      <c r="F1079" s="590">
        <v>5.87</v>
      </c>
      <c r="G1079" s="590">
        <v>0</v>
      </c>
      <c r="H1079" s="590">
        <v>5.87</v>
      </c>
      <c r="I1079" s="590" t="s">
        <v>479</v>
      </c>
      <c r="J1079" s="590">
        <v>5.87</v>
      </c>
    </row>
    <row r="1080" spans="1:10" ht="15" customHeight="1">
      <c r="A1080" s="591" t="s">
        <v>480</v>
      </c>
      <c r="B1080" s="592"/>
      <c r="C1080" s="592"/>
      <c r="D1080" s="592"/>
      <c r="E1080" s="592"/>
      <c r="F1080" s="592"/>
      <c r="G1080" s="592"/>
      <c r="H1080" s="592"/>
      <c r="I1080" s="593"/>
      <c r="J1080" s="587">
        <v>5.87</v>
      </c>
    </row>
    <row r="1081" spans="1:10">
      <c r="A1081" s="594"/>
      <c r="B1081" s="594"/>
      <c r="C1081" s="594"/>
      <c r="D1081" s="594"/>
      <c r="E1081" s="594"/>
      <c r="F1081" s="594"/>
      <c r="G1081" s="594"/>
      <c r="H1081" s="594"/>
      <c r="I1081" s="594"/>
      <c r="J1081" s="594"/>
    </row>
    <row r="1082" spans="1:10" ht="15" customHeight="1">
      <c r="A1082" s="582" t="s">
        <v>299</v>
      </c>
      <c r="B1082" s="582"/>
      <c r="C1082" s="582"/>
      <c r="D1082" s="582"/>
      <c r="E1082" s="582"/>
    </row>
    <row r="1083" spans="1:10" ht="15" customHeight="1">
      <c r="A1083" s="595" t="s">
        <v>481</v>
      </c>
      <c r="B1083" s="596"/>
      <c r="C1083" s="597"/>
      <c r="D1083" s="587" t="s">
        <v>482</v>
      </c>
      <c r="E1083" s="587" t="s">
        <v>483</v>
      </c>
    </row>
    <row r="1084" spans="1:10" ht="15" customHeight="1">
      <c r="A1084" s="598" t="s">
        <v>484</v>
      </c>
      <c r="B1084" s="599"/>
      <c r="C1084" s="600"/>
      <c r="D1084" s="601">
        <v>157.27000000000001</v>
      </c>
      <c r="E1084" s="602">
        <v>9.8800000000000008</v>
      </c>
    </row>
    <row r="1085" spans="1:10" ht="15" customHeight="1">
      <c r="A1085" s="598" t="s">
        <v>485</v>
      </c>
      <c r="B1085" s="599"/>
      <c r="C1085" s="600"/>
      <c r="D1085" s="603"/>
      <c r="E1085" s="602">
        <v>5.87</v>
      </c>
    </row>
    <row r="1086" spans="1:10" ht="15" customHeight="1">
      <c r="A1086" s="598" t="s">
        <v>486</v>
      </c>
      <c r="B1086" s="599"/>
      <c r="C1086" s="600"/>
      <c r="D1086" s="603"/>
      <c r="E1086" s="602">
        <v>0</v>
      </c>
    </row>
    <row r="1087" spans="1:10" ht="15" customHeight="1">
      <c r="A1087" s="598" t="s">
        <v>487</v>
      </c>
      <c r="B1087" s="599"/>
      <c r="C1087" s="600"/>
      <c r="D1087" s="603"/>
      <c r="E1087" s="602">
        <v>1</v>
      </c>
    </row>
    <row r="1088" spans="1:10" ht="15" customHeight="1">
      <c r="A1088" s="598" t="s">
        <v>488</v>
      </c>
      <c r="B1088" s="599"/>
      <c r="C1088" s="600"/>
      <c r="D1088" s="603"/>
      <c r="E1088" s="602">
        <v>9.8800000000000008</v>
      </c>
    </row>
    <row r="1089" spans="1:10" ht="15" customHeight="1">
      <c r="A1089" s="598" t="s">
        <v>489</v>
      </c>
      <c r="B1089" s="599"/>
      <c r="C1089" s="600"/>
      <c r="D1089" s="603"/>
      <c r="E1089" s="602">
        <v>9.8800000000000008</v>
      </c>
    </row>
    <row r="1090" spans="1:10" ht="15" customHeight="1">
      <c r="A1090" s="598" t="s">
        <v>490</v>
      </c>
      <c r="B1090" s="599"/>
      <c r="C1090" s="600"/>
      <c r="D1090" s="604"/>
      <c r="E1090" s="602">
        <v>15.75</v>
      </c>
    </row>
    <row r="1091" spans="1:10" ht="15" customHeight="1">
      <c r="A1091" s="598" t="s">
        <v>491</v>
      </c>
      <c r="B1091" s="599"/>
      <c r="C1091" s="600"/>
      <c r="D1091" s="601">
        <v>0</v>
      </c>
      <c r="E1091" s="602">
        <v>0</v>
      </c>
    </row>
    <row r="1092" spans="1:10" ht="15" customHeight="1">
      <c r="A1092" s="595" t="s">
        <v>492</v>
      </c>
      <c r="B1092" s="596"/>
      <c r="C1092" s="597"/>
      <c r="D1092" s="604"/>
      <c r="E1092" s="587">
        <v>15.75</v>
      </c>
    </row>
    <row r="1093" spans="1:10">
      <c r="A1093" s="583"/>
      <c r="B1093" s="583"/>
      <c r="C1093" s="583"/>
      <c r="D1093" s="583"/>
      <c r="E1093" s="583"/>
      <c r="F1093" s="583"/>
      <c r="G1093" s="583"/>
      <c r="H1093" s="583"/>
      <c r="I1093" s="583"/>
      <c r="J1093" s="583"/>
    </row>
    <row r="1094" spans="1:10">
      <c r="A1094" s="605"/>
      <c r="B1094" s="605"/>
      <c r="C1094" s="605"/>
      <c r="D1094" s="605"/>
      <c r="E1094" s="605"/>
      <c r="F1094" s="605"/>
      <c r="G1094" s="605"/>
      <c r="H1094" s="605"/>
      <c r="I1094" s="605"/>
      <c r="J1094" s="605"/>
    </row>
    <row r="1095" spans="1:10" ht="15" customHeight="1">
      <c r="A1095" s="582" t="s">
        <v>455</v>
      </c>
      <c r="B1095" s="582"/>
      <c r="C1095" s="582"/>
      <c r="D1095" s="582"/>
      <c r="E1095" s="582"/>
      <c r="F1095" s="582"/>
      <c r="G1095" s="582"/>
      <c r="H1095" s="582"/>
      <c r="I1095" s="582"/>
      <c r="J1095" s="582"/>
    </row>
    <row r="1096" spans="1:10" ht="15" customHeight="1">
      <c r="A1096" s="582" t="s">
        <v>456</v>
      </c>
      <c r="B1096" s="582"/>
      <c r="C1096" s="582"/>
      <c r="D1096" s="582" t="s">
        <v>457</v>
      </c>
      <c r="E1096" s="582"/>
      <c r="F1096" s="582"/>
      <c r="G1096" s="582" t="s">
        <v>458</v>
      </c>
      <c r="H1096" s="582"/>
      <c r="I1096" s="582"/>
      <c r="J1096" s="582"/>
    </row>
    <row r="1097" spans="1:10">
      <c r="A1097" s="583"/>
      <c r="B1097" s="583"/>
      <c r="C1097" s="583"/>
      <c r="D1097" s="583"/>
      <c r="E1097" s="583"/>
      <c r="F1097" s="583"/>
      <c r="G1097" s="583"/>
      <c r="H1097" s="583"/>
      <c r="I1097" s="583"/>
      <c r="J1097" s="583"/>
    </row>
    <row r="1098" spans="1:10" ht="15" customHeight="1">
      <c r="A1098" s="582" t="s">
        <v>459</v>
      </c>
      <c r="B1098" s="582"/>
      <c r="C1098" s="582"/>
      <c r="D1098" s="582"/>
      <c r="E1098" s="582"/>
      <c r="F1098" s="582"/>
      <c r="G1098" s="582"/>
      <c r="H1098" s="582"/>
      <c r="I1098" s="582"/>
      <c r="J1098" s="582"/>
    </row>
    <row r="1099" spans="1:10">
      <c r="A1099" s="583"/>
      <c r="B1099" s="583"/>
      <c r="C1099" s="583"/>
      <c r="D1099" s="583"/>
      <c r="E1099" s="583"/>
      <c r="F1099" s="583"/>
      <c r="G1099" s="583"/>
      <c r="H1099" s="583"/>
      <c r="I1099" s="583"/>
      <c r="J1099" s="583"/>
    </row>
    <row r="1100" spans="1:10" ht="15" customHeight="1">
      <c r="A1100" s="582" t="s">
        <v>793</v>
      </c>
      <c r="B1100" s="582"/>
      <c r="C1100" s="582"/>
      <c r="D1100" s="582"/>
      <c r="E1100" s="582"/>
      <c r="F1100" s="582"/>
      <c r="G1100" s="582"/>
      <c r="H1100" s="582" t="s">
        <v>736</v>
      </c>
      <c r="I1100" s="582"/>
      <c r="J1100" s="582"/>
    </row>
    <row r="1101" spans="1:10" ht="15" customHeight="1">
      <c r="A1101" s="582" t="s">
        <v>462</v>
      </c>
      <c r="B1101" s="582"/>
      <c r="C1101" s="582" t="s">
        <v>794</v>
      </c>
      <c r="D1101" s="582"/>
      <c r="E1101" s="582" t="s">
        <v>464</v>
      </c>
      <c r="F1101" s="582"/>
      <c r="G1101" s="582"/>
      <c r="H1101" s="582" t="s">
        <v>465</v>
      </c>
      <c r="I1101" s="582"/>
      <c r="J1101" s="582"/>
    </row>
    <row r="1102" spans="1:10">
      <c r="A1102" s="583"/>
      <c r="B1102" s="583"/>
      <c r="C1102" s="583"/>
      <c r="D1102" s="583"/>
      <c r="E1102" s="583"/>
      <c r="F1102" s="583"/>
      <c r="G1102" s="583"/>
      <c r="H1102" s="583"/>
      <c r="I1102" s="583"/>
      <c r="J1102" s="583"/>
    </row>
    <row r="1103" spans="1:10">
      <c r="A1103" s="585" t="s">
        <v>466</v>
      </c>
      <c r="B1103" s="586" t="s">
        <v>467</v>
      </c>
      <c r="C1103" s="586" t="s">
        <v>468</v>
      </c>
      <c r="D1103" s="587" t="s">
        <v>469</v>
      </c>
      <c r="E1103" s="587" t="s">
        <v>470</v>
      </c>
      <c r="F1103" s="587" t="s">
        <v>471</v>
      </c>
      <c r="G1103" s="587" t="s">
        <v>472</v>
      </c>
      <c r="H1103" s="587" t="s">
        <v>473</v>
      </c>
      <c r="I1103" s="587" t="s">
        <v>474</v>
      </c>
      <c r="J1103" s="587" t="s">
        <v>475</v>
      </c>
    </row>
    <row r="1104" spans="1:10" ht="30">
      <c r="A1104" s="588" t="s">
        <v>500</v>
      </c>
      <c r="B1104" s="589" t="s">
        <v>477</v>
      </c>
      <c r="C1104" s="589" t="s">
        <v>501</v>
      </c>
      <c r="D1104" s="590">
        <v>0.78800000000000003</v>
      </c>
      <c r="E1104" s="590">
        <v>1</v>
      </c>
      <c r="F1104" s="590">
        <v>5.86</v>
      </c>
      <c r="G1104" s="590">
        <v>0</v>
      </c>
      <c r="H1104" s="590">
        <v>15.08</v>
      </c>
      <c r="I1104" s="590" t="s">
        <v>479</v>
      </c>
      <c r="J1104" s="590">
        <v>11.882999999999999</v>
      </c>
    </row>
    <row r="1105" spans="1:10" ht="30">
      <c r="A1105" s="588" t="s">
        <v>522</v>
      </c>
      <c r="B1105" s="589" t="s">
        <v>477</v>
      </c>
      <c r="C1105" s="589" t="s">
        <v>523</v>
      </c>
      <c r="D1105" s="590">
        <v>0.78800000000000003</v>
      </c>
      <c r="E1105" s="590">
        <v>1</v>
      </c>
      <c r="F1105" s="590">
        <v>6.94</v>
      </c>
      <c r="G1105" s="590">
        <v>0</v>
      </c>
      <c r="H1105" s="590">
        <v>17.850000000000001</v>
      </c>
      <c r="I1105" s="590" t="s">
        <v>479</v>
      </c>
      <c r="J1105" s="590">
        <v>14.066000000000001</v>
      </c>
    </row>
    <row r="1106" spans="1:10" ht="15" customHeight="1">
      <c r="A1106" s="591" t="s">
        <v>480</v>
      </c>
      <c r="B1106" s="592"/>
      <c r="C1106" s="592"/>
      <c r="D1106" s="592"/>
      <c r="E1106" s="592"/>
      <c r="F1106" s="592"/>
      <c r="G1106" s="592"/>
      <c r="H1106" s="592"/>
      <c r="I1106" s="593"/>
      <c r="J1106" s="587">
        <v>25.95</v>
      </c>
    </row>
    <row r="1107" spans="1:10">
      <c r="A1107" s="594"/>
      <c r="B1107" s="594"/>
      <c r="C1107" s="594"/>
      <c r="D1107" s="594"/>
      <c r="E1107" s="594"/>
      <c r="F1107" s="594"/>
      <c r="G1107" s="594"/>
      <c r="H1107" s="594"/>
      <c r="I1107" s="594"/>
      <c r="J1107" s="594"/>
    </row>
    <row r="1108" spans="1:10">
      <c r="A1108" s="585" t="s">
        <v>507</v>
      </c>
      <c r="B1108" s="586" t="s">
        <v>467</v>
      </c>
      <c r="C1108" s="586" t="s">
        <v>468</v>
      </c>
      <c r="D1108" s="587" t="s">
        <v>469</v>
      </c>
      <c r="E1108" s="587" t="s">
        <v>470</v>
      </c>
      <c r="F1108" s="587" t="s">
        <v>471</v>
      </c>
      <c r="G1108" s="587" t="s">
        <v>472</v>
      </c>
      <c r="H1108" s="587" t="s">
        <v>473</v>
      </c>
      <c r="I1108" s="587" t="s">
        <v>474</v>
      </c>
      <c r="J1108" s="587" t="s">
        <v>475</v>
      </c>
    </row>
    <row r="1109" spans="1:10" ht="30">
      <c r="A1109" s="588" t="s">
        <v>795</v>
      </c>
      <c r="B1109" s="589" t="s">
        <v>509</v>
      </c>
      <c r="C1109" s="589" t="s">
        <v>796</v>
      </c>
      <c r="D1109" s="590">
        <v>0.15</v>
      </c>
      <c r="E1109" s="590">
        <v>1</v>
      </c>
      <c r="F1109" s="590">
        <v>10.89</v>
      </c>
      <c r="G1109" s="590">
        <v>0</v>
      </c>
      <c r="H1109" s="590">
        <v>10.89</v>
      </c>
      <c r="I1109" s="590" t="s">
        <v>479</v>
      </c>
      <c r="J1109" s="590">
        <v>1.6339999999999999</v>
      </c>
    </row>
    <row r="1110" spans="1:10" ht="30">
      <c r="A1110" s="588" t="s">
        <v>797</v>
      </c>
      <c r="B1110" s="589" t="s">
        <v>509</v>
      </c>
      <c r="C1110" s="589" t="s">
        <v>798</v>
      </c>
      <c r="D1110" s="590">
        <v>1</v>
      </c>
      <c r="E1110" s="590">
        <v>1</v>
      </c>
      <c r="F1110" s="590">
        <v>32.74</v>
      </c>
      <c r="G1110" s="590">
        <v>0</v>
      </c>
      <c r="H1110" s="590">
        <v>32.74</v>
      </c>
      <c r="I1110" s="590" t="s">
        <v>479</v>
      </c>
      <c r="J1110" s="590">
        <v>32.74</v>
      </c>
    </row>
    <row r="1111" spans="1:10" ht="45">
      <c r="A1111" s="588" t="s">
        <v>799</v>
      </c>
      <c r="B1111" s="589" t="s">
        <v>552</v>
      </c>
      <c r="C1111" s="589" t="s">
        <v>800</v>
      </c>
      <c r="D1111" s="590">
        <v>0.05</v>
      </c>
      <c r="E1111" s="590">
        <v>1</v>
      </c>
      <c r="F1111" s="590">
        <v>93.32</v>
      </c>
      <c r="G1111" s="590">
        <v>0</v>
      </c>
      <c r="H1111" s="590">
        <v>93.32</v>
      </c>
      <c r="I1111" s="590" t="s">
        <v>479</v>
      </c>
      <c r="J1111" s="590">
        <v>4.6660000000000004</v>
      </c>
    </row>
    <row r="1112" spans="1:10" ht="30">
      <c r="A1112" s="588" t="s">
        <v>801</v>
      </c>
      <c r="B1112" s="589" t="s">
        <v>552</v>
      </c>
      <c r="C1112" s="589" t="s">
        <v>802</v>
      </c>
      <c r="D1112" s="590">
        <v>0.1</v>
      </c>
      <c r="E1112" s="590">
        <v>1</v>
      </c>
      <c r="F1112" s="590">
        <v>14.36</v>
      </c>
      <c r="G1112" s="590">
        <v>0</v>
      </c>
      <c r="H1112" s="590">
        <v>14.36</v>
      </c>
      <c r="I1112" s="590" t="s">
        <v>479</v>
      </c>
      <c r="J1112" s="590">
        <v>1.4359999999999999</v>
      </c>
    </row>
    <row r="1113" spans="1:10" ht="30">
      <c r="A1113" s="588" t="s">
        <v>803</v>
      </c>
      <c r="B1113" s="589" t="s">
        <v>552</v>
      </c>
      <c r="C1113" s="589" t="s">
        <v>804</v>
      </c>
      <c r="D1113" s="590">
        <v>0.05</v>
      </c>
      <c r="E1113" s="590">
        <v>1</v>
      </c>
      <c r="F1113" s="590">
        <v>10.72</v>
      </c>
      <c r="G1113" s="590">
        <v>0</v>
      </c>
      <c r="H1113" s="590">
        <v>10.72</v>
      </c>
      <c r="I1113" s="590" t="s">
        <v>479</v>
      </c>
      <c r="J1113" s="590">
        <v>0.53600000000000003</v>
      </c>
    </row>
    <row r="1114" spans="1:10" ht="30">
      <c r="A1114" s="588" t="s">
        <v>805</v>
      </c>
      <c r="B1114" s="589" t="s">
        <v>552</v>
      </c>
      <c r="C1114" s="589" t="s">
        <v>806</v>
      </c>
      <c r="D1114" s="590">
        <v>0.15</v>
      </c>
      <c r="E1114" s="590">
        <v>1</v>
      </c>
      <c r="F1114" s="590">
        <v>6.45</v>
      </c>
      <c r="G1114" s="590">
        <v>0</v>
      </c>
      <c r="H1114" s="590">
        <v>6.45</v>
      </c>
      <c r="I1114" s="590" t="s">
        <v>479</v>
      </c>
      <c r="J1114" s="590">
        <v>0.96799999999999997</v>
      </c>
    </row>
    <row r="1115" spans="1:10" ht="30">
      <c r="A1115" s="588" t="s">
        <v>807</v>
      </c>
      <c r="B1115" s="589" t="s">
        <v>552</v>
      </c>
      <c r="C1115" s="589" t="s">
        <v>808</v>
      </c>
      <c r="D1115" s="590">
        <v>0.05</v>
      </c>
      <c r="E1115" s="590">
        <v>1</v>
      </c>
      <c r="F1115" s="590">
        <v>26.07</v>
      </c>
      <c r="G1115" s="590">
        <v>0</v>
      </c>
      <c r="H1115" s="590">
        <v>26.07</v>
      </c>
      <c r="I1115" s="590" t="s">
        <v>479</v>
      </c>
      <c r="J1115" s="590">
        <v>1.304</v>
      </c>
    </row>
    <row r="1116" spans="1:10" ht="30">
      <c r="A1116" s="588" t="s">
        <v>809</v>
      </c>
      <c r="B1116" s="589" t="s">
        <v>552</v>
      </c>
      <c r="C1116" s="589" t="s">
        <v>810</v>
      </c>
      <c r="D1116" s="590">
        <v>0.25</v>
      </c>
      <c r="E1116" s="590">
        <v>1</v>
      </c>
      <c r="F1116" s="590">
        <v>5.51</v>
      </c>
      <c r="G1116" s="590">
        <v>0</v>
      </c>
      <c r="H1116" s="590">
        <v>5.51</v>
      </c>
      <c r="I1116" s="590" t="s">
        <v>479</v>
      </c>
      <c r="J1116" s="590">
        <v>1.3779999999999999</v>
      </c>
    </row>
    <row r="1117" spans="1:10" ht="30">
      <c r="A1117" s="588" t="s">
        <v>811</v>
      </c>
      <c r="B1117" s="589" t="s">
        <v>552</v>
      </c>
      <c r="C1117" s="589" t="s">
        <v>812</v>
      </c>
      <c r="D1117" s="590">
        <v>0.1</v>
      </c>
      <c r="E1117" s="590">
        <v>1</v>
      </c>
      <c r="F1117" s="590">
        <v>17.8</v>
      </c>
      <c r="G1117" s="590">
        <v>0</v>
      </c>
      <c r="H1117" s="590">
        <v>17.8</v>
      </c>
      <c r="I1117" s="590" t="s">
        <v>479</v>
      </c>
      <c r="J1117" s="590">
        <v>1.78</v>
      </c>
    </row>
    <row r="1118" spans="1:10" ht="30">
      <c r="A1118" s="588" t="s">
        <v>813</v>
      </c>
      <c r="B1118" s="589" t="s">
        <v>552</v>
      </c>
      <c r="C1118" s="589" t="s">
        <v>814</v>
      </c>
      <c r="D1118" s="590">
        <v>0.3</v>
      </c>
      <c r="E1118" s="590">
        <v>1</v>
      </c>
      <c r="F1118" s="590">
        <v>8.14</v>
      </c>
      <c r="G1118" s="590">
        <v>0</v>
      </c>
      <c r="H1118" s="590">
        <v>8.14</v>
      </c>
      <c r="I1118" s="590" t="s">
        <v>479</v>
      </c>
      <c r="J1118" s="590">
        <v>2.4420000000000002</v>
      </c>
    </row>
    <row r="1119" spans="1:10" ht="30">
      <c r="A1119" s="588" t="s">
        <v>815</v>
      </c>
      <c r="B1119" s="589" t="s">
        <v>552</v>
      </c>
      <c r="C1119" s="589" t="s">
        <v>816</v>
      </c>
      <c r="D1119" s="590">
        <v>0.2</v>
      </c>
      <c r="E1119" s="590">
        <v>1</v>
      </c>
      <c r="F1119" s="590">
        <v>7.62</v>
      </c>
      <c r="G1119" s="590">
        <v>0</v>
      </c>
      <c r="H1119" s="590">
        <v>7.62</v>
      </c>
      <c r="I1119" s="590" t="s">
        <v>479</v>
      </c>
      <c r="J1119" s="590">
        <v>1.524</v>
      </c>
    </row>
    <row r="1120" spans="1:10" ht="15" customHeight="1">
      <c r="A1120" s="591" t="s">
        <v>480</v>
      </c>
      <c r="B1120" s="592"/>
      <c r="C1120" s="592"/>
      <c r="D1120" s="592"/>
      <c r="E1120" s="592"/>
      <c r="F1120" s="592"/>
      <c r="G1120" s="592"/>
      <c r="H1120" s="592"/>
      <c r="I1120" s="593"/>
      <c r="J1120" s="587">
        <v>50.41</v>
      </c>
    </row>
    <row r="1121" spans="1:10">
      <c r="A1121" s="594"/>
      <c r="B1121" s="594"/>
      <c r="C1121" s="594"/>
      <c r="D1121" s="594"/>
      <c r="E1121" s="594"/>
      <c r="F1121" s="594"/>
      <c r="G1121" s="594"/>
      <c r="H1121" s="594"/>
      <c r="I1121" s="594"/>
      <c r="J1121" s="594"/>
    </row>
    <row r="1122" spans="1:10" ht="15" customHeight="1">
      <c r="A1122" s="582" t="s">
        <v>299</v>
      </c>
      <c r="B1122" s="582"/>
      <c r="C1122" s="582"/>
      <c r="D1122" s="582"/>
      <c r="E1122" s="582"/>
    </row>
    <row r="1123" spans="1:10" ht="15" customHeight="1">
      <c r="A1123" s="595" t="s">
        <v>481</v>
      </c>
      <c r="B1123" s="596"/>
      <c r="C1123" s="597"/>
      <c r="D1123" s="587" t="s">
        <v>482</v>
      </c>
      <c r="E1123" s="587" t="s">
        <v>483</v>
      </c>
    </row>
    <row r="1124" spans="1:10" ht="15" customHeight="1">
      <c r="A1124" s="598" t="s">
        <v>484</v>
      </c>
      <c r="B1124" s="599"/>
      <c r="C1124" s="600"/>
      <c r="D1124" s="601">
        <v>157.27000000000001</v>
      </c>
      <c r="E1124" s="602">
        <v>25.95</v>
      </c>
    </row>
    <row r="1125" spans="1:10" ht="15" customHeight="1">
      <c r="A1125" s="598" t="s">
        <v>485</v>
      </c>
      <c r="B1125" s="599"/>
      <c r="C1125" s="600"/>
      <c r="D1125" s="603"/>
      <c r="E1125" s="602">
        <v>50.41</v>
      </c>
    </row>
    <row r="1126" spans="1:10" ht="15" customHeight="1">
      <c r="A1126" s="598" t="s">
        <v>486</v>
      </c>
      <c r="B1126" s="599"/>
      <c r="C1126" s="600"/>
      <c r="D1126" s="603"/>
      <c r="E1126" s="602">
        <v>0</v>
      </c>
    </row>
    <row r="1127" spans="1:10" ht="15" customHeight="1">
      <c r="A1127" s="598" t="s">
        <v>487</v>
      </c>
      <c r="B1127" s="599"/>
      <c r="C1127" s="600"/>
      <c r="D1127" s="603"/>
      <c r="E1127" s="602">
        <v>1</v>
      </c>
    </row>
    <row r="1128" spans="1:10" ht="15" customHeight="1">
      <c r="A1128" s="598" t="s">
        <v>488</v>
      </c>
      <c r="B1128" s="599"/>
      <c r="C1128" s="600"/>
      <c r="D1128" s="603"/>
      <c r="E1128" s="602">
        <v>25.95</v>
      </c>
    </row>
    <row r="1129" spans="1:10" ht="15" customHeight="1">
      <c r="A1129" s="598" t="s">
        <v>489</v>
      </c>
      <c r="B1129" s="599"/>
      <c r="C1129" s="600"/>
      <c r="D1129" s="603"/>
      <c r="E1129" s="602">
        <v>25.95</v>
      </c>
    </row>
    <row r="1130" spans="1:10" ht="15" customHeight="1">
      <c r="A1130" s="598" t="s">
        <v>490</v>
      </c>
      <c r="B1130" s="599"/>
      <c r="C1130" s="600"/>
      <c r="D1130" s="604"/>
      <c r="E1130" s="602">
        <v>76.36</v>
      </c>
    </row>
    <row r="1131" spans="1:10" ht="15" customHeight="1">
      <c r="A1131" s="598" t="s">
        <v>491</v>
      </c>
      <c r="B1131" s="599"/>
      <c r="C1131" s="600"/>
      <c r="D1131" s="601">
        <v>0</v>
      </c>
      <c r="E1131" s="602">
        <v>0</v>
      </c>
    </row>
    <row r="1132" spans="1:10" ht="15" customHeight="1">
      <c r="A1132" s="595" t="s">
        <v>492</v>
      </c>
      <c r="B1132" s="596"/>
      <c r="C1132" s="597"/>
      <c r="D1132" s="604"/>
      <c r="E1132" s="587">
        <v>76.36</v>
      </c>
    </row>
    <row r="1133" spans="1:10">
      <c r="A1133" s="583"/>
      <c r="B1133" s="583"/>
      <c r="C1133" s="583"/>
      <c r="D1133" s="583"/>
      <c r="E1133" s="583"/>
      <c r="F1133" s="583"/>
      <c r="G1133" s="583"/>
      <c r="H1133" s="583"/>
      <c r="I1133" s="583"/>
      <c r="J1133" s="583"/>
    </row>
    <row r="1134" spans="1:10">
      <c r="A1134" s="605"/>
      <c r="B1134" s="605"/>
      <c r="C1134" s="605"/>
      <c r="D1134" s="605"/>
      <c r="E1134" s="605"/>
      <c r="F1134" s="605"/>
      <c r="G1134" s="605"/>
      <c r="H1134" s="605"/>
      <c r="I1134" s="605"/>
      <c r="J1134" s="605"/>
    </row>
    <row r="1135" spans="1:10" ht="15" customHeight="1">
      <c r="A1135" s="582" t="s">
        <v>455</v>
      </c>
      <c r="B1135" s="582"/>
      <c r="C1135" s="582"/>
      <c r="D1135" s="582"/>
      <c r="E1135" s="582"/>
      <c r="F1135" s="582"/>
      <c r="G1135" s="582"/>
      <c r="H1135" s="582"/>
      <c r="I1135" s="582"/>
      <c r="J1135" s="582"/>
    </row>
    <row r="1136" spans="1:10" ht="15" customHeight="1">
      <c r="A1136" s="582" t="s">
        <v>456</v>
      </c>
      <c r="B1136" s="582"/>
      <c r="C1136" s="582"/>
      <c r="D1136" s="582" t="s">
        <v>457</v>
      </c>
      <c r="E1136" s="582"/>
      <c r="F1136" s="582"/>
      <c r="G1136" s="582" t="s">
        <v>458</v>
      </c>
      <c r="H1136" s="582"/>
      <c r="I1136" s="582"/>
      <c r="J1136" s="582"/>
    </row>
    <row r="1137" spans="1:10">
      <c r="A1137" s="583"/>
      <c r="B1137" s="583"/>
      <c r="C1137" s="583"/>
      <c r="D1137" s="583"/>
      <c r="E1137" s="583"/>
      <c r="F1137" s="583"/>
      <c r="G1137" s="583"/>
      <c r="H1137" s="583"/>
      <c r="I1137" s="583"/>
      <c r="J1137" s="583"/>
    </row>
    <row r="1138" spans="1:10" ht="15" customHeight="1">
      <c r="A1138" s="582" t="s">
        <v>459</v>
      </c>
      <c r="B1138" s="582"/>
      <c r="C1138" s="582"/>
      <c r="D1138" s="582"/>
      <c r="E1138" s="582"/>
      <c r="F1138" s="582"/>
      <c r="G1138" s="582"/>
      <c r="H1138" s="582"/>
      <c r="I1138" s="582"/>
      <c r="J1138" s="582"/>
    </row>
    <row r="1139" spans="1:10">
      <c r="A1139" s="583"/>
      <c r="B1139" s="583"/>
      <c r="C1139" s="583"/>
      <c r="D1139" s="583"/>
      <c r="E1139" s="583"/>
      <c r="F1139" s="583"/>
      <c r="G1139" s="583"/>
      <c r="H1139" s="583"/>
      <c r="I1139" s="583"/>
      <c r="J1139" s="583"/>
    </row>
    <row r="1140" spans="1:10" ht="30" customHeight="1">
      <c r="A1140" s="582" t="s">
        <v>817</v>
      </c>
      <c r="B1140" s="582"/>
      <c r="C1140" s="582"/>
      <c r="D1140" s="582"/>
      <c r="E1140" s="582"/>
      <c r="F1140" s="582"/>
      <c r="G1140" s="582"/>
      <c r="H1140" s="582" t="s">
        <v>771</v>
      </c>
      <c r="I1140" s="582"/>
      <c r="J1140" s="582"/>
    </row>
    <row r="1141" spans="1:10" ht="15" customHeight="1">
      <c r="A1141" s="582" t="s">
        <v>462</v>
      </c>
      <c r="B1141" s="582"/>
      <c r="C1141" s="582" t="s">
        <v>818</v>
      </c>
      <c r="D1141" s="582"/>
      <c r="E1141" s="582" t="s">
        <v>464</v>
      </c>
      <c r="F1141" s="582"/>
      <c r="G1141" s="582"/>
      <c r="H1141" s="582" t="s">
        <v>465</v>
      </c>
      <c r="I1141" s="582"/>
      <c r="J1141" s="582"/>
    </row>
    <row r="1142" spans="1:10">
      <c r="A1142" s="583"/>
      <c r="B1142" s="583"/>
      <c r="C1142" s="583"/>
      <c r="D1142" s="583"/>
      <c r="E1142" s="583"/>
      <c r="F1142" s="583"/>
      <c r="G1142" s="583"/>
      <c r="H1142" s="583"/>
      <c r="I1142" s="583"/>
      <c r="J1142" s="583"/>
    </row>
    <row r="1143" spans="1:10">
      <c r="A1143" s="585" t="s">
        <v>466</v>
      </c>
      <c r="B1143" s="586" t="s">
        <v>467</v>
      </c>
      <c r="C1143" s="586" t="s">
        <v>468</v>
      </c>
      <c r="D1143" s="587" t="s">
        <v>469</v>
      </c>
      <c r="E1143" s="587" t="s">
        <v>470</v>
      </c>
      <c r="F1143" s="587" t="s">
        <v>471</v>
      </c>
      <c r="G1143" s="587" t="s">
        <v>472</v>
      </c>
      <c r="H1143" s="587" t="s">
        <v>473</v>
      </c>
      <c r="I1143" s="587" t="s">
        <v>474</v>
      </c>
      <c r="J1143" s="587" t="s">
        <v>475</v>
      </c>
    </row>
    <row r="1144" spans="1:10" ht="30">
      <c r="A1144" s="588" t="s">
        <v>500</v>
      </c>
      <c r="B1144" s="589" t="s">
        <v>477</v>
      </c>
      <c r="C1144" s="589" t="s">
        <v>501</v>
      </c>
      <c r="D1144" s="590">
        <v>0.6</v>
      </c>
      <c r="E1144" s="590">
        <v>1</v>
      </c>
      <c r="F1144" s="590">
        <v>5.86</v>
      </c>
      <c r="G1144" s="590">
        <v>0</v>
      </c>
      <c r="H1144" s="590">
        <v>15.08</v>
      </c>
      <c r="I1144" s="590" t="s">
        <v>479</v>
      </c>
      <c r="J1144" s="590">
        <v>9.048</v>
      </c>
    </row>
    <row r="1145" spans="1:10" ht="30">
      <c r="A1145" s="588" t="s">
        <v>522</v>
      </c>
      <c r="B1145" s="589" t="s">
        <v>477</v>
      </c>
      <c r="C1145" s="589" t="s">
        <v>523</v>
      </c>
      <c r="D1145" s="590">
        <v>0.6</v>
      </c>
      <c r="E1145" s="590">
        <v>1</v>
      </c>
      <c r="F1145" s="590">
        <v>6.94</v>
      </c>
      <c r="G1145" s="590">
        <v>0</v>
      </c>
      <c r="H1145" s="590">
        <v>17.850000000000001</v>
      </c>
      <c r="I1145" s="590" t="s">
        <v>479</v>
      </c>
      <c r="J1145" s="590">
        <v>10.71</v>
      </c>
    </row>
    <row r="1146" spans="1:10" ht="15" customHeight="1">
      <c r="A1146" s="591" t="s">
        <v>480</v>
      </c>
      <c r="B1146" s="592"/>
      <c r="C1146" s="592"/>
      <c r="D1146" s="592"/>
      <c r="E1146" s="592"/>
      <c r="F1146" s="592"/>
      <c r="G1146" s="592"/>
      <c r="H1146" s="592"/>
      <c r="I1146" s="593"/>
      <c r="J1146" s="587">
        <v>19.760000000000002</v>
      </c>
    </row>
    <row r="1147" spans="1:10">
      <c r="A1147" s="594"/>
      <c r="B1147" s="594"/>
      <c r="C1147" s="594"/>
      <c r="D1147" s="594"/>
      <c r="E1147" s="594"/>
      <c r="F1147" s="594"/>
      <c r="G1147" s="594"/>
      <c r="H1147" s="594"/>
      <c r="I1147" s="594"/>
      <c r="J1147" s="594"/>
    </row>
    <row r="1148" spans="1:10">
      <c r="A1148" s="585" t="s">
        <v>507</v>
      </c>
      <c r="B1148" s="586" t="s">
        <v>467</v>
      </c>
      <c r="C1148" s="586" t="s">
        <v>468</v>
      </c>
      <c r="D1148" s="587" t="s">
        <v>469</v>
      </c>
      <c r="E1148" s="587" t="s">
        <v>470</v>
      </c>
      <c r="F1148" s="587" t="s">
        <v>471</v>
      </c>
      <c r="G1148" s="587" t="s">
        <v>472</v>
      </c>
      <c r="H1148" s="587" t="s">
        <v>473</v>
      </c>
      <c r="I1148" s="587" t="s">
        <v>474</v>
      </c>
      <c r="J1148" s="587" t="s">
        <v>475</v>
      </c>
    </row>
    <row r="1149" spans="1:10" ht="30">
      <c r="A1149" s="588" t="s">
        <v>819</v>
      </c>
      <c r="B1149" s="589" t="s">
        <v>552</v>
      </c>
      <c r="C1149" s="589" t="s">
        <v>820</v>
      </c>
      <c r="D1149" s="590">
        <v>1.2999999999999999E-2</v>
      </c>
      <c r="E1149" s="590">
        <v>1</v>
      </c>
      <c r="F1149" s="590">
        <v>35.07</v>
      </c>
      <c r="G1149" s="590">
        <v>0</v>
      </c>
      <c r="H1149" s="590">
        <v>35.07</v>
      </c>
      <c r="I1149" s="590" t="s">
        <v>479</v>
      </c>
      <c r="J1149" s="590">
        <v>0.45600000000000002</v>
      </c>
    </row>
    <row r="1150" spans="1:10" ht="30">
      <c r="A1150" s="588" t="s">
        <v>821</v>
      </c>
      <c r="B1150" s="589" t="s">
        <v>552</v>
      </c>
      <c r="C1150" s="589" t="s">
        <v>822</v>
      </c>
      <c r="D1150" s="590">
        <v>2</v>
      </c>
      <c r="E1150" s="590">
        <v>1</v>
      </c>
      <c r="F1150" s="590">
        <v>0.41</v>
      </c>
      <c r="G1150" s="590">
        <v>0</v>
      </c>
      <c r="H1150" s="590">
        <v>0.41</v>
      </c>
      <c r="I1150" s="590" t="s">
        <v>479</v>
      </c>
      <c r="J1150" s="590">
        <v>0.82</v>
      </c>
    </row>
    <row r="1151" spans="1:10" ht="30">
      <c r="A1151" s="588" t="s">
        <v>823</v>
      </c>
      <c r="B1151" s="589" t="s">
        <v>552</v>
      </c>
      <c r="C1151" s="589" t="s">
        <v>824</v>
      </c>
      <c r="D1151" s="590">
        <v>2</v>
      </c>
      <c r="E1151" s="590">
        <v>1</v>
      </c>
      <c r="F1151" s="590">
        <v>0.1</v>
      </c>
      <c r="G1151" s="590">
        <v>0</v>
      </c>
      <c r="H1151" s="590">
        <v>0.1</v>
      </c>
      <c r="I1151" s="590" t="s">
        <v>479</v>
      </c>
      <c r="J1151" s="590">
        <v>0.2</v>
      </c>
    </row>
    <row r="1152" spans="1:10" ht="30">
      <c r="A1152" s="588" t="s">
        <v>825</v>
      </c>
      <c r="B1152" s="589" t="s">
        <v>552</v>
      </c>
      <c r="C1152" s="589" t="s">
        <v>826</v>
      </c>
      <c r="D1152" s="590">
        <v>1</v>
      </c>
      <c r="E1152" s="590">
        <v>1</v>
      </c>
      <c r="F1152" s="590">
        <v>19.89</v>
      </c>
      <c r="G1152" s="590">
        <v>0</v>
      </c>
      <c r="H1152" s="590">
        <v>19.89</v>
      </c>
      <c r="I1152" s="590" t="s">
        <v>479</v>
      </c>
      <c r="J1152" s="590">
        <v>19.89</v>
      </c>
    </row>
    <row r="1153" spans="1:10" ht="15" customHeight="1">
      <c r="A1153" s="591" t="s">
        <v>480</v>
      </c>
      <c r="B1153" s="592"/>
      <c r="C1153" s="592"/>
      <c r="D1153" s="592"/>
      <c r="E1153" s="592"/>
      <c r="F1153" s="592"/>
      <c r="G1153" s="592"/>
      <c r="H1153" s="592"/>
      <c r="I1153" s="593"/>
      <c r="J1153" s="587">
        <v>21.37</v>
      </c>
    </row>
    <row r="1154" spans="1:10">
      <c r="A1154" s="594"/>
      <c r="B1154" s="594"/>
      <c r="C1154" s="594"/>
      <c r="D1154" s="594"/>
      <c r="E1154" s="594"/>
      <c r="F1154" s="594"/>
      <c r="G1154" s="594"/>
      <c r="H1154" s="594"/>
      <c r="I1154" s="594"/>
      <c r="J1154" s="594"/>
    </row>
    <row r="1155" spans="1:10" ht="15" customHeight="1">
      <c r="A1155" s="582" t="s">
        <v>299</v>
      </c>
      <c r="B1155" s="582"/>
      <c r="C1155" s="582"/>
      <c r="D1155" s="582"/>
      <c r="E1155" s="582"/>
    </row>
    <row r="1156" spans="1:10" ht="15" customHeight="1">
      <c r="A1156" s="595" t="s">
        <v>481</v>
      </c>
      <c r="B1156" s="596"/>
      <c r="C1156" s="597"/>
      <c r="D1156" s="587" t="s">
        <v>482</v>
      </c>
      <c r="E1156" s="587" t="s">
        <v>483</v>
      </c>
    </row>
    <row r="1157" spans="1:10" ht="15" customHeight="1">
      <c r="A1157" s="598" t="s">
        <v>484</v>
      </c>
      <c r="B1157" s="599"/>
      <c r="C1157" s="600"/>
      <c r="D1157" s="601">
        <v>157.27000000000001</v>
      </c>
      <c r="E1157" s="602">
        <v>19.760000000000002</v>
      </c>
    </row>
    <row r="1158" spans="1:10" ht="15" customHeight="1">
      <c r="A1158" s="598" t="s">
        <v>485</v>
      </c>
      <c r="B1158" s="599"/>
      <c r="C1158" s="600"/>
      <c r="D1158" s="603"/>
      <c r="E1158" s="602">
        <v>21.37</v>
      </c>
    </row>
    <row r="1159" spans="1:10" ht="15" customHeight="1">
      <c r="A1159" s="598" t="s">
        <v>486</v>
      </c>
      <c r="B1159" s="599"/>
      <c r="C1159" s="600"/>
      <c r="D1159" s="603"/>
      <c r="E1159" s="602">
        <v>0</v>
      </c>
    </row>
    <row r="1160" spans="1:10" ht="15" customHeight="1">
      <c r="A1160" s="598" t="s">
        <v>487</v>
      </c>
      <c r="B1160" s="599"/>
      <c r="C1160" s="600"/>
      <c r="D1160" s="603"/>
      <c r="E1160" s="602">
        <v>1</v>
      </c>
    </row>
    <row r="1161" spans="1:10" ht="15" customHeight="1">
      <c r="A1161" s="598" t="s">
        <v>488</v>
      </c>
      <c r="B1161" s="599"/>
      <c r="C1161" s="600"/>
      <c r="D1161" s="603"/>
      <c r="E1161" s="602">
        <v>19.760000000000002</v>
      </c>
    </row>
    <row r="1162" spans="1:10" ht="15" customHeight="1">
      <c r="A1162" s="598" t="s">
        <v>489</v>
      </c>
      <c r="B1162" s="599"/>
      <c r="C1162" s="600"/>
      <c r="D1162" s="603"/>
      <c r="E1162" s="602">
        <v>19.760000000000002</v>
      </c>
    </row>
    <row r="1163" spans="1:10" ht="15" customHeight="1">
      <c r="A1163" s="598" t="s">
        <v>490</v>
      </c>
      <c r="B1163" s="599"/>
      <c r="C1163" s="600"/>
      <c r="D1163" s="604"/>
      <c r="E1163" s="602">
        <v>41.13</v>
      </c>
    </row>
    <row r="1164" spans="1:10" ht="15" customHeight="1">
      <c r="A1164" s="598" t="s">
        <v>491</v>
      </c>
      <c r="B1164" s="599"/>
      <c r="C1164" s="600"/>
      <c r="D1164" s="601">
        <v>0</v>
      </c>
      <c r="E1164" s="602">
        <v>0</v>
      </c>
    </row>
    <row r="1165" spans="1:10" ht="15" customHeight="1">
      <c r="A1165" s="595" t="s">
        <v>492</v>
      </c>
      <c r="B1165" s="596"/>
      <c r="C1165" s="597"/>
      <c r="D1165" s="604"/>
      <c r="E1165" s="587">
        <v>41.13</v>
      </c>
    </row>
    <row r="1166" spans="1:10">
      <c r="A1166" s="583"/>
      <c r="B1166" s="583"/>
      <c r="C1166" s="583"/>
      <c r="D1166" s="583"/>
      <c r="E1166" s="583"/>
      <c r="F1166" s="583"/>
      <c r="G1166" s="583"/>
      <c r="H1166" s="583"/>
      <c r="I1166" s="583"/>
      <c r="J1166" s="583"/>
    </row>
    <row r="1167" spans="1:10">
      <c r="A1167" s="605"/>
      <c r="B1167" s="605"/>
      <c r="C1167" s="605"/>
      <c r="D1167" s="605"/>
      <c r="E1167" s="605"/>
      <c r="F1167" s="605"/>
      <c r="G1167" s="605"/>
      <c r="H1167" s="605"/>
      <c r="I1167" s="605"/>
      <c r="J1167" s="605"/>
    </row>
    <row r="1168" spans="1:10" ht="15" customHeight="1">
      <c r="A1168" s="582" t="s">
        <v>455</v>
      </c>
      <c r="B1168" s="582"/>
      <c r="C1168" s="582"/>
      <c r="D1168" s="582"/>
      <c r="E1168" s="582"/>
      <c r="F1168" s="582"/>
      <c r="G1168" s="582"/>
      <c r="H1168" s="582"/>
      <c r="I1168" s="582"/>
      <c r="J1168" s="582"/>
    </row>
    <row r="1169" spans="1:10" ht="15" customHeight="1">
      <c r="A1169" s="582" t="s">
        <v>456</v>
      </c>
      <c r="B1169" s="582"/>
      <c r="C1169" s="582"/>
      <c r="D1169" s="582" t="s">
        <v>457</v>
      </c>
      <c r="E1169" s="582"/>
      <c r="F1169" s="582"/>
      <c r="G1169" s="582" t="s">
        <v>458</v>
      </c>
      <c r="H1169" s="582"/>
      <c r="I1169" s="582"/>
      <c r="J1169" s="582"/>
    </row>
    <row r="1170" spans="1:10">
      <c r="A1170" s="583"/>
      <c r="B1170" s="583"/>
      <c r="C1170" s="583"/>
      <c r="D1170" s="583"/>
      <c r="E1170" s="583"/>
      <c r="F1170" s="583"/>
      <c r="G1170" s="583"/>
      <c r="H1170" s="583"/>
      <c r="I1170" s="583"/>
      <c r="J1170" s="583"/>
    </row>
    <row r="1171" spans="1:10" ht="15" customHeight="1">
      <c r="A1171" s="582" t="s">
        <v>459</v>
      </c>
      <c r="B1171" s="582"/>
      <c r="C1171" s="582"/>
      <c r="D1171" s="582"/>
      <c r="E1171" s="582"/>
      <c r="F1171" s="582"/>
      <c r="G1171" s="582"/>
      <c r="H1171" s="582"/>
      <c r="I1171" s="582"/>
      <c r="J1171" s="582"/>
    </row>
    <row r="1172" spans="1:10">
      <c r="A1172" s="583"/>
      <c r="B1172" s="583"/>
      <c r="C1172" s="583"/>
      <c r="D1172" s="583"/>
      <c r="E1172" s="583"/>
      <c r="F1172" s="583"/>
      <c r="G1172" s="583"/>
      <c r="H1172" s="583"/>
      <c r="I1172" s="583"/>
      <c r="J1172" s="583"/>
    </row>
    <row r="1173" spans="1:10" ht="15" customHeight="1">
      <c r="A1173" s="582" t="s">
        <v>827</v>
      </c>
      <c r="B1173" s="582"/>
      <c r="C1173" s="582"/>
      <c r="D1173" s="582"/>
      <c r="E1173" s="582"/>
      <c r="F1173" s="582"/>
      <c r="G1173" s="582"/>
      <c r="H1173" s="582" t="s">
        <v>771</v>
      </c>
      <c r="I1173" s="582"/>
      <c r="J1173" s="582"/>
    </row>
    <row r="1174" spans="1:10" ht="15" customHeight="1">
      <c r="A1174" s="582" t="s">
        <v>462</v>
      </c>
      <c r="B1174" s="582"/>
      <c r="C1174" s="582" t="s">
        <v>828</v>
      </c>
      <c r="D1174" s="582"/>
      <c r="E1174" s="582" t="s">
        <v>464</v>
      </c>
      <c r="F1174" s="582"/>
      <c r="G1174" s="582"/>
      <c r="H1174" s="582" t="s">
        <v>465</v>
      </c>
      <c r="I1174" s="582"/>
      <c r="J1174" s="582"/>
    </row>
    <row r="1175" spans="1:10">
      <c r="A1175" s="583"/>
      <c r="B1175" s="583"/>
      <c r="C1175" s="583"/>
      <c r="D1175" s="583"/>
      <c r="E1175" s="583"/>
      <c r="F1175" s="583"/>
      <c r="G1175" s="583"/>
      <c r="H1175" s="583"/>
      <c r="I1175" s="583"/>
      <c r="J1175" s="583"/>
    </row>
    <row r="1176" spans="1:10">
      <c r="A1176" s="585" t="s">
        <v>466</v>
      </c>
      <c r="B1176" s="586" t="s">
        <v>467</v>
      </c>
      <c r="C1176" s="586" t="s">
        <v>468</v>
      </c>
      <c r="D1176" s="587" t="s">
        <v>469</v>
      </c>
      <c r="E1176" s="587" t="s">
        <v>470</v>
      </c>
      <c r="F1176" s="587" t="s">
        <v>471</v>
      </c>
      <c r="G1176" s="587" t="s">
        <v>472</v>
      </c>
      <c r="H1176" s="587" t="s">
        <v>473</v>
      </c>
      <c r="I1176" s="587" t="s">
        <v>474</v>
      </c>
      <c r="J1176" s="587" t="s">
        <v>475</v>
      </c>
    </row>
    <row r="1177" spans="1:10" ht="30">
      <c r="A1177" s="588" t="s">
        <v>500</v>
      </c>
      <c r="B1177" s="589" t="s">
        <v>477</v>
      </c>
      <c r="C1177" s="589" t="s">
        <v>501</v>
      </c>
      <c r="D1177" s="590">
        <v>0.9</v>
      </c>
      <c r="E1177" s="590">
        <v>1</v>
      </c>
      <c r="F1177" s="590">
        <v>5.86</v>
      </c>
      <c r="G1177" s="590">
        <v>0</v>
      </c>
      <c r="H1177" s="590">
        <v>15.08</v>
      </c>
      <c r="I1177" s="590" t="s">
        <v>479</v>
      </c>
      <c r="J1177" s="590">
        <v>13.571999999999999</v>
      </c>
    </row>
    <row r="1178" spans="1:10" ht="30">
      <c r="A1178" s="588" t="s">
        <v>522</v>
      </c>
      <c r="B1178" s="589" t="s">
        <v>477</v>
      </c>
      <c r="C1178" s="589" t="s">
        <v>523</v>
      </c>
      <c r="D1178" s="590">
        <v>0.9</v>
      </c>
      <c r="E1178" s="590">
        <v>1</v>
      </c>
      <c r="F1178" s="590">
        <v>6.94</v>
      </c>
      <c r="G1178" s="590">
        <v>0</v>
      </c>
      <c r="H1178" s="590">
        <v>17.850000000000001</v>
      </c>
      <c r="I1178" s="590" t="s">
        <v>479</v>
      </c>
      <c r="J1178" s="590">
        <v>16.065000000000001</v>
      </c>
    </row>
    <row r="1179" spans="1:10" ht="15" customHeight="1">
      <c r="A1179" s="591" t="s">
        <v>480</v>
      </c>
      <c r="B1179" s="592"/>
      <c r="C1179" s="592"/>
      <c r="D1179" s="592"/>
      <c r="E1179" s="592"/>
      <c r="F1179" s="592"/>
      <c r="G1179" s="592"/>
      <c r="H1179" s="592"/>
      <c r="I1179" s="593"/>
      <c r="J1179" s="587">
        <v>29.64</v>
      </c>
    </row>
    <row r="1180" spans="1:10">
      <c r="A1180" s="594"/>
      <c r="B1180" s="594"/>
      <c r="C1180" s="594"/>
      <c r="D1180" s="594"/>
      <c r="E1180" s="594"/>
      <c r="F1180" s="594"/>
      <c r="G1180" s="594"/>
      <c r="H1180" s="594"/>
      <c r="I1180" s="594"/>
      <c r="J1180" s="594"/>
    </row>
    <row r="1181" spans="1:10">
      <c r="A1181" s="585" t="s">
        <v>507</v>
      </c>
      <c r="B1181" s="586" t="s">
        <v>467</v>
      </c>
      <c r="C1181" s="586" t="s">
        <v>468</v>
      </c>
      <c r="D1181" s="587" t="s">
        <v>469</v>
      </c>
      <c r="E1181" s="587" t="s">
        <v>470</v>
      </c>
      <c r="F1181" s="587" t="s">
        <v>471</v>
      </c>
      <c r="G1181" s="587" t="s">
        <v>472</v>
      </c>
      <c r="H1181" s="587" t="s">
        <v>473</v>
      </c>
      <c r="I1181" s="587" t="s">
        <v>474</v>
      </c>
      <c r="J1181" s="587" t="s">
        <v>475</v>
      </c>
    </row>
    <row r="1182" spans="1:10" ht="30">
      <c r="A1182" s="588" t="s">
        <v>829</v>
      </c>
      <c r="B1182" s="589" t="s">
        <v>552</v>
      </c>
      <c r="C1182" s="589" t="s">
        <v>830</v>
      </c>
      <c r="D1182" s="590">
        <v>1</v>
      </c>
      <c r="E1182" s="590">
        <v>1</v>
      </c>
      <c r="F1182" s="590">
        <v>20.93</v>
      </c>
      <c r="G1182" s="590">
        <v>0</v>
      </c>
      <c r="H1182" s="590">
        <v>20.93</v>
      </c>
      <c r="I1182" s="590" t="s">
        <v>479</v>
      </c>
      <c r="J1182" s="590">
        <v>20.93</v>
      </c>
    </row>
    <row r="1183" spans="1:10" ht="15" customHeight="1">
      <c r="A1183" s="591" t="s">
        <v>480</v>
      </c>
      <c r="B1183" s="592"/>
      <c r="C1183" s="592"/>
      <c r="D1183" s="592"/>
      <c r="E1183" s="592"/>
      <c r="F1183" s="592"/>
      <c r="G1183" s="592"/>
      <c r="H1183" s="592"/>
      <c r="I1183" s="593"/>
      <c r="J1183" s="587">
        <v>20.93</v>
      </c>
    </row>
    <row r="1184" spans="1:10">
      <c r="A1184" s="594"/>
      <c r="B1184" s="594"/>
      <c r="C1184" s="594"/>
      <c r="D1184" s="594"/>
      <c r="E1184" s="594"/>
      <c r="F1184" s="594"/>
      <c r="G1184" s="594"/>
      <c r="H1184" s="594"/>
      <c r="I1184" s="594"/>
      <c r="J1184" s="594"/>
    </row>
    <row r="1185" spans="1:10" ht="15" customHeight="1">
      <c r="A1185" s="582" t="s">
        <v>299</v>
      </c>
      <c r="B1185" s="582"/>
      <c r="C1185" s="582"/>
      <c r="D1185" s="582"/>
      <c r="E1185" s="582"/>
    </row>
    <row r="1186" spans="1:10" ht="15" customHeight="1">
      <c r="A1186" s="595" t="s">
        <v>481</v>
      </c>
      <c r="B1186" s="596"/>
      <c r="C1186" s="597"/>
      <c r="D1186" s="587" t="s">
        <v>482</v>
      </c>
      <c r="E1186" s="587" t="s">
        <v>483</v>
      </c>
    </row>
    <row r="1187" spans="1:10" ht="15" customHeight="1">
      <c r="A1187" s="598" t="s">
        <v>484</v>
      </c>
      <c r="B1187" s="599"/>
      <c r="C1187" s="600"/>
      <c r="D1187" s="601">
        <v>157.27000000000001</v>
      </c>
      <c r="E1187" s="602">
        <v>29.64</v>
      </c>
    </row>
    <row r="1188" spans="1:10" ht="15" customHeight="1">
      <c r="A1188" s="598" t="s">
        <v>485</v>
      </c>
      <c r="B1188" s="599"/>
      <c r="C1188" s="600"/>
      <c r="D1188" s="603"/>
      <c r="E1188" s="602">
        <v>20.93</v>
      </c>
    </row>
    <row r="1189" spans="1:10" ht="15" customHeight="1">
      <c r="A1189" s="598" t="s">
        <v>486</v>
      </c>
      <c r="B1189" s="599"/>
      <c r="C1189" s="600"/>
      <c r="D1189" s="603"/>
      <c r="E1189" s="602">
        <v>0</v>
      </c>
    </row>
    <row r="1190" spans="1:10" ht="15" customHeight="1">
      <c r="A1190" s="598" t="s">
        <v>487</v>
      </c>
      <c r="B1190" s="599"/>
      <c r="C1190" s="600"/>
      <c r="D1190" s="603"/>
      <c r="E1190" s="602">
        <v>1</v>
      </c>
    </row>
    <row r="1191" spans="1:10" ht="15" customHeight="1">
      <c r="A1191" s="598" t="s">
        <v>488</v>
      </c>
      <c r="B1191" s="599"/>
      <c r="C1191" s="600"/>
      <c r="D1191" s="603"/>
      <c r="E1191" s="602">
        <v>29.64</v>
      </c>
    </row>
    <row r="1192" spans="1:10" ht="15" customHeight="1">
      <c r="A1192" s="598" t="s">
        <v>489</v>
      </c>
      <c r="B1192" s="599"/>
      <c r="C1192" s="600"/>
      <c r="D1192" s="603"/>
      <c r="E1192" s="602">
        <v>29.64</v>
      </c>
    </row>
    <row r="1193" spans="1:10" ht="15" customHeight="1">
      <c r="A1193" s="598" t="s">
        <v>490</v>
      </c>
      <c r="B1193" s="599"/>
      <c r="C1193" s="600"/>
      <c r="D1193" s="604"/>
      <c r="E1193" s="602">
        <v>50.57</v>
      </c>
    </row>
    <row r="1194" spans="1:10" ht="15" customHeight="1">
      <c r="A1194" s="598" t="s">
        <v>491</v>
      </c>
      <c r="B1194" s="599"/>
      <c r="C1194" s="600"/>
      <c r="D1194" s="601">
        <v>0</v>
      </c>
      <c r="E1194" s="602">
        <v>0</v>
      </c>
    </row>
    <row r="1195" spans="1:10" ht="15" customHeight="1">
      <c r="A1195" s="595" t="s">
        <v>492</v>
      </c>
      <c r="B1195" s="596"/>
      <c r="C1195" s="597"/>
      <c r="D1195" s="604"/>
      <c r="E1195" s="587">
        <v>50.57</v>
      </c>
    </row>
    <row r="1196" spans="1:10">
      <c r="A1196" s="583"/>
      <c r="B1196" s="583"/>
      <c r="C1196" s="583"/>
      <c r="D1196" s="583"/>
      <c r="E1196" s="583"/>
      <c r="F1196" s="583"/>
      <c r="G1196" s="583"/>
      <c r="H1196" s="583"/>
      <c r="I1196" s="583"/>
      <c r="J1196" s="583"/>
    </row>
    <row r="1197" spans="1:10">
      <c r="A1197" s="605"/>
      <c r="B1197" s="605"/>
      <c r="C1197" s="605"/>
      <c r="D1197" s="605"/>
      <c r="E1197" s="605"/>
      <c r="F1197" s="605"/>
      <c r="G1197" s="605"/>
      <c r="H1197" s="605"/>
      <c r="I1197" s="605"/>
      <c r="J1197" s="605"/>
    </row>
    <row r="1198" spans="1:10" ht="15" customHeight="1">
      <c r="A1198" s="582" t="s">
        <v>455</v>
      </c>
      <c r="B1198" s="582"/>
      <c r="C1198" s="582"/>
      <c r="D1198" s="582"/>
      <c r="E1198" s="582"/>
      <c r="F1198" s="582"/>
      <c r="G1198" s="582"/>
      <c r="H1198" s="582"/>
      <c r="I1198" s="582"/>
      <c r="J1198" s="582"/>
    </row>
    <row r="1199" spans="1:10" ht="15" customHeight="1">
      <c r="A1199" s="582" t="s">
        <v>456</v>
      </c>
      <c r="B1199" s="582"/>
      <c r="C1199" s="582"/>
      <c r="D1199" s="582" t="s">
        <v>457</v>
      </c>
      <c r="E1199" s="582"/>
      <c r="F1199" s="582"/>
      <c r="G1199" s="582" t="s">
        <v>458</v>
      </c>
      <c r="H1199" s="582"/>
      <c r="I1199" s="582"/>
      <c r="J1199" s="582"/>
    </row>
    <row r="1200" spans="1:10">
      <c r="A1200" s="583"/>
      <c r="B1200" s="583"/>
      <c r="C1200" s="583"/>
      <c r="D1200" s="583"/>
      <c r="E1200" s="583"/>
      <c r="F1200" s="583"/>
      <c r="G1200" s="583"/>
      <c r="H1200" s="583"/>
      <c r="I1200" s="583"/>
      <c r="J1200" s="583"/>
    </row>
    <row r="1201" spans="1:10" ht="15" customHeight="1">
      <c r="A1201" s="582" t="s">
        <v>459</v>
      </c>
      <c r="B1201" s="582"/>
      <c r="C1201" s="582"/>
      <c r="D1201" s="582"/>
      <c r="E1201" s="582"/>
      <c r="F1201" s="582"/>
      <c r="G1201" s="582"/>
      <c r="H1201" s="582"/>
      <c r="I1201" s="582"/>
      <c r="J1201" s="582"/>
    </row>
    <row r="1202" spans="1:10">
      <c r="A1202" s="583"/>
      <c r="B1202" s="583"/>
      <c r="C1202" s="583"/>
      <c r="D1202" s="583"/>
      <c r="E1202" s="583"/>
      <c r="F1202" s="583"/>
      <c r="G1202" s="583"/>
      <c r="H1202" s="583"/>
      <c r="I1202" s="583"/>
      <c r="J1202" s="583"/>
    </row>
    <row r="1203" spans="1:10" ht="15" customHeight="1">
      <c r="A1203" s="582" t="s">
        <v>831</v>
      </c>
      <c r="B1203" s="582"/>
      <c r="C1203" s="582"/>
      <c r="D1203" s="582"/>
      <c r="E1203" s="582"/>
      <c r="F1203" s="582"/>
      <c r="G1203" s="582"/>
      <c r="H1203" s="582" t="s">
        <v>771</v>
      </c>
      <c r="I1203" s="582"/>
      <c r="J1203" s="582"/>
    </row>
    <row r="1204" spans="1:10" ht="15" customHeight="1">
      <c r="A1204" s="582" t="s">
        <v>462</v>
      </c>
      <c r="B1204" s="582"/>
      <c r="C1204" s="582" t="s">
        <v>832</v>
      </c>
      <c r="D1204" s="582"/>
      <c r="E1204" s="582" t="s">
        <v>464</v>
      </c>
      <c r="F1204" s="582"/>
      <c r="G1204" s="582"/>
      <c r="H1204" s="582" t="s">
        <v>465</v>
      </c>
      <c r="I1204" s="582"/>
      <c r="J1204" s="582"/>
    </row>
    <row r="1205" spans="1:10">
      <c r="A1205" s="583"/>
      <c r="B1205" s="583"/>
      <c r="C1205" s="583"/>
      <c r="D1205" s="583"/>
      <c r="E1205" s="583"/>
      <c r="F1205" s="583"/>
      <c r="G1205" s="583"/>
      <c r="H1205" s="583"/>
      <c r="I1205" s="583"/>
      <c r="J1205" s="583"/>
    </row>
    <row r="1206" spans="1:10">
      <c r="A1206" s="585" t="s">
        <v>466</v>
      </c>
      <c r="B1206" s="586" t="s">
        <v>467</v>
      </c>
      <c r="C1206" s="586" t="s">
        <v>468</v>
      </c>
      <c r="D1206" s="587" t="s">
        <v>469</v>
      </c>
      <c r="E1206" s="587" t="s">
        <v>470</v>
      </c>
      <c r="F1206" s="587" t="s">
        <v>471</v>
      </c>
      <c r="G1206" s="587" t="s">
        <v>472</v>
      </c>
      <c r="H1206" s="587" t="s">
        <v>473</v>
      </c>
      <c r="I1206" s="587" t="s">
        <v>474</v>
      </c>
      <c r="J1206" s="587" t="s">
        <v>475</v>
      </c>
    </row>
    <row r="1207" spans="1:10" ht="30">
      <c r="A1207" s="588" t="s">
        <v>500</v>
      </c>
      <c r="B1207" s="589" t="s">
        <v>477</v>
      </c>
      <c r="C1207" s="589" t="s">
        <v>501</v>
      </c>
      <c r="D1207" s="590">
        <v>2.17</v>
      </c>
      <c r="E1207" s="590">
        <v>1</v>
      </c>
      <c r="F1207" s="590">
        <v>5.86</v>
      </c>
      <c r="G1207" s="590">
        <v>0</v>
      </c>
      <c r="H1207" s="590">
        <v>15.08</v>
      </c>
      <c r="I1207" s="590" t="s">
        <v>479</v>
      </c>
      <c r="J1207" s="590">
        <v>32.723999999999997</v>
      </c>
    </row>
    <row r="1208" spans="1:10" ht="30">
      <c r="A1208" s="588" t="s">
        <v>522</v>
      </c>
      <c r="B1208" s="589" t="s">
        <v>477</v>
      </c>
      <c r="C1208" s="589" t="s">
        <v>523</v>
      </c>
      <c r="D1208" s="590">
        <v>2.17</v>
      </c>
      <c r="E1208" s="590">
        <v>1</v>
      </c>
      <c r="F1208" s="590">
        <v>6.94</v>
      </c>
      <c r="G1208" s="590">
        <v>0</v>
      </c>
      <c r="H1208" s="590">
        <v>17.850000000000001</v>
      </c>
      <c r="I1208" s="590" t="s">
        <v>479</v>
      </c>
      <c r="J1208" s="590">
        <v>38.734999999999999</v>
      </c>
    </row>
    <row r="1209" spans="1:10" ht="15" customHeight="1">
      <c r="A1209" s="591" t="s">
        <v>480</v>
      </c>
      <c r="B1209" s="592"/>
      <c r="C1209" s="592"/>
      <c r="D1209" s="592"/>
      <c r="E1209" s="592"/>
      <c r="F1209" s="592"/>
      <c r="G1209" s="592"/>
      <c r="H1209" s="592"/>
      <c r="I1209" s="593"/>
      <c r="J1209" s="587">
        <v>71.459999999999994</v>
      </c>
    </row>
    <row r="1210" spans="1:10">
      <c r="A1210" s="594"/>
      <c r="B1210" s="594"/>
      <c r="C1210" s="594"/>
      <c r="D1210" s="594"/>
      <c r="E1210" s="594"/>
      <c r="F1210" s="594"/>
      <c r="G1210" s="594"/>
      <c r="H1210" s="594"/>
      <c r="I1210" s="594"/>
      <c r="J1210" s="594"/>
    </row>
    <row r="1211" spans="1:10">
      <c r="A1211" s="585" t="s">
        <v>507</v>
      </c>
      <c r="B1211" s="586" t="s">
        <v>467</v>
      </c>
      <c r="C1211" s="586" t="s">
        <v>468</v>
      </c>
      <c r="D1211" s="587" t="s">
        <v>469</v>
      </c>
      <c r="E1211" s="587" t="s">
        <v>470</v>
      </c>
      <c r="F1211" s="587" t="s">
        <v>471</v>
      </c>
      <c r="G1211" s="587" t="s">
        <v>472</v>
      </c>
      <c r="H1211" s="587" t="s">
        <v>473</v>
      </c>
      <c r="I1211" s="587" t="s">
        <v>474</v>
      </c>
      <c r="J1211" s="587" t="s">
        <v>475</v>
      </c>
    </row>
    <row r="1212" spans="1:10" ht="30">
      <c r="A1212" s="588" t="s">
        <v>833</v>
      </c>
      <c r="B1212" s="589" t="s">
        <v>552</v>
      </c>
      <c r="C1212" s="589" t="s">
        <v>834</v>
      </c>
      <c r="D1212" s="590">
        <v>1</v>
      </c>
      <c r="E1212" s="590">
        <v>1</v>
      </c>
      <c r="F1212" s="590">
        <v>27.16</v>
      </c>
      <c r="G1212" s="590">
        <v>0</v>
      </c>
      <c r="H1212" s="590">
        <v>27.16</v>
      </c>
      <c r="I1212" s="590" t="s">
        <v>479</v>
      </c>
      <c r="J1212" s="590">
        <v>27.16</v>
      </c>
    </row>
    <row r="1213" spans="1:10" ht="15" customHeight="1">
      <c r="A1213" s="591" t="s">
        <v>480</v>
      </c>
      <c r="B1213" s="592"/>
      <c r="C1213" s="592"/>
      <c r="D1213" s="592"/>
      <c r="E1213" s="592"/>
      <c r="F1213" s="592"/>
      <c r="G1213" s="592"/>
      <c r="H1213" s="592"/>
      <c r="I1213" s="593"/>
      <c r="J1213" s="587">
        <v>27.16</v>
      </c>
    </row>
    <row r="1214" spans="1:10">
      <c r="A1214" s="594"/>
      <c r="B1214" s="594"/>
      <c r="C1214" s="594"/>
      <c r="D1214" s="594"/>
      <c r="E1214" s="594"/>
      <c r="F1214" s="594"/>
      <c r="G1214" s="594"/>
      <c r="H1214" s="594"/>
      <c r="I1214" s="594"/>
      <c r="J1214" s="594"/>
    </row>
    <row r="1215" spans="1:10" ht="15" customHeight="1">
      <c r="A1215" s="582" t="s">
        <v>299</v>
      </c>
      <c r="B1215" s="582"/>
      <c r="C1215" s="582"/>
      <c r="D1215" s="582"/>
      <c r="E1215" s="582"/>
    </row>
    <row r="1216" spans="1:10" ht="15" customHeight="1">
      <c r="A1216" s="595" t="s">
        <v>481</v>
      </c>
      <c r="B1216" s="596"/>
      <c r="C1216" s="597"/>
      <c r="D1216" s="587" t="s">
        <v>482</v>
      </c>
      <c r="E1216" s="587" t="s">
        <v>483</v>
      </c>
    </row>
    <row r="1217" spans="1:10" ht="15" customHeight="1">
      <c r="A1217" s="598" t="s">
        <v>484</v>
      </c>
      <c r="B1217" s="599"/>
      <c r="C1217" s="600"/>
      <c r="D1217" s="601">
        <v>157.27000000000001</v>
      </c>
      <c r="E1217" s="602">
        <v>71.459999999999994</v>
      </c>
    </row>
    <row r="1218" spans="1:10" ht="15" customHeight="1">
      <c r="A1218" s="598" t="s">
        <v>485</v>
      </c>
      <c r="B1218" s="599"/>
      <c r="C1218" s="600"/>
      <c r="D1218" s="603"/>
      <c r="E1218" s="602">
        <v>27.16</v>
      </c>
    </row>
    <row r="1219" spans="1:10" ht="15" customHeight="1">
      <c r="A1219" s="598" t="s">
        <v>486</v>
      </c>
      <c r="B1219" s="599"/>
      <c r="C1219" s="600"/>
      <c r="D1219" s="603"/>
      <c r="E1219" s="602">
        <v>0</v>
      </c>
    </row>
    <row r="1220" spans="1:10" ht="15" customHeight="1">
      <c r="A1220" s="598" t="s">
        <v>487</v>
      </c>
      <c r="B1220" s="599"/>
      <c r="C1220" s="600"/>
      <c r="D1220" s="603"/>
      <c r="E1220" s="602">
        <v>1</v>
      </c>
    </row>
    <row r="1221" spans="1:10" ht="15" customHeight="1">
      <c r="A1221" s="598" t="s">
        <v>488</v>
      </c>
      <c r="B1221" s="599"/>
      <c r="C1221" s="600"/>
      <c r="D1221" s="603"/>
      <c r="E1221" s="602">
        <v>71.459999999999994</v>
      </c>
    </row>
    <row r="1222" spans="1:10" ht="15" customHeight="1">
      <c r="A1222" s="598" t="s">
        <v>489</v>
      </c>
      <c r="B1222" s="599"/>
      <c r="C1222" s="600"/>
      <c r="D1222" s="603"/>
      <c r="E1222" s="602">
        <v>71.459999999999994</v>
      </c>
    </row>
    <row r="1223" spans="1:10" ht="15" customHeight="1">
      <c r="A1223" s="598" t="s">
        <v>490</v>
      </c>
      <c r="B1223" s="599"/>
      <c r="C1223" s="600"/>
      <c r="D1223" s="604"/>
      <c r="E1223" s="602">
        <v>98.62</v>
      </c>
    </row>
    <row r="1224" spans="1:10" ht="15" customHeight="1">
      <c r="A1224" s="598" t="s">
        <v>491</v>
      </c>
      <c r="B1224" s="599"/>
      <c r="C1224" s="600"/>
      <c r="D1224" s="601">
        <v>0</v>
      </c>
      <c r="E1224" s="602">
        <v>0</v>
      </c>
    </row>
    <row r="1225" spans="1:10" ht="15" customHeight="1">
      <c r="A1225" s="595" t="s">
        <v>492</v>
      </c>
      <c r="B1225" s="596"/>
      <c r="C1225" s="597"/>
      <c r="D1225" s="604"/>
      <c r="E1225" s="587">
        <v>98.62</v>
      </c>
    </row>
    <row r="1226" spans="1:10">
      <c r="A1226" s="583"/>
      <c r="B1226" s="583"/>
      <c r="C1226" s="583"/>
      <c r="D1226" s="583"/>
      <c r="E1226" s="583"/>
      <c r="F1226" s="583"/>
      <c r="G1226" s="583"/>
      <c r="H1226" s="583"/>
      <c r="I1226" s="583"/>
      <c r="J1226" s="583"/>
    </row>
    <row r="1227" spans="1:10">
      <c r="A1227" s="605"/>
      <c r="B1227" s="605"/>
      <c r="C1227" s="605"/>
      <c r="D1227" s="605"/>
      <c r="E1227" s="605"/>
      <c r="F1227" s="605"/>
      <c r="G1227" s="605"/>
      <c r="H1227" s="605"/>
      <c r="I1227" s="605"/>
      <c r="J1227" s="605"/>
    </row>
    <row r="1228" spans="1:10" ht="15" customHeight="1">
      <c r="A1228" s="582" t="s">
        <v>455</v>
      </c>
      <c r="B1228" s="582"/>
      <c r="C1228" s="582"/>
      <c r="D1228" s="582"/>
      <c r="E1228" s="582"/>
      <c r="F1228" s="582"/>
      <c r="G1228" s="582"/>
      <c r="H1228" s="582"/>
      <c r="I1228" s="582"/>
      <c r="J1228" s="582"/>
    </row>
    <row r="1229" spans="1:10" ht="15" customHeight="1">
      <c r="A1229" s="582" t="s">
        <v>456</v>
      </c>
      <c r="B1229" s="582"/>
      <c r="C1229" s="582"/>
      <c r="D1229" s="582" t="s">
        <v>457</v>
      </c>
      <c r="E1229" s="582"/>
      <c r="F1229" s="582"/>
      <c r="G1229" s="582" t="s">
        <v>458</v>
      </c>
      <c r="H1229" s="582"/>
      <c r="I1229" s="582"/>
      <c r="J1229" s="582"/>
    </row>
    <row r="1230" spans="1:10">
      <c r="A1230" s="583"/>
      <c r="B1230" s="583"/>
      <c r="C1230" s="583"/>
      <c r="D1230" s="583"/>
      <c r="E1230" s="583"/>
      <c r="F1230" s="583"/>
      <c r="G1230" s="583"/>
      <c r="H1230" s="583"/>
      <c r="I1230" s="583"/>
      <c r="J1230" s="583"/>
    </row>
    <row r="1231" spans="1:10" ht="15" customHeight="1">
      <c r="A1231" s="582" t="s">
        <v>459</v>
      </c>
      <c r="B1231" s="582"/>
      <c r="C1231" s="582"/>
      <c r="D1231" s="582"/>
      <c r="E1231" s="582"/>
      <c r="F1231" s="582"/>
      <c r="G1231" s="582"/>
      <c r="H1231" s="582"/>
      <c r="I1231" s="582"/>
      <c r="J1231" s="582"/>
    </row>
    <row r="1232" spans="1:10">
      <c r="A1232" s="583"/>
      <c r="B1232" s="583"/>
      <c r="C1232" s="583"/>
      <c r="D1232" s="583"/>
      <c r="E1232" s="583"/>
      <c r="F1232" s="583"/>
      <c r="G1232" s="583"/>
      <c r="H1232" s="583"/>
      <c r="I1232" s="583"/>
      <c r="J1232" s="583"/>
    </row>
    <row r="1233" spans="1:10" ht="30" customHeight="1">
      <c r="A1233" s="582" t="s">
        <v>835</v>
      </c>
      <c r="B1233" s="582"/>
      <c r="C1233" s="582"/>
      <c r="D1233" s="582"/>
      <c r="E1233" s="582"/>
      <c r="F1233" s="582"/>
      <c r="G1233" s="582"/>
      <c r="H1233" s="582" t="s">
        <v>771</v>
      </c>
      <c r="I1233" s="582"/>
      <c r="J1233" s="582"/>
    </row>
    <row r="1234" spans="1:10" ht="15" customHeight="1">
      <c r="A1234" s="582" t="s">
        <v>462</v>
      </c>
      <c r="B1234" s="582"/>
      <c r="C1234" s="582" t="s">
        <v>836</v>
      </c>
      <c r="D1234" s="582"/>
      <c r="E1234" s="582" t="s">
        <v>464</v>
      </c>
      <c r="F1234" s="582"/>
      <c r="G1234" s="582"/>
      <c r="H1234" s="582" t="s">
        <v>465</v>
      </c>
      <c r="I1234" s="582"/>
      <c r="J1234" s="582"/>
    </row>
    <row r="1235" spans="1:10">
      <c r="A1235" s="583"/>
      <c r="B1235" s="583"/>
      <c r="C1235" s="583"/>
      <c r="D1235" s="583"/>
      <c r="E1235" s="583"/>
      <c r="F1235" s="583"/>
      <c r="G1235" s="583"/>
      <c r="H1235" s="583"/>
      <c r="I1235" s="583"/>
      <c r="J1235" s="583"/>
    </row>
    <row r="1236" spans="1:10">
      <c r="A1236" s="585" t="s">
        <v>466</v>
      </c>
      <c r="B1236" s="586" t="s">
        <v>467</v>
      </c>
      <c r="C1236" s="586" t="s">
        <v>468</v>
      </c>
      <c r="D1236" s="587" t="s">
        <v>469</v>
      </c>
      <c r="E1236" s="587" t="s">
        <v>470</v>
      </c>
      <c r="F1236" s="587" t="s">
        <v>471</v>
      </c>
      <c r="G1236" s="587" t="s">
        <v>472</v>
      </c>
      <c r="H1236" s="587" t="s">
        <v>473</v>
      </c>
      <c r="I1236" s="587" t="s">
        <v>474</v>
      </c>
      <c r="J1236" s="587" t="s">
        <v>475</v>
      </c>
    </row>
    <row r="1237" spans="1:10" ht="30">
      <c r="A1237" s="588" t="s">
        <v>500</v>
      </c>
      <c r="B1237" s="589" t="s">
        <v>477</v>
      </c>
      <c r="C1237" s="589" t="s">
        <v>501</v>
      </c>
      <c r="D1237" s="590">
        <v>1</v>
      </c>
      <c r="E1237" s="590">
        <v>1</v>
      </c>
      <c r="F1237" s="590">
        <v>5.86</v>
      </c>
      <c r="G1237" s="590">
        <v>0</v>
      </c>
      <c r="H1237" s="590">
        <v>15.08</v>
      </c>
      <c r="I1237" s="590" t="s">
        <v>479</v>
      </c>
      <c r="J1237" s="590">
        <v>15.08</v>
      </c>
    </row>
    <row r="1238" spans="1:10" ht="30">
      <c r="A1238" s="588" t="s">
        <v>522</v>
      </c>
      <c r="B1238" s="589" t="s">
        <v>477</v>
      </c>
      <c r="C1238" s="589" t="s">
        <v>523</v>
      </c>
      <c r="D1238" s="590">
        <v>1</v>
      </c>
      <c r="E1238" s="590">
        <v>1</v>
      </c>
      <c r="F1238" s="590">
        <v>6.94</v>
      </c>
      <c r="G1238" s="590">
        <v>0</v>
      </c>
      <c r="H1238" s="590">
        <v>17.850000000000001</v>
      </c>
      <c r="I1238" s="590" t="s">
        <v>479</v>
      </c>
      <c r="J1238" s="590">
        <v>17.850000000000001</v>
      </c>
    </row>
    <row r="1239" spans="1:10" ht="30">
      <c r="A1239" s="588" t="s">
        <v>476</v>
      </c>
      <c r="B1239" s="589" t="s">
        <v>477</v>
      </c>
      <c r="C1239" s="589" t="s">
        <v>478</v>
      </c>
      <c r="D1239" s="590">
        <v>0.63700000000000001</v>
      </c>
      <c r="E1239" s="590">
        <v>1</v>
      </c>
      <c r="F1239" s="590">
        <v>5.0999999999999996</v>
      </c>
      <c r="G1239" s="590">
        <v>0</v>
      </c>
      <c r="H1239" s="590">
        <v>13.12</v>
      </c>
      <c r="I1239" s="590" t="s">
        <v>479</v>
      </c>
      <c r="J1239" s="590">
        <v>8.3569999999999993</v>
      </c>
    </row>
    <row r="1240" spans="1:10" ht="15" customHeight="1">
      <c r="A1240" s="591" t="s">
        <v>480</v>
      </c>
      <c r="B1240" s="592"/>
      <c r="C1240" s="592"/>
      <c r="D1240" s="592"/>
      <c r="E1240" s="592"/>
      <c r="F1240" s="592"/>
      <c r="G1240" s="592"/>
      <c r="H1240" s="592"/>
      <c r="I1240" s="593"/>
      <c r="J1240" s="587">
        <v>41.29</v>
      </c>
    </row>
    <row r="1241" spans="1:10">
      <c r="A1241" s="594"/>
      <c r="B1241" s="594"/>
      <c r="C1241" s="594"/>
      <c r="D1241" s="594"/>
      <c r="E1241" s="594"/>
      <c r="F1241" s="594"/>
      <c r="G1241" s="594"/>
      <c r="H1241" s="594"/>
      <c r="I1241" s="594"/>
      <c r="J1241" s="594"/>
    </row>
    <row r="1242" spans="1:10">
      <c r="A1242" s="585" t="s">
        <v>507</v>
      </c>
      <c r="B1242" s="586" t="s">
        <v>467</v>
      </c>
      <c r="C1242" s="586" t="s">
        <v>468</v>
      </c>
      <c r="D1242" s="587" t="s">
        <v>469</v>
      </c>
      <c r="E1242" s="587" t="s">
        <v>470</v>
      </c>
      <c r="F1242" s="587" t="s">
        <v>471</v>
      </c>
      <c r="G1242" s="587" t="s">
        <v>472</v>
      </c>
      <c r="H1242" s="587" t="s">
        <v>473</v>
      </c>
      <c r="I1242" s="587" t="s">
        <v>474</v>
      </c>
      <c r="J1242" s="587" t="s">
        <v>475</v>
      </c>
    </row>
    <row r="1243" spans="1:10" ht="30">
      <c r="A1243" s="588" t="s">
        <v>837</v>
      </c>
      <c r="B1243" s="589" t="s">
        <v>552</v>
      </c>
      <c r="C1243" s="589" t="s">
        <v>838</v>
      </c>
      <c r="D1243" s="590">
        <v>1</v>
      </c>
      <c r="E1243" s="590">
        <v>1</v>
      </c>
      <c r="F1243" s="590">
        <v>40.78</v>
      </c>
      <c r="G1243" s="590">
        <v>0</v>
      </c>
      <c r="H1243" s="590">
        <v>40.78</v>
      </c>
      <c r="I1243" s="590" t="s">
        <v>479</v>
      </c>
      <c r="J1243" s="590">
        <v>40.78</v>
      </c>
    </row>
    <row r="1244" spans="1:10" ht="15" customHeight="1">
      <c r="A1244" s="591" t="s">
        <v>480</v>
      </c>
      <c r="B1244" s="592"/>
      <c r="C1244" s="592"/>
      <c r="D1244" s="592"/>
      <c r="E1244" s="592"/>
      <c r="F1244" s="592"/>
      <c r="G1244" s="592"/>
      <c r="H1244" s="592"/>
      <c r="I1244" s="593"/>
      <c r="J1244" s="587">
        <v>40.78</v>
      </c>
    </row>
    <row r="1245" spans="1:10">
      <c r="A1245" s="594"/>
      <c r="B1245" s="594"/>
      <c r="C1245" s="594"/>
      <c r="D1245" s="594"/>
      <c r="E1245" s="594"/>
      <c r="F1245" s="594"/>
      <c r="G1245" s="594"/>
      <c r="H1245" s="594"/>
      <c r="I1245" s="594"/>
      <c r="J1245" s="594"/>
    </row>
    <row r="1246" spans="1:10" ht="15" customHeight="1">
      <c r="A1246" s="582" t="s">
        <v>299</v>
      </c>
      <c r="B1246" s="582"/>
      <c r="C1246" s="582"/>
      <c r="D1246" s="582"/>
      <c r="E1246" s="582"/>
    </row>
    <row r="1247" spans="1:10" ht="15" customHeight="1">
      <c r="A1247" s="595" t="s">
        <v>481</v>
      </c>
      <c r="B1247" s="596"/>
      <c r="C1247" s="597"/>
      <c r="D1247" s="587" t="s">
        <v>482</v>
      </c>
      <c r="E1247" s="587" t="s">
        <v>483</v>
      </c>
    </row>
    <row r="1248" spans="1:10" ht="15" customHeight="1">
      <c r="A1248" s="598" t="s">
        <v>484</v>
      </c>
      <c r="B1248" s="599"/>
      <c r="C1248" s="600"/>
      <c r="D1248" s="601">
        <v>157.27000000000001</v>
      </c>
      <c r="E1248" s="602">
        <v>41.29</v>
      </c>
    </row>
    <row r="1249" spans="1:10" ht="15" customHeight="1">
      <c r="A1249" s="598" t="s">
        <v>485</v>
      </c>
      <c r="B1249" s="599"/>
      <c r="C1249" s="600"/>
      <c r="D1249" s="603"/>
      <c r="E1249" s="602">
        <v>40.78</v>
      </c>
    </row>
    <row r="1250" spans="1:10" ht="15" customHeight="1">
      <c r="A1250" s="598" t="s">
        <v>486</v>
      </c>
      <c r="B1250" s="599"/>
      <c r="C1250" s="600"/>
      <c r="D1250" s="603"/>
      <c r="E1250" s="602">
        <v>0</v>
      </c>
    </row>
    <row r="1251" spans="1:10" ht="15" customHeight="1">
      <c r="A1251" s="598" t="s">
        <v>487</v>
      </c>
      <c r="B1251" s="599"/>
      <c r="C1251" s="600"/>
      <c r="D1251" s="603"/>
      <c r="E1251" s="602">
        <v>1</v>
      </c>
    </row>
    <row r="1252" spans="1:10" ht="15" customHeight="1">
      <c r="A1252" s="598" t="s">
        <v>488</v>
      </c>
      <c r="B1252" s="599"/>
      <c r="C1252" s="600"/>
      <c r="D1252" s="603"/>
      <c r="E1252" s="602">
        <v>41.29</v>
      </c>
    </row>
    <row r="1253" spans="1:10" ht="15" customHeight="1">
      <c r="A1253" s="598" t="s">
        <v>489</v>
      </c>
      <c r="B1253" s="599"/>
      <c r="C1253" s="600"/>
      <c r="D1253" s="603"/>
      <c r="E1253" s="602">
        <v>41.29</v>
      </c>
    </row>
    <row r="1254" spans="1:10" ht="15" customHeight="1">
      <c r="A1254" s="598" t="s">
        <v>490</v>
      </c>
      <c r="B1254" s="599"/>
      <c r="C1254" s="600"/>
      <c r="D1254" s="604"/>
      <c r="E1254" s="602">
        <v>82.07</v>
      </c>
    </row>
    <row r="1255" spans="1:10" ht="15" customHeight="1">
      <c r="A1255" s="598" t="s">
        <v>491</v>
      </c>
      <c r="B1255" s="599"/>
      <c r="C1255" s="600"/>
      <c r="D1255" s="601">
        <v>0</v>
      </c>
      <c r="E1255" s="602">
        <v>0</v>
      </c>
    </row>
    <row r="1256" spans="1:10" ht="15" customHeight="1">
      <c r="A1256" s="595" t="s">
        <v>492</v>
      </c>
      <c r="B1256" s="596"/>
      <c r="C1256" s="597"/>
      <c r="D1256" s="604"/>
      <c r="E1256" s="587">
        <v>82.07</v>
      </c>
    </row>
    <row r="1257" spans="1:10">
      <c r="A1257" s="583"/>
      <c r="B1257" s="583"/>
      <c r="C1257" s="583"/>
      <c r="D1257" s="583"/>
      <c r="E1257" s="583"/>
      <c r="F1257" s="583"/>
      <c r="G1257" s="583"/>
      <c r="H1257" s="583"/>
      <c r="I1257" s="583"/>
      <c r="J1257" s="583"/>
    </row>
    <row r="1258" spans="1:10">
      <c r="A1258" s="605"/>
      <c r="B1258" s="605"/>
      <c r="C1258" s="605"/>
      <c r="D1258" s="605"/>
      <c r="E1258" s="605"/>
      <c r="F1258" s="605"/>
      <c r="G1258" s="605"/>
      <c r="H1258" s="605"/>
      <c r="I1258" s="605"/>
      <c r="J1258" s="605"/>
    </row>
    <row r="1259" spans="1:10" ht="15" customHeight="1">
      <c r="A1259" s="582" t="s">
        <v>455</v>
      </c>
      <c r="B1259" s="582"/>
      <c r="C1259" s="582"/>
      <c r="D1259" s="582"/>
      <c r="E1259" s="582"/>
      <c r="F1259" s="582"/>
      <c r="G1259" s="582"/>
      <c r="H1259" s="582"/>
      <c r="I1259" s="582"/>
      <c r="J1259" s="582"/>
    </row>
    <row r="1260" spans="1:10" ht="15" customHeight="1">
      <c r="A1260" s="582" t="s">
        <v>456</v>
      </c>
      <c r="B1260" s="582"/>
      <c r="C1260" s="582"/>
      <c r="D1260" s="582" t="s">
        <v>457</v>
      </c>
      <c r="E1260" s="582"/>
      <c r="F1260" s="582"/>
      <c r="G1260" s="582" t="s">
        <v>458</v>
      </c>
      <c r="H1260" s="582"/>
      <c r="I1260" s="582"/>
      <c r="J1260" s="582"/>
    </row>
    <row r="1261" spans="1:10">
      <c r="A1261" s="583"/>
      <c r="B1261" s="583"/>
      <c r="C1261" s="583"/>
      <c r="D1261" s="583"/>
      <c r="E1261" s="583"/>
      <c r="F1261" s="583"/>
      <c r="G1261" s="583"/>
      <c r="H1261" s="583"/>
      <c r="I1261" s="583"/>
      <c r="J1261" s="583"/>
    </row>
    <row r="1262" spans="1:10" ht="15" customHeight="1">
      <c r="A1262" s="582" t="s">
        <v>459</v>
      </c>
      <c r="B1262" s="582"/>
      <c r="C1262" s="582"/>
      <c r="D1262" s="582"/>
      <c r="E1262" s="582"/>
      <c r="F1262" s="582"/>
      <c r="G1262" s="582"/>
      <c r="H1262" s="582"/>
      <c r="I1262" s="582"/>
      <c r="J1262" s="582"/>
    </row>
    <row r="1263" spans="1:10">
      <c r="A1263" s="583"/>
      <c r="B1263" s="583"/>
      <c r="C1263" s="583"/>
      <c r="D1263" s="583"/>
      <c r="E1263" s="583"/>
      <c r="F1263" s="583"/>
      <c r="G1263" s="583"/>
      <c r="H1263" s="583"/>
      <c r="I1263" s="583"/>
      <c r="J1263" s="583"/>
    </row>
    <row r="1264" spans="1:10" ht="30" customHeight="1">
      <c r="A1264" s="582" t="s">
        <v>839</v>
      </c>
      <c r="B1264" s="582"/>
      <c r="C1264" s="582"/>
      <c r="D1264" s="582"/>
      <c r="E1264" s="582"/>
      <c r="F1264" s="582"/>
      <c r="G1264" s="582"/>
      <c r="H1264" s="582" t="s">
        <v>771</v>
      </c>
      <c r="I1264" s="582"/>
      <c r="J1264" s="582"/>
    </row>
    <row r="1265" spans="1:10" ht="15" customHeight="1">
      <c r="A1265" s="582" t="s">
        <v>462</v>
      </c>
      <c r="B1265" s="582"/>
      <c r="C1265" s="582" t="s">
        <v>840</v>
      </c>
      <c r="D1265" s="582"/>
      <c r="E1265" s="582" t="s">
        <v>464</v>
      </c>
      <c r="F1265" s="582"/>
      <c r="G1265" s="582"/>
      <c r="H1265" s="582" t="s">
        <v>506</v>
      </c>
      <c r="I1265" s="582"/>
      <c r="J1265" s="582"/>
    </row>
    <row r="1266" spans="1:10">
      <c r="A1266" s="583"/>
      <c r="B1266" s="583"/>
      <c r="C1266" s="583"/>
      <c r="D1266" s="583"/>
      <c r="E1266" s="583"/>
      <c r="F1266" s="583"/>
      <c r="G1266" s="583"/>
      <c r="H1266" s="583"/>
      <c r="I1266" s="583"/>
      <c r="J1266" s="583"/>
    </row>
    <row r="1267" spans="1:10">
      <c r="A1267" s="585" t="s">
        <v>466</v>
      </c>
      <c r="B1267" s="586" t="s">
        <v>467</v>
      </c>
      <c r="C1267" s="586" t="s">
        <v>468</v>
      </c>
      <c r="D1267" s="587" t="s">
        <v>469</v>
      </c>
      <c r="E1267" s="587" t="s">
        <v>470</v>
      </c>
      <c r="F1267" s="587" t="s">
        <v>471</v>
      </c>
      <c r="G1267" s="587" t="s">
        <v>472</v>
      </c>
      <c r="H1267" s="587" t="s">
        <v>473</v>
      </c>
      <c r="I1267" s="587" t="s">
        <v>474</v>
      </c>
      <c r="J1267" s="587" t="s">
        <v>475</v>
      </c>
    </row>
    <row r="1268" spans="1:10" ht="30">
      <c r="A1268" s="588" t="s">
        <v>500</v>
      </c>
      <c r="B1268" s="589" t="s">
        <v>477</v>
      </c>
      <c r="C1268" s="589" t="s">
        <v>501</v>
      </c>
      <c r="D1268" s="590">
        <v>0.2</v>
      </c>
      <c r="E1268" s="590">
        <v>1</v>
      </c>
      <c r="F1268" s="590">
        <v>5.86</v>
      </c>
      <c r="G1268" s="590">
        <v>0</v>
      </c>
      <c r="H1268" s="590">
        <v>15.08</v>
      </c>
      <c r="I1268" s="590" t="s">
        <v>479</v>
      </c>
      <c r="J1268" s="590">
        <v>3.016</v>
      </c>
    </row>
    <row r="1269" spans="1:10" ht="30">
      <c r="A1269" s="588" t="s">
        <v>522</v>
      </c>
      <c r="B1269" s="589" t="s">
        <v>477</v>
      </c>
      <c r="C1269" s="589" t="s">
        <v>523</v>
      </c>
      <c r="D1269" s="590">
        <v>0.2</v>
      </c>
      <c r="E1269" s="590">
        <v>1</v>
      </c>
      <c r="F1269" s="590">
        <v>6.94</v>
      </c>
      <c r="G1269" s="590">
        <v>0</v>
      </c>
      <c r="H1269" s="590">
        <v>17.850000000000001</v>
      </c>
      <c r="I1269" s="590" t="s">
        <v>479</v>
      </c>
      <c r="J1269" s="590">
        <v>3.57</v>
      </c>
    </row>
    <row r="1270" spans="1:10" ht="15" customHeight="1">
      <c r="A1270" s="591" t="s">
        <v>480</v>
      </c>
      <c r="B1270" s="592"/>
      <c r="C1270" s="592"/>
      <c r="D1270" s="592"/>
      <c r="E1270" s="592"/>
      <c r="F1270" s="592"/>
      <c r="G1270" s="592"/>
      <c r="H1270" s="592"/>
      <c r="I1270" s="593"/>
      <c r="J1270" s="587">
        <v>6.59</v>
      </c>
    </row>
    <row r="1271" spans="1:10">
      <c r="A1271" s="594"/>
      <c r="B1271" s="594"/>
      <c r="C1271" s="594"/>
      <c r="D1271" s="594"/>
      <c r="E1271" s="594"/>
      <c r="F1271" s="594"/>
      <c r="G1271" s="594"/>
      <c r="H1271" s="594"/>
      <c r="I1271" s="594"/>
      <c r="J1271" s="594"/>
    </row>
    <row r="1272" spans="1:10">
      <c r="A1272" s="585" t="s">
        <v>507</v>
      </c>
      <c r="B1272" s="586" t="s">
        <v>467</v>
      </c>
      <c r="C1272" s="586" t="s">
        <v>468</v>
      </c>
      <c r="D1272" s="587" t="s">
        <v>469</v>
      </c>
      <c r="E1272" s="587" t="s">
        <v>470</v>
      </c>
      <c r="F1272" s="587" t="s">
        <v>471</v>
      </c>
      <c r="G1272" s="587" t="s">
        <v>472</v>
      </c>
      <c r="H1272" s="587" t="s">
        <v>473</v>
      </c>
      <c r="I1272" s="587" t="s">
        <v>474</v>
      </c>
      <c r="J1272" s="587" t="s">
        <v>475</v>
      </c>
    </row>
    <row r="1273" spans="1:10" ht="30">
      <c r="A1273" s="588" t="s">
        <v>819</v>
      </c>
      <c r="B1273" s="589" t="s">
        <v>552</v>
      </c>
      <c r="C1273" s="589" t="s">
        <v>820</v>
      </c>
      <c r="D1273" s="590">
        <v>1.2999999999999999E-2</v>
      </c>
      <c r="E1273" s="590">
        <v>1</v>
      </c>
      <c r="F1273" s="590">
        <v>35.07</v>
      </c>
      <c r="G1273" s="590">
        <v>0</v>
      </c>
      <c r="H1273" s="590">
        <v>35.07</v>
      </c>
      <c r="I1273" s="590" t="s">
        <v>479</v>
      </c>
      <c r="J1273" s="590">
        <v>0.45600000000000002</v>
      </c>
    </row>
    <row r="1274" spans="1:10" ht="30">
      <c r="A1274" s="588" t="s">
        <v>821</v>
      </c>
      <c r="B1274" s="589" t="s">
        <v>552</v>
      </c>
      <c r="C1274" s="589" t="s">
        <v>822</v>
      </c>
      <c r="D1274" s="590">
        <v>1</v>
      </c>
      <c r="E1274" s="590">
        <v>1</v>
      </c>
      <c r="F1274" s="590">
        <v>0.41</v>
      </c>
      <c r="G1274" s="590">
        <v>0</v>
      </c>
      <c r="H1274" s="590">
        <v>0.41</v>
      </c>
      <c r="I1274" s="590" t="s">
        <v>479</v>
      </c>
      <c r="J1274" s="590">
        <v>0.41</v>
      </c>
    </row>
    <row r="1275" spans="1:10" ht="30">
      <c r="A1275" s="588" t="s">
        <v>823</v>
      </c>
      <c r="B1275" s="589" t="s">
        <v>552</v>
      </c>
      <c r="C1275" s="589" t="s">
        <v>824</v>
      </c>
      <c r="D1275" s="590">
        <v>1</v>
      </c>
      <c r="E1275" s="590">
        <v>1</v>
      </c>
      <c r="F1275" s="590">
        <v>0.1</v>
      </c>
      <c r="G1275" s="590">
        <v>0</v>
      </c>
      <c r="H1275" s="590">
        <v>0.1</v>
      </c>
      <c r="I1275" s="590" t="s">
        <v>479</v>
      </c>
      <c r="J1275" s="590">
        <v>0.1</v>
      </c>
    </row>
    <row r="1276" spans="1:10" ht="30">
      <c r="A1276" s="588" t="s">
        <v>841</v>
      </c>
      <c r="B1276" s="589" t="s">
        <v>552</v>
      </c>
      <c r="C1276" s="589" t="s">
        <v>842</v>
      </c>
      <c r="D1276" s="590">
        <v>1</v>
      </c>
      <c r="E1276" s="590">
        <v>1</v>
      </c>
      <c r="F1276" s="590">
        <v>1.45</v>
      </c>
      <c r="G1276" s="590">
        <v>0</v>
      </c>
      <c r="H1276" s="590">
        <v>1.45</v>
      </c>
      <c r="I1276" s="590" t="s">
        <v>479</v>
      </c>
      <c r="J1276" s="590">
        <v>1.45</v>
      </c>
    </row>
    <row r="1277" spans="1:10" ht="15" customHeight="1">
      <c r="A1277" s="591" t="s">
        <v>480</v>
      </c>
      <c r="B1277" s="592"/>
      <c r="C1277" s="592"/>
      <c r="D1277" s="592"/>
      <c r="E1277" s="592"/>
      <c r="F1277" s="592"/>
      <c r="G1277" s="592"/>
      <c r="H1277" s="592"/>
      <c r="I1277" s="593"/>
      <c r="J1277" s="587">
        <v>2.42</v>
      </c>
    </row>
    <row r="1278" spans="1:10">
      <c r="A1278" s="594"/>
      <c r="B1278" s="594"/>
      <c r="C1278" s="594"/>
      <c r="D1278" s="594"/>
      <c r="E1278" s="594"/>
      <c r="F1278" s="594"/>
      <c r="G1278" s="594"/>
      <c r="H1278" s="594"/>
      <c r="I1278" s="594"/>
      <c r="J1278" s="594"/>
    </row>
    <row r="1279" spans="1:10" ht="15" customHeight="1">
      <c r="A1279" s="582" t="s">
        <v>299</v>
      </c>
      <c r="B1279" s="582"/>
      <c r="C1279" s="582"/>
      <c r="D1279" s="582"/>
      <c r="E1279" s="582"/>
    </row>
    <row r="1280" spans="1:10" ht="15" customHeight="1">
      <c r="A1280" s="595" t="s">
        <v>481</v>
      </c>
      <c r="B1280" s="596"/>
      <c r="C1280" s="597"/>
      <c r="D1280" s="587" t="s">
        <v>482</v>
      </c>
      <c r="E1280" s="587" t="s">
        <v>483</v>
      </c>
    </row>
    <row r="1281" spans="1:10" ht="15" customHeight="1">
      <c r="A1281" s="598" t="s">
        <v>484</v>
      </c>
      <c r="B1281" s="599"/>
      <c r="C1281" s="600"/>
      <c r="D1281" s="601">
        <v>157.27000000000001</v>
      </c>
      <c r="E1281" s="602">
        <v>6.59</v>
      </c>
    </row>
    <row r="1282" spans="1:10" ht="15" customHeight="1">
      <c r="A1282" s="598" t="s">
        <v>485</v>
      </c>
      <c r="B1282" s="599"/>
      <c r="C1282" s="600"/>
      <c r="D1282" s="603"/>
      <c r="E1282" s="602">
        <v>2.42</v>
      </c>
    </row>
    <row r="1283" spans="1:10" ht="15" customHeight="1">
      <c r="A1283" s="598" t="s">
        <v>486</v>
      </c>
      <c r="B1283" s="599"/>
      <c r="C1283" s="600"/>
      <c r="D1283" s="603"/>
      <c r="E1283" s="602">
        <v>0</v>
      </c>
    </row>
    <row r="1284" spans="1:10" ht="15" customHeight="1">
      <c r="A1284" s="598" t="s">
        <v>487</v>
      </c>
      <c r="B1284" s="599"/>
      <c r="C1284" s="600"/>
      <c r="D1284" s="603"/>
      <c r="E1284" s="602">
        <v>1</v>
      </c>
    </row>
    <row r="1285" spans="1:10" ht="15" customHeight="1">
      <c r="A1285" s="598" t="s">
        <v>488</v>
      </c>
      <c r="B1285" s="599"/>
      <c r="C1285" s="600"/>
      <c r="D1285" s="603"/>
      <c r="E1285" s="602">
        <v>6.59</v>
      </c>
    </row>
    <row r="1286" spans="1:10" ht="15" customHeight="1">
      <c r="A1286" s="598" t="s">
        <v>489</v>
      </c>
      <c r="B1286" s="599"/>
      <c r="C1286" s="600"/>
      <c r="D1286" s="603"/>
      <c r="E1286" s="602">
        <v>6.59</v>
      </c>
    </row>
    <row r="1287" spans="1:10" ht="15" customHeight="1">
      <c r="A1287" s="598" t="s">
        <v>490</v>
      </c>
      <c r="B1287" s="599"/>
      <c r="C1287" s="600"/>
      <c r="D1287" s="604"/>
      <c r="E1287" s="602">
        <v>9.01</v>
      </c>
    </row>
    <row r="1288" spans="1:10" ht="15" customHeight="1">
      <c r="A1288" s="598" t="s">
        <v>491</v>
      </c>
      <c r="B1288" s="599"/>
      <c r="C1288" s="600"/>
      <c r="D1288" s="601">
        <v>0</v>
      </c>
      <c r="E1288" s="602">
        <v>0</v>
      </c>
    </row>
    <row r="1289" spans="1:10" ht="15" customHeight="1">
      <c r="A1289" s="595" t="s">
        <v>492</v>
      </c>
      <c r="B1289" s="596"/>
      <c r="C1289" s="597"/>
      <c r="D1289" s="604"/>
      <c r="E1289" s="587">
        <v>9.01</v>
      </c>
    </row>
    <row r="1290" spans="1:10">
      <c r="A1290" s="583"/>
      <c r="B1290" s="583"/>
      <c r="C1290" s="583"/>
      <c r="D1290" s="583"/>
      <c r="E1290" s="583"/>
      <c r="F1290" s="583"/>
      <c r="G1290" s="583"/>
      <c r="H1290" s="583"/>
      <c r="I1290" s="583"/>
      <c r="J1290" s="583"/>
    </row>
    <row r="1291" spans="1:10">
      <c r="A1291" s="605"/>
      <c r="B1291" s="605"/>
      <c r="C1291" s="605"/>
      <c r="D1291" s="605"/>
      <c r="E1291" s="605"/>
      <c r="F1291" s="605"/>
      <c r="G1291" s="605"/>
      <c r="H1291" s="605"/>
      <c r="I1291" s="605"/>
      <c r="J1291" s="605"/>
    </row>
    <row r="1292" spans="1:10" ht="15" customHeight="1">
      <c r="A1292" s="582" t="s">
        <v>455</v>
      </c>
      <c r="B1292" s="582"/>
      <c r="C1292" s="582"/>
      <c r="D1292" s="582"/>
      <c r="E1292" s="582"/>
      <c r="F1292" s="582"/>
      <c r="G1292" s="582"/>
      <c r="H1292" s="582"/>
      <c r="I1292" s="582"/>
      <c r="J1292" s="582"/>
    </row>
    <row r="1293" spans="1:10" ht="15" customHeight="1">
      <c r="A1293" s="582" t="s">
        <v>456</v>
      </c>
      <c r="B1293" s="582"/>
      <c r="C1293" s="582"/>
      <c r="D1293" s="582" t="s">
        <v>457</v>
      </c>
      <c r="E1293" s="582"/>
      <c r="F1293" s="582"/>
      <c r="G1293" s="582" t="s">
        <v>458</v>
      </c>
      <c r="H1293" s="582"/>
      <c r="I1293" s="582"/>
      <c r="J1293" s="582"/>
    </row>
    <row r="1294" spans="1:10">
      <c r="A1294" s="583"/>
      <c r="B1294" s="583"/>
      <c r="C1294" s="583"/>
      <c r="D1294" s="583"/>
      <c r="E1294" s="583"/>
      <c r="F1294" s="583"/>
      <c r="G1294" s="583"/>
      <c r="H1294" s="583"/>
      <c r="I1294" s="583"/>
      <c r="J1294" s="583"/>
    </row>
    <row r="1295" spans="1:10" ht="15" customHeight="1">
      <c r="A1295" s="582" t="s">
        <v>459</v>
      </c>
      <c r="B1295" s="582"/>
      <c r="C1295" s="582"/>
      <c r="D1295" s="582"/>
      <c r="E1295" s="582"/>
      <c r="F1295" s="582"/>
      <c r="G1295" s="582"/>
      <c r="H1295" s="582"/>
      <c r="I1295" s="582"/>
      <c r="J1295" s="582"/>
    </row>
    <row r="1296" spans="1:10">
      <c r="A1296" s="583"/>
      <c r="B1296" s="583"/>
      <c r="C1296" s="583"/>
      <c r="D1296" s="583"/>
      <c r="E1296" s="583"/>
      <c r="F1296" s="583"/>
      <c r="G1296" s="583"/>
      <c r="H1296" s="583"/>
      <c r="I1296" s="583"/>
      <c r="J1296" s="583"/>
    </row>
    <row r="1297" spans="1:10" ht="30" customHeight="1">
      <c r="A1297" s="582" t="s">
        <v>843</v>
      </c>
      <c r="B1297" s="582"/>
      <c r="C1297" s="582"/>
      <c r="D1297" s="582"/>
      <c r="E1297" s="582"/>
      <c r="F1297" s="582"/>
      <c r="G1297" s="582"/>
      <c r="H1297" s="582" t="s">
        <v>771</v>
      </c>
      <c r="I1297" s="582"/>
      <c r="J1297" s="582"/>
    </row>
    <row r="1298" spans="1:10" ht="15" customHeight="1">
      <c r="A1298" s="582" t="s">
        <v>462</v>
      </c>
      <c r="B1298" s="582"/>
      <c r="C1298" s="582" t="s">
        <v>844</v>
      </c>
      <c r="D1298" s="582"/>
      <c r="E1298" s="582" t="s">
        <v>464</v>
      </c>
      <c r="F1298" s="582"/>
      <c r="G1298" s="582"/>
      <c r="H1298" s="582" t="s">
        <v>465</v>
      </c>
      <c r="I1298" s="582"/>
      <c r="J1298" s="582"/>
    </row>
    <row r="1299" spans="1:10">
      <c r="A1299" s="583"/>
      <c r="B1299" s="583"/>
      <c r="C1299" s="583"/>
      <c r="D1299" s="583"/>
      <c r="E1299" s="583"/>
      <c r="F1299" s="583"/>
      <c r="G1299" s="583"/>
      <c r="H1299" s="583"/>
      <c r="I1299" s="583"/>
      <c r="J1299" s="583"/>
    </row>
    <row r="1300" spans="1:10">
      <c r="A1300" s="585" t="s">
        <v>466</v>
      </c>
      <c r="B1300" s="586" t="s">
        <v>467</v>
      </c>
      <c r="C1300" s="586" t="s">
        <v>468</v>
      </c>
      <c r="D1300" s="587" t="s">
        <v>469</v>
      </c>
      <c r="E1300" s="587" t="s">
        <v>470</v>
      </c>
      <c r="F1300" s="587" t="s">
        <v>471</v>
      </c>
      <c r="G1300" s="587" t="s">
        <v>472</v>
      </c>
      <c r="H1300" s="587" t="s">
        <v>473</v>
      </c>
      <c r="I1300" s="587" t="s">
        <v>474</v>
      </c>
      <c r="J1300" s="587" t="s">
        <v>475</v>
      </c>
    </row>
    <row r="1301" spans="1:10" ht="30">
      <c r="A1301" s="588" t="s">
        <v>528</v>
      </c>
      <c r="B1301" s="589" t="s">
        <v>477</v>
      </c>
      <c r="C1301" s="589" t="s">
        <v>529</v>
      </c>
      <c r="D1301" s="590">
        <v>1.05</v>
      </c>
      <c r="E1301" s="590">
        <v>1</v>
      </c>
      <c r="F1301" s="590">
        <v>6.94</v>
      </c>
      <c r="G1301" s="590">
        <v>0</v>
      </c>
      <c r="H1301" s="590">
        <v>17.850000000000001</v>
      </c>
      <c r="I1301" s="590" t="s">
        <v>479</v>
      </c>
      <c r="J1301" s="590">
        <v>18.742999999999999</v>
      </c>
    </row>
    <row r="1302" spans="1:10" ht="30">
      <c r="A1302" s="588" t="s">
        <v>476</v>
      </c>
      <c r="B1302" s="589" t="s">
        <v>477</v>
      </c>
      <c r="C1302" s="589" t="s">
        <v>478</v>
      </c>
      <c r="D1302" s="590">
        <v>1.075</v>
      </c>
      <c r="E1302" s="590">
        <v>1</v>
      </c>
      <c r="F1302" s="590">
        <v>5.0999999999999996</v>
      </c>
      <c r="G1302" s="590">
        <v>0</v>
      </c>
      <c r="H1302" s="590">
        <v>13.12</v>
      </c>
      <c r="I1302" s="590" t="s">
        <v>479</v>
      </c>
      <c r="J1302" s="590">
        <v>14.103999999999999</v>
      </c>
    </row>
    <row r="1303" spans="1:10" ht="15" customHeight="1">
      <c r="A1303" s="591" t="s">
        <v>480</v>
      </c>
      <c r="B1303" s="592"/>
      <c r="C1303" s="592"/>
      <c r="D1303" s="592"/>
      <c r="E1303" s="592"/>
      <c r="F1303" s="592"/>
      <c r="G1303" s="592"/>
      <c r="H1303" s="592"/>
      <c r="I1303" s="593"/>
      <c r="J1303" s="587">
        <v>32.85</v>
      </c>
    </row>
    <row r="1304" spans="1:10">
      <c r="A1304" s="594"/>
      <c r="B1304" s="594"/>
      <c r="C1304" s="594"/>
      <c r="D1304" s="594"/>
      <c r="E1304" s="594"/>
      <c r="F1304" s="594"/>
      <c r="G1304" s="594"/>
      <c r="H1304" s="594"/>
      <c r="I1304" s="594"/>
      <c r="J1304" s="594"/>
    </row>
    <row r="1305" spans="1:10">
      <c r="A1305" s="585" t="s">
        <v>507</v>
      </c>
      <c r="B1305" s="586" t="s">
        <v>467</v>
      </c>
      <c r="C1305" s="586" t="s">
        <v>468</v>
      </c>
      <c r="D1305" s="587" t="s">
        <v>469</v>
      </c>
      <c r="E1305" s="587" t="s">
        <v>470</v>
      </c>
      <c r="F1305" s="587" t="s">
        <v>471</v>
      </c>
      <c r="G1305" s="587" t="s">
        <v>472</v>
      </c>
      <c r="H1305" s="587" t="s">
        <v>473</v>
      </c>
      <c r="I1305" s="587" t="s">
        <v>474</v>
      </c>
      <c r="J1305" s="587" t="s">
        <v>475</v>
      </c>
    </row>
    <row r="1306" spans="1:10">
      <c r="A1306" s="588" t="s">
        <v>532</v>
      </c>
      <c r="B1306" s="589" t="s">
        <v>533</v>
      </c>
      <c r="C1306" s="589" t="s">
        <v>534</v>
      </c>
      <c r="D1306" s="590">
        <v>3.0400000000000002E-3</v>
      </c>
      <c r="E1306" s="590">
        <v>1</v>
      </c>
      <c r="F1306" s="590">
        <v>71.67</v>
      </c>
      <c r="G1306" s="590">
        <v>0</v>
      </c>
      <c r="H1306" s="590">
        <v>71.67</v>
      </c>
      <c r="I1306" s="590" t="s">
        <v>479</v>
      </c>
      <c r="J1306" s="590">
        <v>0.218</v>
      </c>
    </row>
    <row r="1307" spans="1:10">
      <c r="A1307" s="588" t="s">
        <v>537</v>
      </c>
      <c r="B1307" s="589" t="s">
        <v>514</v>
      </c>
      <c r="C1307" s="589" t="s">
        <v>538</v>
      </c>
      <c r="D1307" s="590">
        <v>1.2150000000000001</v>
      </c>
      <c r="E1307" s="590">
        <v>1</v>
      </c>
      <c r="F1307" s="590">
        <v>0.43</v>
      </c>
      <c r="G1307" s="590">
        <v>0</v>
      </c>
      <c r="H1307" s="590">
        <v>0.43</v>
      </c>
      <c r="I1307" s="590" t="s">
        <v>479</v>
      </c>
      <c r="J1307" s="590">
        <v>0.52200000000000002</v>
      </c>
    </row>
    <row r="1308" spans="1:10" ht="30">
      <c r="A1308" s="588" t="s">
        <v>845</v>
      </c>
      <c r="B1308" s="589" t="s">
        <v>552</v>
      </c>
      <c r="C1308" s="589" t="s">
        <v>846</v>
      </c>
      <c r="D1308" s="590">
        <v>1</v>
      </c>
      <c r="E1308" s="590">
        <v>1</v>
      </c>
      <c r="F1308" s="590">
        <v>75.709999999999994</v>
      </c>
      <c r="G1308" s="590">
        <v>0</v>
      </c>
      <c r="H1308" s="590">
        <v>75.709999999999994</v>
      </c>
      <c r="I1308" s="590" t="s">
        <v>479</v>
      </c>
      <c r="J1308" s="590">
        <v>75.709999999999994</v>
      </c>
    </row>
    <row r="1309" spans="1:10" ht="15" customHeight="1">
      <c r="A1309" s="591" t="s">
        <v>480</v>
      </c>
      <c r="B1309" s="592"/>
      <c r="C1309" s="592"/>
      <c r="D1309" s="592"/>
      <c r="E1309" s="592"/>
      <c r="F1309" s="592"/>
      <c r="G1309" s="592"/>
      <c r="H1309" s="592"/>
      <c r="I1309" s="593"/>
      <c r="J1309" s="587">
        <v>76.45</v>
      </c>
    </row>
    <row r="1310" spans="1:10">
      <c r="A1310" s="594"/>
      <c r="B1310" s="594"/>
      <c r="C1310" s="594"/>
      <c r="D1310" s="594"/>
      <c r="E1310" s="594"/>
      <c r="F1310" s="594"/>
      <c r="G1310" s="594"/>
      <c r="H1310" s="594"/>
      <c r="I1310" s="594"/>
      <c r="J1310" s="594"/>
    </row>
    <row r="1311" spans="1:10" ht="15" customHeight="1">
      <c r="A1311" s="582" t="s">
        <v>299</v>
      </c>
      <c r="B1311" s="582"/>
      <c r="C1311" s="582"/>
      <c r="D1311" s="582"/>
      <c r="E1311" s="582"/>
    </row>
    <row r="1312" spans="1:10" ht="15" customHeight="1">
      <c r="A1312" s="595" t="s">
        <v>481</v>
      </c>
      <c r="B1312" s="596"/>
      <c r="C1312" s="597"/>
      <c r="D1312" s="587" t="s">
        <v>482</v>
      </c>
      <c r="E1312" s="587" t="s">
        <v>483</v>
      </c>
    </row>
    <row r="1313" spans="1:10" ht="15" customHeight="1">
      <c r="A1313" s="598" t="s">
        <v>484</v>
      </c>
      <c r="B1313" s="599"/>
      <c r="C1313" s="600"/>
      <c r="D1313" s="601">
        <v>157.27000000000001</v>
      </c>
      <c r="E1313" s="602">
        <v>32.85</v>
      </c>
    </row>
    <row r="1314" spans="1:10" ht="15" customHeight="1">
      <c r="A1314" s="598" t="s">
        <v>485</v>
      </c>
      <c r="B1314" s="599"/>
      <c r="C1314" s="600"/>
      <c r="D1314" s="603"/>
      <c r="E1314" s="602">
        <v>76.45</v>
      </c>
    </row>
    <row r="1315" spans="1:10" ht="15" customHeight="1">
      <c r="A1315" s="598" t="s">
        <v>486</v>
      </c>
      <c r="B1315" s="599"/>
      <c r="C1315" s="600"/>
      <c r="D1315" s="603"/>
      <c r="E1315" s="602">
        <v>0</v>
      </c>
    </row>
    <row r="1316" spans="1:10" ht="15" customHeight="1">
      <c r="A1316" s="598" t="s">
        <v>487</v>
      </c>
      <c r="B1316" s="599"/>
      <c r="C1316" s="600"/>
      <c r="D1316" s="603"/>
      <c r="E1316" s="602">
        <v>1</v>
      </c>
    </row>
    <row r="1317" spans="1:10" ht="15" customHeight="1">
      <c r="A1317" s="598" t="s">
        <v>488</v>
      </c>
      <c r="B1317" s="599"/>
      <c r="C1317" s="600"/>
      <c r="D1317" s="603"/>
      <c r="E1317" s="602">
        <v>32.85</v>
      </c>
    </row>
    <row r="1318" spans="1:10" ht="15" customHeight="1">
      <c r="A1318" s="598" t="s">
        <v>489</v>
      </c>
      <c r="B1318" s="599"/>
      <c r="C1318" s="600"/>
      <c r="D1318" s="603"/>
      <c r="E1318" s="602">
        <v>32.85</v>
      </c>
    </row>
    <row r="1319" spans="1:10" ht="15" customHeight="1">
      <c r="A1319" s="598" t="s">
        <v>490</v>
      </c>
      <c r="B1319" s="599"/>
      <c r="C1319" s="600"/>
      <c r="D1319" s="604"/>
      <c r="E1319" s="602">
        <v>109.3</v>
      </c>
    </row>
    <row r="1320" spans="1:10" ht="15" customHeight="1">
      <c r="A1320" s="598" t="s">
        <v>491</v>
      </c>
      <c r="B1320" s="599"/>
      <c r="C1320" s="600"/>
      <c r="D1320" s="601">
        <v>0</v>
      </c>
      <c r="E1320" s="602">
        <v>0</v>
      </c>
    </row>
    <row r="1321" spans="1:10" ht="15" customHeight="1">
      <c r="A1321" s="595" t="s">
        <v>492</v>
      </c>
      <c r="B1321" s="596"/>
      <c r="C1321" s="597"/>
      <c r="D1321" s="604"/>
      <c r="E1321" s="587">
        <v>109.3</v>
      </c>
    </row>
    <row r="1322" spans="1:10">
      <c r="A1322" s="583"/>
      <c r="B1322" s="583"/>
      <c r="C1322" s="583"/>
      <c r="D1322" s="583"/>
      <c r="E1322" s="583"/>
      <c r="F1322" s="583"/>
      <c r="G1322" s="583"/>
      <c r="H1322" s="583"/>
      <c r="I1322" s="583"/>
      <c r="J1322" s="583"/>
    </row>
    <row r="1323" spans="1:10">
      <c r="A1323" s="605"/>
      <c r="B1323" s="605"/>
      <c r="C1323" s="605"/>
      <c r="D1323" s="605"/>
      <c r="E1323" s="605"/>
      <c r="F1323" s="605"/>
      <c r="G1323" s="605"/>
      <c r="H1323" s="605"/>
      <c r="I1323" s="605"/>
      <c r="J1323" s="605"/>
    </row>
    <row r="1324" spans="1:10" ht="15" customHeight="1">
      <c r="A1324" s="582" t="s">
        <v>455</v>
      </c>
      <c r="B1324" s="582"/>
      <c r="C1324" s="582"/>
      <c r="D1324" s="582"/>
      <c r="E1324" s="582"/>
      <c r="F1324" s="582"/>
      <c r="G1324" s="582"/>
      <c r="H1324" s="582"/>
      <c r="I1324" s="582"/>
      <c r="J1324" s="582"/>
    </row>
    <row r="1325" spans="1:10" ht="15" customHeight="1">
      <c r="A1325" s="582" t="s">
        <v>456</v>
      </c>
      <c r="B1325" s="582"/>
      <c r="C1325" s="582"/>
      <c r="D1325" s="582" t="s">
        <v>457</v>
      </c>
      <c r="E1325" s="582"/>
      <c r="F1325" s="582"/>
      <c r="G1325" s="582" t="s">
        <v>458</v>
      </c>
      <c r="H1325" s="582"/>
      <c r="I1325" s="582"/>
      <c r="J1325" s="582"/>
    </row>
    <row r="1326" spans="1:10">
      <c r="A1326" s="583"/>
      <c r="B1326" s="583"/>
      <c r="C1326" s="583"/>
      <c r="D1326" s="583"/>
      <c r="E1326" s="583"/>
      <c r="F1326" s="583"/>
      <c r="G1326" s="583"/>
      <c r="H1326" s="583"/>
      <c r="I1326" s="583"/>
      <c r="J1326" s="583"/>
    </row>
    <row r="1327" spans="1:10" ht="15" customHeight="1">
      <c r="A1327" s="582" t="s">
        <v>459</v>
      </c>
      <c r="B1327" s="582"/>
      <c r="C1327" s="582"/>
      <c r="D1327" s="582"/>
      <c r="E1327" s="582"/>
      <c r="F1327" s="582"/>
      <c r="G1327" s="582"/>
      <c r="H1327" s="582"/>
      <c r="I1327" s="582"/>
      <c r="J1327" s="582"/>
    </row>
    <row r="1328" spans="1:10">
      <c r="A1328" s="583"/>
      <c r="B1328" s="583"/>
      <c r="C1328" s="583"/>
      <c r="D1328" s="583"/>
      <c r="E1328" s="583"/>
      <c r="F1328" s="583"/>
      <c r="G1328" s="583"/>
      <c r="H1328" s="583"/>
      <c r="I1328" s="583"/>
      <c r="J1328" s="583"/>
    </row>
    <row r="1329" spans="1:10" ht="30" customHeight="1">
      <c r="A1329" s="582" t="s">
        <v>847</v>
      </c>
      <c r="B1329" s="582"/>
      <c r="C1329" s="582"/>
      <c r="D1329" s="582"/>
      <c r="E1329" s="582"/>
      <c r="F1329" s="582"/>
      <c r="G1329" s="582"/>
      <c r="H1329" s="582" t="s">
        <v>736</v>
      </c>
      <c r="I1329" s="582"/>
      <c r="J1329" s="582"/>
    </row>
    <row r="1330" spans="1:10" ht="15" customHeight="1">
      <c r="A1330" s="582" t="s">
        <v>462</v>
      </c>
      <c r="B1330" s="582"/>
      <c r="C1330" s="582" t="s">
        <v>848</v>
      </c>
      <c r="D1330" s="582"/>
      <c r="E1330" s="582" t="s">
        <v>464</v>
      </c>
      <c r="F1330" s="582"/>
      <c r="G1330" s="582"/>
      <c r="H1330" s="582" t="s">
        <v>506</v>
      </c>
      <c r="I1330" s="582"/>
      <c r="J1330" s="582"/>
    </row>
    <row r="1331" spans="1:10">
      <c r="A1331" s="583"/>
      <c r="B1331" s="583"/>
      <c r="C1331" s="583"/>
      <c r="D1331" s="583"/>
      <c r="E1331" s="583"/>
      <c r="F1331" s="583"/>
      <c r="G1331" s="583"/>
      <c r="H1331" s="583"/>
      <c r="I1331" s="583"/>
      <c r="J1331" s="583"/>
    </row>
    <row r="1332" spans="1:10">
      <c r="A1332" s="585" t="s">
        <v>466</v>
      </c>
      <c r="B1332" s="586" t="s">
        <v>467</v>
      </c>
      <c r="C1332" s="586" t="s">
        <v>468</v>
      </c>
      <c r="D1332" s="587" t="s">
        <v>469</v>
      </c>
      <c r="E1332" s="587" t="s">
        <v>470</v>
      </c>
      <c r="F1332" s="587" t="s">
        <v>471</v>
      </c>
      <c r="G1332" s="587" t="s">
        <v>472</v>
      </c>
      <c r="H1332" s="587" t="s">
        <v>473</v>
      </c>
      <c r="I1332" s="587" t="s">
        <v>474</v>
      </c>
      <c r="J1332" s="587" t="s">
        <v>475</v>
      </c>
    </row>
    <row r="1333" spans="1:10" ht="30">
      <c r="A1333" s="588" t="s">
        <v>500</v>
      </c>
      <c r="B1333" s="589" t="s">
        <v>477</v>
      </c>
      <c r="C1333" s="589" t="s">
        <v>501</v>
      </c>
      <c r="D1333" s="590">
        <v>0.31</v>
      </c>
      <c r="E1333" s="590">
        <v>1</v>
      </c>
      <c r="F1333" s="590">
        <v>5.86</v>
      </c>
      <c r="G1333" s="590">
        <v>0</v>
      </c>
      <c r="H1333" s="590">
        <v>15.08</v>
      </c>
      <c r="I1333" s="590" t="s">
        <v>479</v>
      </c>
      <c r="J1333" s="590">
        <v>4.6749999999999998</v>
      </c>
    </row>
    <row r="1334" spans="1:10" ht="30">
      <c r="A1334" s="588" t="s">
        <v>522</v>
      </c>
      <c r="B1334" s="589" t="s">
        <v>477</v>
      </c>
      <c r="C1334" s="589" t="s">
        <v>523</v>
      </c>
      <c r="D1334" s="590">
        <v>0.31</v>
      </c>
      <c r="E1334" s="590">
        <v>1</v>
      </c>
      <c r="F1334" s="590">
        <v>6.94</v>
      </c>
      <c r="G1334" s="590">
        <v>0</v>
      </c>
      <c r="H1334" s="590">
        <v>17.850000000000001</v>
      </c>
      <c r="I1334" s="590" t="s">
        <v>479</v>
      </c>
      <c r="J1334" s="590">
        <v>5.5339999999999998</v>
      </c>
    </row>
    <row r="1335" spans="1:10" ht="30">
      <c r="A1335" s="588" t="s">
        <v>476</v>
      </c>
      <c r="B1335" s="589" t="s">
        <v>477</v>
      </c>
      <c r="C1335" s="589" t="s">
        <v>478</v>
      </c>
      <c r="D1335" s="590">
        <v>0.76600000000000001</v>
      </c>
      <c r="E1335" s="590">
        <v>1</v>
      </c>
      <c r="F1335" s="590">
        <v>5.0999999999999996</v>
      </c>
      <c r="G1335" s="590">
        <v>0</v>
      </c>
      <c r="H1335" s="590">
        <v>13.12</v>
      </c>
      <c r="I1335" s="590" t="s">
        <v>479</v>
      </c>
      <c r="J1335" s="590">
        <v>10.050000000000001</v>
      </c>
    </row>
    <row r="1336" spans="1:10" ht="15" customHeight="1">
      <c r="A1336" s="591" t="s">
        <v>480</v>
      </c>
      <c r="B1336" s="592"/>
      <c r="C1336" s="592"/>
      <c r="D1336" s="592"/>
      <c r="E1336" s="592"/>
      <c r="F1336" s="592"/>
      <c r="G1336" s="592"/>
      <c r="H1336" s="592"/>
      <c r="I1336" s="593"/>
      <c r="J1336" s="587">
        <v>20.260000000000002</v>
      </c>
    </row>
    <row r="1337" spans="1:10">
      <c r="A1337" s="594"/>
      <c r="B1337" s="594"/>
      <c r="C1337" s="594"/>
      <c r="D1337" s="594"/>
      <c r="E1337" s="594"/>
      <c r="F1337" s="594"/>
      <c r="G1337" s="594"/>
      <c r="H1337" s="594"/>
      <c r="I1337" s="594"/>
      <c r="J1337" s="594"/>
    </row>
    <row r="1338" spans="1:10">
      <c r="A1338" s="585" t="s">
        <v>507</v>
      </c>
      <c r="B1338" s="586" t="s">
        <v>467</v>
      </c>
      <c r="C1338" s="586" t="s">
        <v>468</v>
      </c>
      <c r="D1338" s="587" t="s">
        <v>469</v>
      </c>
      <c r="E1338" s="587" t="s">
        <v>470</v>
      </c>
      <c r="F1338" s="587" t="s">
        <v>471</v>
      </c>
      <c r="G1338" s="587" t="s">
        <v>472</v>
      </c>
      <c r="H1338" s="587" t="s">
        <v>473</v>
      </c>
      <c r="I1338" s="587" t="s">
        <v>474</v>
      </c>
      <c r="J1338" s="587" t="s">
        <v>475</v>
      </c>
    </row>
    <row r="1339" spans="1:10" ht="30">
      <c r="A1339" s="588" t="s">
        <v>849</v>
      </c>
      <c r="B1339" s="589" t="s">
        <v>509</v>
      </c>
      <c r="C1339" s="589" t="s">
        <v>850</v>
      </c>
      <c r="D1339" s="590">
        <v>1.02</v>
      </c>
      <c r="E1339" s="590">
        <v>1</v>
      </c>
      <c r="F1339" s="590">
        <v>46.1</v>
      </c>
      <c r="G1339" s="590">
        <v>0</v>
      </c>
      <c r="H1339" s="590">
        <v>46.1</v>
      </c>
      <c r="I1339" s="590" t="s">
        <v>479</v>
      </c>
      <c r="J1339" s="590">
        <v>47.021999999999998</v>
      </c>
    </row>
    <row r="1340" spans="1:10" ht="15" customHeight="1">
      <c r="A1340" s="591" t="s">
        <v>480</v>
      </c>
      <c r="B1340" s="592"/>
      <c r="C1340" s="592"/>
      <c r="D1340" s="592"/>
      <c r="E1340" s="592"/>
      <c r="F1340" s="592"/>
      <c r="G1340" s="592"/>
      <c r="H1340" s="592"/>
      <c r="I1340" s="593"/>
      <c r="J1340" s="587">
        <v>47.02</v>
      </c>
    </row>
    <row r="1341" spans="1:10">
      <c r="A1341" s="594"/>
      <c r="B1341" s="594"/>
      <c r="C1341" s="594"/>
      <c r="D1341" s="594"/>
      <c r="E1341" s="594"/>
      <c r="F1341" s="594"/>
      <c r="G1341" s="594"/>
      <c r="H1341" s="594"/>
      <c r="I1341" s="594"/>
      <c r="J1341" s="594"/>
    </row>
    <row r="1342" spans="1:10" ht="15" customHeight="1">
      <c r="A1342" s="582" t="s">
        <v>299</v>
      </c>
      <c r="B1342" s="582"/>
      <c r="C1342" s="582"/>
      <c r="D1342" s="582"/>
      <c r="E1342" s="582"/>
    </row>
    <row r="1343" spans="1:10" ht="15" customHeight="1">
      <c r="A1343" s="595" t="s">
        <v>481</v>
      </c>
      <c r="B1343" s="596"/>
      <c r="C1343" s="597"/>
      <c r="D1343" s="587" t="s">
        <v>482</v>
      </c>
      <c r="E1343" s="587" t="s">
        <v>483</v>
      </c>
    </row>
    <row r="1344" spans="1:10" ht="15" customHeight="1">
      <c r="A1344" s="598" t="s">
        <v>484</v>
      </c>
      <c r="B1344" s="599"/>
      <c r="C1344" s="600"/>
      <c r="D1344" s="601">
        <v>157.27000000000001</v>
      </c>
      <c r="E1344" s="602">
        <v>20.260000000000002</v>
      </c>
    </row>
    <row r="1345" spans="1:10" ht="15" customHeight="1">
      <c r="A1345" s="598" t="s">
        <v>485</v>
      </c>
      <c r="B1345" s="599"/>
      <c r="C1345" s="600"/>
      <c r="D1345" s="603"/>
      <c r="E1345" s="602">
        <v>47.02</v>
      </c>
    </row>
    <row r="1346" spans="1:10" ht="15" customHeight="1">
      <c r="A1346" s="598" t="s">
        <v>486</v>
      </c>
      <c r="B1346" s="599"/>
      <c r="C1346" s="600"/>
      <c r="D1346" s="603"/>
      <c r="E1346" s="602">
        <v>0</v>
      </c>
    </row>
    <row r="1347" spans="1:10" ht="15" customHeight="1">
      <c r="A1347" s="598" t="s">
        <v>487</v>
      </c>
      <c r="B1347" s="599"/>
      <c r="C1347" s="600"/>
      <c r="D1347" s="603"/>
      <c r="E1347" s="602">
        <v>1</v>
      </c>
    </row>
    <row r="1348" spans="1:10" ht="15" customHeight="1">
      <c r="A1348" s="598" t="s">
        <v>488</v>
      </c>
      <c r="B1348" s="599"/>
      <c r="C1348" s="600"/>
      <c r="D1348" s="603"/>
      <c r="E1348" s="602">
        <v>20.260000000000002</v>
      </c>
    </row>
    <row r="1349" spans="1:10" ht="15" customHeight="1">
      <c r="A1349" s="598" t="s">
        <v>489</v>
      </c>
      <c r="B1349" s="599"/>
      <c r="C1349" s="600"/>
      <c r="D1349" s="603"/>
      <c r="E1349" s="602">
        <v>20.260000000000002</v>
      </c>
    </row>
    <row r="1350" spans="1:10" ht="15" customHeight="1">
      <c r="A1350" s="598" t="s">
        <v>490</v>
      </c>
      <c r="B1350" s="599"/>
      <c r="C1350" s="600"/>
      <c r="D1350" s="604"/>
      <c r="E1350" s="602">
        <v>67.28</v>
      </c>
    </row>
    <row r="1351" spans="1:10" ht="15" customHeight="1">
      <c r="A1351" s="598" t="s">
        <v>491</v>
      </c>
      <c r="B1351" s="599"/>
      <c r="C1351" s="600"/>
      <c r="D1351" s="601">
        <v>0</v>
      </c>
      <c r="E1351" s="602">
        <v>0</v>
      </c>
    </row>
    <row r="1352" spans="1:10" ht="15" customHeight="1">
      <c r="A1352" s="595" t="s">
        <v>492</v>
      </c>
      <c r="B1352" s="596"/>
      <c r="C1352" s="597"/>
      <c r="D1352" s="604"/>
      <c r="E1352" s="587">
        <v>67.28</v>
      </c>
    </row>
    <row r="1353" spans="1:10">
      <c r="A1353" s="583"/>
      <c r="B1353" s="583"/>
      <c r="C1353" s="583"/>
      <c r="D1353" s="583"/>
      <c r="E1353" s="583"/>
      <c r="F1353" s="583"/>
      <c r="G1353" s="583"/>
      <c r="H1353" s="583"/>
      <c r="I1353" s="583"/>
      <c r="J1353" s="583"/>
    </row>
    <row r="1354" spans="1:10">
      <c r="A1354" s="605"/>
      <c r="B1354" s="605"/>
      <c r="C1354" s="605"/>
      <c r="D1354" s="605"/>
      <c r="E1354" s="605"/>
      <c r="F1354" s="605"/>
      <c r="G1354" s="605"/>
      <c r="H1354" s="605"/>
      <c r="I1354" s="605"/>
      <c r="J1354" s="605"/>
    </row>
    <row r="1355" spans="1:10" ht="15" customHeight="1">
      <c r="A1355" s="582" t="s">
        <v>455</v>
      </c>
      <c r="B1355" s="582"/>
      <c r="C1355" s="582"/>
      <c r="D1355" s="582"/>
      <c r="E1355" s="582"/>
      <c r="F1355" s="582"/>
      <c r="G1355" s="582"/>
      <c r="H1355" s="582"/>
      <c r="I1355" s="582"/>
      <c r="J1355" s="582"/>
    </row>
    <row r="1356" spans="1:10" ht="15" customHeight="1">
      <c r="A1356" s="582" t="s">
        <v>456</v>
      </c>
      <c r="B1356" s="582"/>
      <c r="C1356" s="582"/>
      <c r="D1356" s="582" t="s">
        <v>457</v>
      </c>
      <c r="E1356" s="582"/>
      <c r="F1356" s="582"/>
      <c r="G1356" s="582" t="s">
        <v>458</v>
      </c>
      <c r="H1356" s="582"/>
      <c r="I1356" s="582"/>
      <c r="J1356" s="582"/>
    </row>
    <row r="1357" spans="1:10">
      <c r="A1357" s="583"/>
      <c r="B1357" s="583"/>
      <c r="C1357" s="583"/>
      <c r="D1357" s="583"/>
      <c r="E1357" s="583"/>
      <c r="F1357" s="583"/>
      <c r="G1357" s="583"/>
      <c r="H1357" s="583"/>
      <c r="I1357" s="583"/>
      <c r="J1357" s="583"/>
    </row>
    <row r="1358" spans="1:10" ht="15" customHeight="1">
      <c r="A1358" s="582" t="s">
        <v>459</v>
      </c>
      <c r="B1358" s="582"/>
      <c r="C1358" s="582"/>
      <c r="D1358" s="582"/>
      <c r="E1358" s="582"/>
      <c r="F1358" s="582"/>
      <c r="G1358" s="582"/>
      <c r="H1358" s="582"/>
      <c r="I1358" s="582"/>
      <c r="J1358" s="582"/>
    </row>
    <row r="1359" spans="1:10">
      <c r="A1359" s="583"/>
      <c r="B1359" s="583"/>
      <c r="C1359" s="583"/>
      <c r="D1359" s="583"/>
      <c r="E1359" s="583"/>
      <c r="F1359" s="583"/>
      <c r="G1359" s="583"/>
      <c r="H1359" s="583"/>
      <c r="I1359" s="583"/>
      <c r="J1359" s="583"/>
    </row>
    <row r="1360" spans="1:10" ht="15" customHeight="1">
      <c r="A1360" s="582" t="s">
        <v>851</v>
      </c>
      <c r="B1360" s="582"/>
      <c r="C1360" s="582"/>
      <c r="D1360" s="582"/>
      <c r="E1360" s="582"/>
      <c r="F1360" s="582"/>
      <c r="G1360" s="582"/>
      <c r="H1360" s="582" t="s">
        <v>771</v>
      </c>
      <c r="I1360" s="582"/>
      <c r="J1360" s="582"/>
    </row>
    <row r="1361" spans="1:10" ht="15" customHeight="1">
      <c r="A1361" s="582" t="s">
        <v>462</v>
      </c>
      <c r="B1361" s="582"/>
      <c r="C1361" s="582" t="s">
        <v>852</v>
      </c>
      <c r="D1361" s="582"/>
      <c r="E1361" s="582" t="s">
        <v>464</v>
      </c>
      <c r="F1361" s="582"/>
      <c r="G1361" s="582"/>
      <c r="H1361" s="582" t="s">
        <v>465</v>
      </c>
      <c r="I1361" s="582"/>
      <c r="J1361" s="582"/>
    </row>
    <row r="1362" spans="1:10">
      <c r="A1362" s="583"/>
      <c r="B1362" s="583"/>
      <c r="C1362" s="583"/>
      <c r="D1362" s="583"/>
      <c r="E1362" s="583"/>
      <c r="F1362" s="583"/>
      <c r="G1362" s="583"/>
      <c r="H1362" s="583"/>
      <c r="I1362" s="583"/>
      <c r="J1362" s="583"/>
    </row>
    <row r="1363" spans="1:10">
      <c r="A1363" s="585" t="s">
        <v>466</v>
      </c>
      <c r="B1363" s="586" t="s">
        <v>467</v>
      </c>
      <c r="C1363" s="586" t="s">
        <v>468</v>
      </c>
      <c r="D1363" s="587" t="s">
        <v>469</v>
      </c>
      <c r="E1363" s="587" t="s">
        <v>470</v>
      </c>
      <c r="F1363" s="587" t="s">
        <v>471</v>
      </c>
      <c r="G1363" s="587" t="s">
        <v>472</v>
      </c>
      <c r="H1363" s="587" t="s">
        <v>473</v>
      </c>
      <c r="I1363" s="587" t="s">
        <v>474</v>
      </c>
      <c r="J1363" s="587" t="s">
        <v>475</v>
      </c>
    </row>
    <row r="1364" spans="1:10" ht="30">
      <c r="A1364" s="588" t="s">
        <v>500</v>
      </c>
      <c r="B1364" s="589" t="s">
        <v>477</v>
      </c>
      <c r="C1364" s="589" t="s">
        <v>501</v>
      </c>
      <c r="D1364" s="590">
        <v>0.54</v>
      </c>
      <c r="E1364" s="590">
        <v>1</v>
      </c>
      <c r="F1364" s="590">
        <v>5.86</v>
      </c>
      <c r="G1364" s="590">
        <v>0</v>
      </c>
      <c r="H1364" s="590">
        <v>15.08</v>
      </c>
      <c r="I1364" s="590" t="s">
        <v>479</v>
      </c>
      <c r="J1364" s="590">
        <v>8.1430000000000007</v>
      </c>
    </row>
    <row r="1365" spans="1:10" ht="30">
      <c r="A1365" s="588" t="s">
        <v>524</v>
      </c>
      <c r="B1365" s="589" t="s">
        <v>477</v>
      </c>
      <c r="C1365" s="589" t="s">
        <v>525</v>
      </c>
      <c r="D1365" s="590">
        <v>0.54</v>
      </c>
      <c r="E1365" s="590">
        <v>1</v>
      </c>
      <c r="F1365" s="590">
        <v>6.94</v>
      </c>
      <c r="G1365" s="590">
        <v>0</v>
      </c>
      <c r="H1365" s="590">
        <v>17.850000000000001</v>
      </c>
      <c r="I1365" s="590" t="s">
        <v>479</v>
      </c>
      <c r="J1365" s="590">
        <v>9.6389999999999993</v>
      </c>
    </row>
    <row r="1366" spans="1:10" ht="15" customHeight="1">
      <c r="A1366" s="591" t="s">
        <v>480</v>
      </c>
      <c r="B1366" s="592"/>
      <c r="C1366" s="592"/>
      <c r="D1366" s="592"/>
      <c r="E1366" s="592"/>
      <c r="F1366" s="592"/>
      <c r="G1366" s="592"/>
      <c r="H1366" s="592"/>
      <c r="I1366" s="593"/>
      <c r="J1366" s="587">
        <v>17.78</v>
      </c>
    </row>
    <row r="1367" spans="1:10">
      <c r="A1367" s="594"/>
      <c r="B1367" s="594"/>
      <c r="C1367" s="594"/>
      <c r="D1367" s="594"/>
      <c r="E1367" s="594"/>
      <c r="F1367" s="594"/>
      <c r="G1367" s="594"/>
      <c r="H1367" s="594"/>
      <c r="I1367" s="594"/>
      <c r="J1367" s="594"/>
    </row>
    <row r="1368" spans="1:10">
      <c r="A1368" s="585" t="s">
        <v>507</v>
      </c>
      <c r="B1368" s="586" t="s">
        <v>467</v>
      </c>
      <c r="C1368" s="586" t="s">
        <v>468</v>
      </c>
      <c r="D1368" s="587" t="s">
        <v>469</v>
      </c>
      <c r="E1368" s="587" t="s">
        <v>470</v>
      </c>
      <c r="F1368" s="587" t="s">
        <v>471</v>
      </c>
      <c r="G1368" s="587" t="s">
        <v>472</v>
      </c>
      <c r="H1368" s="587" t="s">
        <v>473</v>
      </c>
      <c r="I1368" s="587" t="s">
        <v>474</v>
      </c>
      <c r="J1368" s="587" t="s">
        <v>475</v>
      </c>
    </row>
    <row r="1369" spans="1:10" ht="30">
      <c r="A1369" s="588" t="s">
        <v>853</v>
      </c>
      <c r="B1369" s="589" t="s">
        <v>552</v>
      </c>
      <c r="C1369" s="589" t="s">
        <v>854</v>
      </c>
      <c r="D1369" s="590">
        <v>1</v>
      </c>
      <c r="E1369" s="590">
        <v>1</v>
      </c>
      <c r="F1369" s="590">
        <v>40.96</v>
      </c>
      <c r="G1369" s="590">
        <v>0</v>
      </c>
      <c r="H1369" s="590">
        <v>40.96</v>
      </c>
      <c r="I1369" s="590" t="s">
        <v>479</v>
      </c>
      <c r="J1369" s="590">
        <v>40.96</v>
      </c>
    </row>
    <row r="1370" spans="1:10" ht="30">
      <c r="A1370" s="588" t="s">
        <v>661</v>
      </c>
      <c r="B1370" s="589" t="s">
        <v>509</v>
      </c>
      <c r="C1370" s="589" t="s">
        <v>662</v>
      </c>
      <c r="D1370" s="590">
        <v>1.2</v>
      </c>
      <c r="E1370" s="590">
        <v>1</v>
      </c>
      <c r="F1370" s="590">
        <v>0.18</v>
      </c>
      <c r="G1370" s="590">
        <v>0</v>
      </c>
      <c r="H1370" s="590">
        <v>0.18</v>
      </c>
      <c r="I1370" s="590" t="s">
        <v>479</v>
      </c>
      <c r="J1370" s="590">
        <v>0.216</v>
      </c>
    </row>
    <row r="1371" spans="1:10" ht="15" customHeight="1">
      <c r="A1371" s="591" t="s">
        <v>480</v>
      </c>
      <c r="B1371" s="592"/>
      <c r="C1371" s="592"/>
      <c r="D1371" s="592"/>
      <c r="E1371" s="592"/>
      <c r="F1371" s="592"/>
      <c r="G1371" s="592"/>
      <c r="H1371" s="592"/>
      <c r="I1371" s="593"/>
      <c r="J1371" s="587">
        <v>41.18</v>
      </c>
    </row>
    <row r="1372" spans="1:10">
      <c r="A1372" s="594"/>
      <c r="B1372" s="594"/>
      <c r="C1372" s="594"/>
      <c r="D1372" s="594"/>
      <c r="E1372" s="594"/>
      <c r="F1372" s="594"/>
      <c r="G1372" s="594"/>
      <c r="H1372" s="594"/>
      <c r="I1372" s="594"/>
      <c r="J1372" s="594"/>
    </row>
    <row r="1373" spans="1:10" ht="15" customHeight="1">
      <c r="A1373" s="582" t="s">
        <v>299</v>
      </c>
      <c r="B1373" s="582"/>
      <c r="C1373" s="582"/>
      <c r="D1373" s="582"/>
      <c r="E1373" s="582"/>
    </row>
    <row r="1374" spans="1:10" ht="15" customHeight="1">
      <c r="A1374" s="595" t="s">
        <v>481</v>
      </c>
      <c r="B1374" s="596"/>
      <c r="C1374" s="597"/>
      <c r="D1374" s="587" t="s">
        <v>482</v>
      </c>
      <c r="E1374" s="587" t="s">
        <v>483</v>
      </c>
    </row>
    <row r="1375" spans="1:10" ht="15" customHeight="1">
      <c r="A1375" s="598" t="s">
        <v>484</v>
      </c>
      <c r="B1375" s="599"/>
      <c r="C1375" s="600"/>
      <c r="D1375" s="601">
        <v>157.27000000000001</v>
      </c>
      <c r="E1375" s="602">
        <v>17.78</v>
      </c>
    </row>
    <row r="1376" spans="1:10" ht="15" customHeight="1">
      <c r="A1376" s="598" t="s">
        <v>485</v>
      </c>
      <c r="B1376" s="599"/>
      <c r="C1376" s="600"/>
      <c r="D1376" s="603"/>
      <c r="E1376" s="602">
        <v>41.18</v>
      </c>
    </row>
    <row r="1377" spans="1:10" ht="15" customHeight="1">
      <c r="A1377" s="598" t="s">
        <v>486</v>
      </c>
      <c r="B1377" s="599"/>
      <c r="C1377" s="600"/>
      <c r="D1377" s="603"/>
      <c r="E1377" s="602">
        <v>0</v>
      </c>
    </row>
    <row r="1378" spans="1:10" ht="15" customHeight="1">
      <c r="A1378" s="598" t="s">
        <v>487</v>
      </c>
      <c r="B1378" s="599"/>
      <c r="C1378" s="600"/>
      <c r="D1378" s="603"/>
      <c r="E1378" s="602">
        <v>1</v>
      </c>
    </row>
    <row r="1379" spans="1:10" ht="15" customHeight="1">
      <c r="A1379" s="598" t="s">
        <v>488</v>
      </c>
      <c r="B1379" s="599"/>
      <c r="C1379" s="600"/>
      <c r="D1379" s="603"/>
      <c r="E1379" s="602">
        <v>17.78</v>
      </c>
    </row>
    <row r="1380" spans="1:10" ht="15" customHeight="1">
      <c r="A1380" s="598" t="s">
        <v>489</v>
      </c>
      <c r="B1380" s="599"/>
      <c r="C1380" s="600"/>
      <c r="D1380" s="603"/>
      <c r="E1380" s="602">
        <v>17.78</v>
      </c>
    </row>
    <row r="1381" spans="1:10" ht="15" customHeight="1">
      <c r="A1381" s="598" t="s">
        <v>490</v>
      </c>
      <c r="B1381" s="599"/>
      <c r="C1381" s="600"/>
      <c r="D1381" s="604"/>
      <c r="E1381" s="602">
        <v>58.96</v>
      </c>
    </row>
    <row r="1382" spans="1:10" ht="15" customHeight="1">
      <c r="A1382" s="598" t="s">
        <v>491</v>
      </c>
      <c r="B1382" s="599"/>
      <c r="C1382" s="600"/>
      <c r="D1382" s="601">
        <v>0</v>
      </c>
      <c r="E1382" s="602">
        <v>0</v>
      </c>
    </row>
    <row r="1383" spans="1:10" ht="15" customHeight="1">
      <c r="A1383" s="595" t="s">
        <v>492</v>
      </c>
      <c r="B1383" s="596"/>
      <c r="C1383" s="597"/>
      <c r="D1383" s="604"/>
      <c r="E1383" s="587">
        <v>58.96</v>
      </c>
    </row>
    <row r="1384" spans="1:10">
      <c r="A1384" s="583"/>
      <c r="B1384" s="583"/>
      <c r="C1384" s="583"/>
      <c r="D1384" s="583"/>
      <c r="E1384" s="583"/>
      <c r="F1384" s="583"/>
      <c r="G1384" s="583"/>
      <c r="H1384" s="583"/>
      <c r="I1384" s="583"/>
      <c r="J1384" s="583"/>
    </row>
    <row r="1385" spans="1:10">
      <c r="A1385" s="605"/>
      <c r="B1385" s="605"/>
      <c r="C1385" s="605"/>
      <c r="D1385" s="605"/>
      <c r="E1385" s="605"/>
      <c r="F1385" s="605"/>
      <c r="G1385" s="605"/>
      <c r="H1385" s="605"/>
      <c r="I1385" s="605"/>
      <c r="J1385" s="605"/>
    </row>
    <row r="1386" spans="1:10" ht="15" customHeight="1">
      <c r="A1386" s="582" t="s">
        <v>455</v>
      </c>
      <c r="B1386" s="582"/>
      <c r="C1386" s="582"/>
      <c r="D1386" s="582"/>
      <c r="E1386" s="582"/>
      <c r="F1386" s="582"/>
      <c r="G1386" s="582"/>
      <c r="H1386" s="582"/>
      <c r="I1386" s="582"/>
      <c r="J1386" s="582"/>
    </row>
    <row r="1387" spans="1:10" ht="15" customHeight="1">
      <c r="A1387" s="582" t="s">
        <v>456</v>
      </c>
      <c r="B1387" s="582"/>
      <c r="C1387" s="582"/>
      <c r="D1387" s="582" t="s">
        <v>457</v>
      </c>
      <c r="E1387" s="582"/>
      <c r="F1387" s="582"/>
      <c r="G1387" s="582" t="s">
        <v>458</v>
      </c>
      <c r="H1387" s="582"/>
      <c r="I1387" s="582"/>
      <c r="J1387" s="582"/>
    </row>
    <row r="1388" spans="1:10">
      <c r="A1388" s="583"/>
      <c r="B1388" s="583"/>
      <c r="C1388" s="583"/>
      <c r="D1388" s="583"/>
      <c r="E1388" s="583"/>
      <c r="F1388" s="583"/>
      <c r="G1388" s="583"/>
      <c r="H1388" s="583"/>
      <c r="I1388" s="583"/>
      <c r="J1388" s="583"/>
    </row>
    <row r="1389" spans="1:10" ht="15" customHeight="1">
      <c r="A1389" s="582" t="s">
        <v>459</v>
      </c>
      <c r="B1389" s="582"/>
      <c r="C1389" s="582"/>
      <c r="D1389" s="582"/>
      <c r="E1389" s="582"/>
      <c r="F1389" s="582"/>
      <c r="G1389" s="582"/>
      <c r="H1389" s="582"/>
      <c r="I1389" s="582"/>
      <c r="J1389" s="582"/>
    </row>
    <row r="1390" spans="1:10">
      <c r="A1390" s="583"/>
      <c r="B1390" s="583"/>
      <c r="C1390" s="583"/>
      <c r="D1390" s="583"/>
      <c r="E1390" s="583"/>
      <c r="F1390" s="583"/>
      <c r="G1390" s="583"/>
      <c r="H1390" s="583"/>
      <c r="I1390" s="583"/>
      <c r="J1390" s="583"/>
    </row>
    <row r="1391" spans="1:10" ht="15" customHeight="1">
      <c r="A1391" s="582" t="s">
        <v>855</v>
      </c>
      <c r="B1391" s="582"/>
      <c r="C1391" s="582"/>
      <c r="D1391" s="582"/>
      <c r="E1391" s="582"/>
      <c r="F1391" s="582"/>
      <c r="G1391" s="582"/>
      <c r="H1391" s="582" t="s">
        <v>771</v>
      </c>
      <c r="I1391" s="582"/>
      <c r="J1391" s="582"/>
    </row>
    <row r="1392" spans="1:10" ht="15" customHeight="1">
      <c r="A1392" s="582" t="s">
        <v>462</v>
      </c>
      <c r="B1392" s="582"/>
      <c r="C1392" s="582" t="s">
        <v>856</v>
      </c>
      <c r="D1392" s="582"/>
      <c r="E1392" s="582" t="s">
        <v>464</v>
      </c>
      <c r="F1392" s="582"/>
      <c r="G1392" s="582"/>
      <c r="H1392" s="582" t="s">
        <v>465</v>
      </c>
      <c r="I1392" s="582"/>
      <c r="J1392" s="582"/>
    </row>
    <row r="1393" spans="1:10">
      <c r="A1393" s="583"/>
      <c r="B1393" s="583"/>
      <c r="C1393" s="583"/>
      <c r="D1393" s="583"/>
      <c r="E1393" s="583"/>
      <c r="F1393" s="583"/>
      <c r="G1393" s="583"/>
      <c r="H1393" s="583"/>
      <c r="I1393" s="583"/>
      <c r="J1393" s="583"/>
    </row>
    <row r="1394" spans="1:10">
      <c r="A1394" s="585" t="s">
        <v>466</v>
      </c>
      <c r="B1394" s="586" t="s">
        <v>467</v>
      </c>
      <c r="C1394" s="586" t="s">
        <v>468</v>
      </c>
      <c r="D1394" s="587" t="s">
        <v>469</v>
      </c>
      <c r="E1394" s="587" t="s">
        <v>470</v>
      </c>
      <c r="F1394" s="587" t="s">
        <v>471</v>
      </c>
      <c r="G1394" s="587" t="s">
        <v>472</v>
      </c>
      <c r="H1394" s="587" t="s">
        <v>473</v>
      </c>
      <c r="I1394" s="587" t="s">
        <v>474</v>
      </c>
      <c r="J1394" s="587" t="s">
        <v>475</v>
      </c>
    </row>
    <row r="1395" spans="1:10" ht="30">
      <c r="A1395" s="588" t="s">
        <v>500</v>
      </c>
      <c r="B1395" s="589" t="s">
        <v>477</v>
      </c>
      <c r="C1395" s="589" t="s">
        <v>501</v>
      </c>
      <c r="D1395" s="590">
        <v>0.85</v>
      </c>
      <c r="E1395" s="590">
        <v>1</v>
      </c>
      <c r="F1395" s="590">
        <v>5.86</v>
      </c>
      <c r="G1395" s="590">
        <v>0</v>
      </c>
      <c r="H1395" s="590">
        <v>15.08</v>
      </c>
      <c r="I1395" s="590" t="s">
        <v>479</v>
      </c>
      <c r="J1395" s="590">
        <v>12.818</v>
      </c>
    </row>
    <row r="1396" spans="1:10" ht="30">
      <c r="A1396" s="588" t="s">
        <v>524</v>
      </c>
      <c r="B1396" s="589" t="s">
        <v>477</v>
      </c>
      <c r="C1396" s="589" t="s">
        <v>525</v>
      </c>
      <c r="D1396" s="590">
        <v>0.85</v>
      </c>
      <c r="E1396" s="590">
        <v>1</v>
      </c>
      <c r="F1396" s="590">
        <v>6.94</v>
      </c>
      <c r="G1396" s="590">
        <v>0</v>
      </c>
      <c r="H1396" s="590">
        <v>17.850000000000001</v>
      </c>
      <c r="I1396" s="590" t="s">
        <v>479</v>
      </c>
      <c r="J1396" s="590">
        <v>15.173</v>
      </c>
    </row>
    <row r="1397" spans="1:10" ht="15" customHeight="1">
      <c r="A1397" s="591" t="s">
        <v>480</v>
      </c>
      <c r="B1397" s="592"/>
      <c r="C1397" s="592"/>
      <c r="D1397" s="592"/>
      <c r="E1397" s="592"/>
      <c r="F1397" s="592"/>
      <c r="G1397" s="592"/>
      <c r="H1397" s="592"/>
      <c r="I1397" s="593"/>
      <c r="J1397" s="587">
        <v>27.99</v>
      </c>
    </row>
    <row r="1398" spans="1:10">
      <c r="A1398" s="594"/>
      <c r="B1398" s="594"/>
      <c r="C1398" s="594"/>
      <c r="D1398" s="594"/>
      <c r="E1398" s="594"/>
      <c r="F1398" s="594"/>
      <c r="G1398" s="594"/>
      <c r="H1398" s="594"/>
      <c r="I1398" s="594"/>
      <c r="J1398" s="594"/>
    </row>
    <row r="1399" spans="1:10">
      <c r="A1399" s="585" t="s">
        <v>507</v>
      </c>
      <c r="B1399" s="586" t="s">
        <v>467</v>
      </c>
      <c r="C1399" s="586" t="s">
        <v>468</v>
      </c>
      <c r="D1399" s="587" t="s">
        <v>469</v>
      </c>
      <c r="E1399" s="587" t="s">
        <v>470</v>
      </c>
      <c r="F1399" s="587" t="s">
        <v>471</v>
      </c>
      <c r="G1399" s="587" t="s">
        <v>472</v>
      </c>
      <c r="H1399" s="587" t="s">
        <v>473</v>
      </c>
      <c r="I1399" s="587" t="s">
        <v>474</v>
      </c>
      <c r="J1399" s="587" t="s">
        <v>475</v>
      </c>
    </row>
    <row r="1400" spans="1:10" ht="30">
      <c r="A1400" s="588" t="s">
        <v>857</v>
      </c>
      <c r="B1400" s="589" t="s">
        <v>552</v>
      </c>
      <c r="C1400" s="589" t="s">
        <v>858</v>
      </c>
      <c r="D1400" s="590">
        <v>1</v>
      </c>
      <c r="E1400" s="590">
        <v>1</v>
      </c>
      <c r="F1400" s="590">
        <v>124.16</v>
      </c>
      <c r="G1400" s="590">
        <v>0</v>
      </c>
      <c r="H1400" s="590">
        <v>124.16</v>
      </c>
      <c r="I1400" s="590" t="s">
        <v>479</v>
      </c>
      <c r="J1400" s="590">
        <v>124.16</v>
      </c>
    </row>
    <row r="1401" spans="1:10" ht="30">
      <c r="A1401" s="588" t="s">
        <v>661</v>
      </c>
      <c r="B1401" s="589" t="s">
        <v>509</v>
      </c>
      <c r="C1401" s="589" t="s">
        <v>662</v>
      </c>
      <c r="D1401" s="590">
        <v>2.2599999999999998</v>
      </c>
      <c r="E1401" s="590">
        <v>1</v>
      </c>
      <c r="F1401" s="590">
        <v>0.18</v>
      </c>
      <c r="G1401" s="590">
        <v>0</v>
      </c>
      <c r="H1401" s="590">
        <v>0.18</v>
      </c>
      <c r="I1401" s="590" t="s">
        <v>479</v>
      </c>
      <c r="J1401" s="590">
        <v>0.40699999999999997</v>
      </c>
    </row>
    <row r="1402" spans="1:10" ht="15" customHeight="1">
      <c r="A1402" s="591" t="s">
        <v>480</v>
      </c>
      <c r="B1402" s="592"/>
      <c r="C1402" s="592"/>
      <c r="D1402" s="592"/>
      <c r="E1402" s="592"/>
      <c r="F1402" s="592"/>
      <c r="G1402" s="592"/>
      <c r="H1402" s="592"/>
      <c r="I1402" s="593"/>
      <c r="J1402" s="587">
        <v>124.57</v>
      </c>
    </row>
    <row r="1403" spans="1:10">
      <c r="A1403" s="594"/>
      <c r="B1403" s="594"/>
      <c r="C1403" s="594"/>
      <c r="D1403" s="594"/>
      <c r="E1403" s="594"/>
      <c r="F1403" s="594"/>
      <c r="G1403" s="594"/>
      <c r="H1403" s="594"/>
      <c r="I1403" s="594"/>
      <c r="J1403" s="594"/>
    </row>
    <row r="1404" spans="1:10" ht="15" customHeight="1">
      <c r="A1404" s="582" t="s">
        <v>299</v>
      </c>
      <c r="B1404" s="582"/>
      <c r="C1404" s="582"/>
      <c r="D1404" s="582"/>
      <c r="E1404" s="582"/>
    </row>
    <row r="1405" spans="1:10" ht="15" customHeight="1">
      <c r="A1405" s="595" t="s">
        <v>481</v>
      </c>
      <c r="B1405" s="596"/>
      <c r="C1405" s="597"/>
      <c r="D1405" s="587" t="s">
        <v>482</v>
      </c>
      <c r="E1405" s="587" t="s">
        <v>483</v>
      </c>
    </row>
    <row r="1406" spans="1:10" ht="15" customHeight="1">
      <c r="A1406" s="598" t="s">
        <v>484</v>
      </c>
      <c r="B1406" s="599"/>
      <c r="C1406" s="600"/>
      <c r="D1406" s="601">
        <v>157.27000000000001</v>
      </c>
      <c r="E1406" s="602">
        <v>27.99</v>
      </c>
    </row>
    <row r="1407" spans="1:10" ht="15" customHeight="1">
      <c r="A1407" s="598" t="s">
        <v>485</v>
      </c>
      <c r="B1407" s="599"/>
      <c r="C1407" s="600"/>
      <c r="D1407" s="603"/>
      <c r="E1407" s="602">
        <v>124.57</v>
      </c>
    </row>
    <row r="1408" spans="1:10" ht="15" customHeight="1">
      <c r="A1408" s="598" t="s">
        <v>486</v>
      </c>
      <c r="B1408" s="599"/>
      <c r="C1408" s="600"/>
      <c r="D1408" s="603"/>
      <c r="E1408" s="602">
        <v>0</v>
      </c>
    </row>
    <row r="1409" spans="1:10" ht="15" customHeight="1">
      <c r="A1409" s="598" t="s">
        <v>487</v>
      </c>
      <c r="B1409" s="599"/>
      <c r="C1409" s="600"/>
      <c r="D1409" s="603"/>
      <c r="E1409" s="602">
        <v>1</v>
      </c>
    </row>
    <row r="1410" spans="1:10" ht="15" customHeight="1">
      <c r="A1410" s="598" t="s">
        <v>488</v>
      </c>
      <c r="B1410" s="599"/>
      <c r="C1410" s="600"/>
      <c r="D1410" s="603"/>
      <c r="E1410" s="602">
        <v>27.99</v>
      </c>
    </row>
    <row r="1411" spans="1:10" ht="15" customHeight="1">
      <c r="A1411" s="598" t="s">
        <v>489</v>
      </c>
      <c r="B1411" s="599"/>
      <c r="C1411" s="600"/>
      <c r="D1411" s="603"/>
      <c r="E1411" s="602">
        <v>27.99</v>
      </c>
    </row>
    <row r="1412" spans="1:10" ht="15" customHeight="1">
      <c r="A1412" s="598" t="s">
        <v>490</v>
      </c>
      <c r="B1412" s="599"/>
      <c r="C1412" s="600"/>
      <c r="D1412" s="604"/>
      <c r="E1412" s="602">
        <v>152.56</v>
      </c>
    </row>
    <row r="1413" spans="1:10" ht="15" customHeight="1">
      <c r="A1413" s="598" t="s">
        <v>491</v>
      </c>
      <c r="B1413" s="599"/>
      <c r="C1413" s="600"/>
      <c r="D1413" s="601">
        <v>0</v>
      </c>
      <c r="E1413" s="602">
        <v>0</v>
      </c>
    </row>
    <row r="1414" spans="1:10" ht="15" customHeight="1">
      <c r="A1414" s="595" t="s">
        <v>492</v>
      </c>
      <c r="B1414" s="596"/>
      <c r="C1414" s="597"/>
      <c r="D1414" s="604"/>
      <c r="E1414" s="587">
        <v>152.56</v>
      </c>
    </row>
    <row r="1415" spans="1:10">
      <c r="A1415" s="583"/>
      <c r="B1415" s="583"/>
      <c r="C1415" s="583"/>
      <c r="D1415" s="583"/>
      <c r="E1415" s="583"/>
      <c r="F1415" s="583"/>
      <c r="G1415" s="583"/>
      <c r="H1415" s="583"/>
      <c r="I1415" s="583"/>
      <c r="J1415" s="583"/>
    </row>
    <row r="1416" spans="1:10">
      <c r="A1416" s="605"/>
      <c r="B1416" s="605"/>
      <c r="C1416" s="605"/>
      <c r="D1416" s="605"/>
      <c r="E1416" s="605"/>
      <c r="F1416" s="605"/>
      <c r="G1416" s="605"/>
      <c r="H1416" s="605"/>
      <c r="I1416" s="605"/>
      <c r="J1416" s="605"/>
    </row>
    <row r="1417" spans="1:10" ht="15" customHeight="1">
      <c r="A1417" s="582" t="s">
        <v>455</v>
      </c>
      <c r="B1417" s="582"/>
      <c r="C1417" s="582"/>
      <c r="D1417" s="582"/>
      <c r="E1417" s="582"/>
      <c r="F1417" s="582"/>
      <c r="G1417" s="582"/>
      <c r="H1417" s="582"/>
      <c r="I1417" s="582"/>
      <c r="J1417" s="582"/>
    </row>
    <row r="1418" spans="1:10" ht="15" customHeight="1">
      <c r="A1418" s="582" t="s">
        <v>456</v>
      </c>
      <c r="B1418" s="582"/>
      <c r="C1418" s="582"/>
      <c r="D1418" s="582" t="s">
        <v>457</v>
      </c>
      <c r="E1418" s="582"/>
      <c r="F1418" s="582"/>
      <c r="G1418" s="582" t="s">
        <v>458</v>
      </c>
      <c r="H1418" s="582"/>
      <c r="I1418" s="582"/>
      <c r="J1418" s="582"/>
    </row>
    <row r="1419" spans="1:10">
      <c r="A1419" s="583"/>
      <c r="B1419" s="583"/>
      <c r="C1419" s="583"/>
      <c r="D1419" s="583"/>
      <c r="E1419" s="583"/>
      <c r="F1419" s="583"/>
      <c r="G1419" s="583"/>
      <c r="H1419" s="583"/>
      <c r="I1419" s="583"/>
      <c r="J1419" s="583"/>
    </row>
    <row r="1420" spans="1:10" ht="15" customHeight="1">
      <c r="A1420" s="582" t="s">
        <v>459</v>
      </c>
      <c r="B1420" s="582"/>
      <c r="C1420" s="582"/>
      <c r="D1420" s="582"/>
      <c r="E1420" s="582"/>
      <c r="F1420" s="582"/>
      <c r="G1420" s="582"/>
      <c r="H1420" s="582"/>
      <c r="I1420" s="582"/>
      <c r="J1420" s="582"/>
    </row>
    <row r="1421" spans="1:10">
      <c r="A1421" s="583"/>
      <c r="B1421" s="583"/>
      <c r="C1421" s="583"/>
      <c r="D1421" s="583"/>
      <c r="E1421" s="583"/>
      <c r="F1421" s="583"/>
      <c r="G1421" s="583"/>
      <c r="H1421" s="583"/>
      <c r="I1421" s="583"/>
      <c r="J1421" s="583"/>
    </row>
    <row r="1422" spans="1:10" ht="15" customHeight="1">
      <c r="A1422" s="582" t="s">
        <v>859</v>
      </c>
      <c r="B1422" s="582"/>
      <c r="C1422" s="582"/>
      <c r="D1422" s="582"/>
      <c r="E1422" s="582"/>
      <c r="F1422" s="582"/>
      <c r="G1422" s="582"/>
      <c r="H1422" s="582" t="s">
        <v>771</v>
      </c>
      <c r="I1422" s="582"/>
      <c r="J1422" s="582"/>
    </row>
    <row r="1423" spans="1:10" ht="15" customHeight="1">
      <c r="A1423" s="582" t="s">
        <v>462</v>
      </c>
      <c r="B1423" s="582"/>
      <c r="C1423" s="582" t="s">
        <v>860</v>
      </c>
      <c r="D1423" s="582"/>
      <c r="E1423" s="582" t="s">
        <v>464</v>
      </c>
      <c r="F1423" s="582"/>
      <c r="G1423" s="582"/>
      <c r="H1423" s="582" t="s">
        <v>465</v>
      </c>
      <c r="I1423" s="582"/>
      <c r="J1423" s="582"/>
    </row>
    <row r="1424" spans="1:10">
      <c r="A1424" s="583"/>
      <c r="B1424" s="583"/>
      <c r="C1424" s="583"/>
      <c r="D1424" s="583"/>
      <c r="E1424" s="583"/>
      <c r="F1424" s="583"/>
      <c r="G1424" s="583"/>
      <c r="H1424" s="583"/>
      <c r="I1424" s="583"/>
      <c r="J1424" s="583"/>
    </row>
    <row r="1425" spans="1:10">
      <c r="A1425" s="585" t="s">
        <v>466</v>
      </c>
      <c r="B1425" s="586" t="s">
        <v>467</v>
      </c>
      <c r="C1425" s="586" t="s">
        <v>468</v>
      </c>
      <c r="D1425" s="587" t="s">
        <v>469</v>
      </c>
      <c r="E1425" s="587" t="s">
        <v>470</v>
      </c>
      <c r="F1425" s="587" t="s">
        <v>471</v>
      </c>
      <c r="G1425" s="587" t="s">
        <v>472</v>
      </c>
      <c r="H1425" s="587" t="s">
        <v>473</v>
      </c>
      <c r="I1425" s="587" t="s">
        <v>474</v>
      </c>
      <c r="J1425" s="587" t="s">
        <v>475</v>
      </c>
    </row>
    <row r="1426" spans="1:10" ht="30">
      <c r="A1426" s="588" t="s">
        <v>500</v>
      </c>
      <c r="B1426" s="589" t="s">
        <v>477</v>
      </c>
      <c r="C1426" s="589" t="s">
        <v>501</v>
      </c>
      <c r="D1426" s="590">
        <v>1.1499999999999999</v>
      </c>
      <c r="E1426" s="590">
        <v>1</v>
      </c>
      <c r="F1426" s="590">
        <v>5.86</v>
      </c>
      <c r="G1426" s="590">
        <v>0</v>
      </c>
      <c r="H1426" s="590">
        <v>15.08</v>
      </c>
      <c r="I1426" s="590" t="s">
        <v>479</v>
      </c>
      <c r="J1426" s="590">
        <v>17.341999999999999</v>
      </c>
    </row>
    <row r="1427" spans="1:10" ht="30">
      <c r="A1427" s="588" t="s">
        <v>524</v>
      </c>
      <c r="B1427" s="589" t="s">
        <v>477</v>
      </c>
      <c r="C1427" s="589" t="s">
        <v>525</v>
      </c>
      <c r="D1427" s="590">
        <v>1.1499999999999999</v>
      </c>
      <c r="E1427" s="590">
        <v>1</v>
      </c>
      <c r="F1427" s="590">
        <v>6.94</v>
      </c>
      <c r="G1427" s="590">
        <v>0</v>
      </c>
      <c r="H1427" s="590">
        <v>17.850000000000001</v>
      </c>
      <c r="I1427" s="590" t="s">
        <v>479</v>
      </c>
      <c r="J1427" s="590">
        <v>20.527999999999999</v>
      </c>
    </row>
    <row r="1428" spans="1:10" ht="15" customHeight="1">
      <c r="A1428" s="591" t="s">
        <v>480</v>
      </c>
      <c r="B1428" s="592"/>
      <c r="C1428" s="592"/>
      <c r="D1428" s="592"/>
      <c r="E1428" s="592"/>
      <c r="F1428" s="592"/>
      <c r="G1428" s="592"/>
      <c r="H1428" s="592"/>
      <c r="I1428" s="593"/>
      <c r="J1428" s="587">
        <v>37.869999999999997</v>
      </c>
    </row>
    <row r="1429" spans="1:10">
      <c r="A1429" s="594"/>
      <c r="B1429" s="594"/>
      <c r="C1429" s="594"/>
      <c r="D1429" s="594"/>
      <c r="E1429" s="594"/>
      <c r="F1429" s="594"/>
      <c r="G1429" s="594"/>
      <c r="H1429" s="594"/>
      <c r="I1429" s="594"/>
      <c r="J1429" s="594"/>
    </row>
    <row r="1430" spans="1:10">
      <c r="A1430" s="585" t="s">
        <v>507</v>
      </c>
      <c r="B1430" s="586" t="s">
        <v>467</v>
      </c>
      <c r="C1430" s="586" t="s">
        <v>468</v>
      </c>
      <c r="D1430" s="587" t="s">
        <v>469</v>
      </c>
      <c r="E1430" s="587" t="s">
        <v>470</v>
      </c>
      <c r="F1430" s="587" t="s">
        <v>471</v>
      </c>
      <c r="G1430" s="587" t="s">
        <v>472</v>
      </c>
      <c r="H1430" s="587" t="s">
        <v>473</v>
      </c>
      <c r="I1430" s="587" t="s">
        <v>474</v>
      </c>
      <c r="J1430" s="587" t="s">
        <v>475</v>
      </c>
    </row>
    <row r="1431" spans="1:10" ht="30">
      <c r="A1431" s="588" t="s">
        <v>861</v>
      </c>
      <c r="B1431" s="589" t="s">
        <v>552</v>
      </c>
      <c r="C1431" s="589" t="s">
        <v>862</v>
      </c>
      <c r="D1431" s="590">
        <v>1</v>
      </c>
      <c r="E1431" s="590">
        <v>1</v>
      </c>
      <c r="F1431" s="590">
        <v>273.7</v>
      </c>
      <c r="G1431" s="590">
        <v>0</v>
      </c>
      <c r="H1431" s="590">
        <v>273.7</v>
      </c>
      <c r="I1431" s="590" t="s">
        <v>479</v>
      </c>
      <c r="J1431" s="590">
        <v>273.7</v>
      </c>
    </row>
    <row r="1432" spans="1:10" ht="30">
      <c r="A1432" s="588" t="s">
        <v>661</v>
      </c>
      <c r="B1432" s="589" t="s">
        <v>509</v>
      </c>
      <c r="C1432" s="589" t="s">
        <v>662</v>
      </c>
      <c r="D1432" s="590">
        <v>2.82</v>
      </c>
      <c r="E1432" s="590">
        <v>1</v>
      </c>
      <c r="F1432" s="590">
        <v>0.18</v>
      </c>
      <c r="G1432" s="590">
        <v>0</v>
      </c>
      <c r="H1432" s="590">
        <v>0.18</v>
      </c>
      <c r="I1432" s="590" t="s">
        <v>479</v>
      </c>
      <c r="J1432" s="590">
        <v>0.50800000000000001</v>
      </c>
    </row>
    <row r="1433" spans="1:10" ht="15" customHeight="1">
      <c r="A1433" s="591" t="s">
        <v>480</v>
      </c>
      <c r="B1433" s="592"/>
      <c r="C1433" s="592"/>
      <c r="D1433" s="592"/>
      <c r="E1433" s="592"/>
      <c r="F1433" s="592"/>
      <c r="G1433" s="592"/>
      <c r="H1433" s="592"/>
      <c r="I1433" s="593"/>
      <c r="J1433" s="587">
        <v>274.20999999999998</v>
      </c>
    </row>
    <row r="1434" spans="1:10">
      <c r="A1434" s="594"/>
      <c r="B1434" s="594"/>
      <c r="C1434" s="594"/>
      <c r="D1434" s="594"/>
      <c r="E1434" s="594"/>
      <c r="F1434" s="594"/>
      <c r="G1434" s="594"/>
      <c r="H1434" s="594"/>
      <c r="I1434" s="594"/>
      <c r="J1434" s="594"/>
    </row>
    <row r="1435" spans="1:10" ht="15" customHeight="1">
      <c r="A1435" s="582" t="s">
        <v>299</v>
      </c>
      <c r="B1435" s="582"/>
      <c r="C1435" s="582"/>
      <c r="D1435" s="582"/>
      <c r="E1435" s="582"/>
    </row>
    <row r="1436" spans="1:10" ht="15" customHeight="1">
      <c r="A1436" s="595" t="s">
        <v>481</v>
      </c>
      <c r="B1436" s="596"/>
      <c r="C1436" s="597"/>
      <c r="D1436" s="587" t="s">
        <v>482</v>
      </c>
      <c r="E1436" s="587" t="s">
        <v>483</v>
      </c>
    </row>
    <row r="1437" spans="1:10" ht="15" customHeight="1">
      <c r="A1437" s="598" t="s">
        <v>484</v>
      </c>
      <c r="B1437" s="599"/>
      <c r="C1437" s="600"/>
      <c r="D1437" s="601">
        <v>157.27000000000001</v>
      </c>
      <c r="E1437" s="602">
        <v>37.869999999999997</v>
      </c>
    </row>
    <row r="1438" spans="1:10" ht="15" customHeight="1">
      <c r="A1438" s="598" t="s">
        <v>485</v>
      </c>
      <c r="B1438" s="599"/>
      <c r="C1438" s="600"/>
      <c r="D1438" s="603"/>
      <c r="E1438" s="602">
        <v>274.20999999999998</v>
      </c>
    </row>
    <row r="1439" spans="1:10" ht="15" customHeight="1">
      <c r="A1439" s="598" t="s">
        <v>486</v>
      </c>
      <c r="B1439" s="599"/>
      <c r="C1439" s="600"/>
      <c r="D1439" s="603"/>
      <c r="E1439" s="602">
        <v>0</v>
      </c>
    </row>
    <row r="1440" spans="1:10" ht="15" customHeight="1">
      <c r="A1440" s="598" t="s">
        <v>487</v>
      </c>
      <c r="B1440" s="599"/>
      <c r="C1440" s="600"/>
      <c r="D1440" s="603"/>
      <c r="E1440" s="602">
        <v>1</v>
      </c>
    </row>
    <row r="1441" spans="1:10" ht="15" customHeight="1">
      <c r="A1441" s="598" t="s">
        <v>488</v>
      </c>
      <c r="B1441" s="599"/>
      <c r="C1441" s="600"/>
      <c r="D1441" s="603"/>
      <c r="E1441" s="602">
        <v>37.869999999999997</v>
      </c>
    </row>
    <row r="1442" spans="1:10" ht="15" customHeight="1">
      <c r="A1442" s="598" t="s">
        <v>489</v>
      </c>
      <c r="B1442" s="599"/>
      <c r="C1442" s="600"/>
      <c r="D1442" s="603"/>
      <c r="E1442" s="602">
        <v>37.869999999999997</v>
      </c>
    </row>
    <row r="1443" spans="1:10" ht="15" customHeight="1">
      <c r="A1443" s="598" t="s">
        <v>490</v>
      </c>
      <c r="B1443" s="599"/>
      <c r="C1443" s="600"/>
      <c r="D1443" s="604"/>
      <c r="E1443" s="602">
        <v>312.08</v>
      </c>
    </row>
    <row r="1444" spans="1:10" ht="15" customHeight="1">
      <c r="A1444" s="598" t="s">
        <v>491</v>
      </c>
      <c r="B1444" s="599"/>
      <c r="C1444" s="600"/>
      <c r="D1444" s="601">
        <v>0</v>
      </c>
      <c r="E1444" s="602">
        <v>0</v>
      </c>
    </row>
    <row r="1445" spans="1:10" ht="15" customHeight="1">
      <c r="A1445" s="595" t="s">
        <v>492</v>
      </c>
      <c r="B1445" s="596"/>
      <c r="C1445" s="597"/>
      <c r="D1445" s="604"/>
      <c r="E1445" s="587">
        <v>312.08</v>
      </c>
    </row>
    <row r="1446" spans="1:10">
      <c r="A1446" s="583"/>
      <c r="B1446" s="583"/>
      <c r="C1446" s="583"/>
      <c r="D1446" s="583"/>
      <c r="E1446" s="583"/>
      <c r="F1446" s="583"/>
      <c r="G1446" s="583"/>
      <c r="H1446" s="583"/>
      <c r="I1446" s="583"/>
      <c r="J1446" s="583"/>
    </row>
    <row r="1447" spans="1:10">
      <c r="A1447" s="583"/>
      <c r="B1447" s="583"/>
      <c r="C1447" s="583"/>
      <c r="D1447" s="583"/>
      <c r="E1447" s="583"/>
      <c r="F1447" s="583"/>
      <c r="G1447" s="583"/>
      <c r="H1447" s="583"/>
      <c r="I1447" s="583"/>
      <c r="J1447" s="583"/>
    </row>
    <row r="1448" spans="1:10">
      <c r="A1448" s="605"/>
      <c r="B1448" s="605"/>
      <c r="C1448" s="605"/>
      <c r="D1448" s="605"/>
      <c r="E1448" s="605"/>
      <c r="F1448" s="605"/>
      <c r="G1448" s="605"/>
      <c r="H1448" s="605"/>
      <c r="I1448" s="605"/>
      <c r="J1448" s="605"/>
    </row>
    <row r="1449" spans="1:10" ht="15" customHeight="1">
      <c r="A1449" s="582" t="s">
        <v>455</v>
      </c>
      <c r="B1449" s="582"/>
      <c r="C1449" s="582"/>
      <c r="D1449" s="582"/>
      <c r="E1449" s="582"/>
      <c r="F1449" s="582"/>
      <c r="G1449" s="582"/>
      <c r="H1449" s="582"/>
      <c r="I1449" s="582"/>
      <c r="J1449" s="582"/>
    </row>
    <row r="1450" spans="1:10" ht="15" customHeight="1">
      <c r="A1450" s="582" t="s">
        <v>456</v>
      </c>
      <c r="B1450" s="582"/>
      <c r="C1450" s="582"/>
      <c r="D1450" s="582" t="s">
        <v>457</v>
      </c>
      <c r="E1450" s="582"/>
      <c r="F1450" s="582"/>
      <c r="G1450" s="582" t="s">
        <v>458</v>
      </c>
      <c r="H1450" s="582"/>
      <c r="I1450" s="582"/>
      <c r="J1450" s="582"/>
    </row>
    <row r="1451" spans="1:10">
      <c r="A1451" s="583"/>
      <c r="B1451" s="583"/>
      <c r="C1451" s="583"/>
      <c r="D1451" s="583"/>
      <c r="E1451" s="583"/>
      <c r="F1451" s="583"/>
      <c r="G1451" s="583"/>
      <c r="H1451" s="583"/>
      <c r="I1451" s="583"/>
      <c r="J1451" s="583"/>
    </row>
    <row r="1452" spans="1:10" ht="15" customHeight="1">
      <c r="A1452" s="582" t="s">
        <v>459</v>
      </c>
      <c r="B1452" s="582"/>
      <c r="C1452" s="582"/>
      <c r="D1452" s="582"/>
      <c r="E1452" s="582"/>
      <c r="F1452" s="582"/>
      <c r="G1452" s="582"/>
      <c r="H1452" s="582"/>
      <c r="I1452" s="582"/>
      <c r="J1452" s="582"/>
    </row>
    <row r="1453" spans="1:10">
      <c r="A1453" s="583"/>
      <c r="B1453" s="583"/>
      <c r="C1453" s="583"/>
      <c r="D1453" s="583"/>
      <c r="E1453" s="583"/>
      <c r="F1453" s="583"/>
      <c r="G1453" s="583"/>
      <c r="H1453" s="583"/>
      <c r="I1453" s="583"/>
      <c r="J1453" s="583"/>
    </row>
    <row r="1454" spans="1:10" ht="15" customHeight="1">
      <c r="A1454" s="582" t="s">
        <v>863</v>
      </c>
      <c r="B1454" s="582"/>
      <c r="C1454" s="582"/>
      <c r="D1454" s="582"/>
      <c r="E1454" s="582"/>
      <c r="F1454" s="582"/>
      <c r="G1454" s="582"/>
      <c r="H1454" s="582" t="s">
        <v>771</v>
      </c>
      <c r="I1454" s="582"/>
      <c r="J1454" s="582"/>
    </row>
    <row r="1455" spans="1:10" ht="15" customHeight="1">
      <c r="A1455" s="582" t="s">
        <v>462</v>
      </c>
      <c r="B1455" s="582"/>
      <c r="C1455" s="582" t="s">
        <v>864</v>
      </c>
      <c r="D1455" s="582"/>
      <c r="E1455" s="582" t="s">
        <v>464</v>
      </c>
      <c r="F1455" s="582"/>
      <c r="G1455" s="582"/>
      <c r="H1455" s="582" t="s">
        <v>865</v>
      </c>
      <c r="I1455" s="582"/>
      <c r="J1455" s="582"/>
    </row>
    <row r="1456" spans="1:10">
      <c r="A1456" s="583"/>
      <c r="B1456" s="583"/>
      <c r="C1456" s="583"/>
      <c r="D1456" s="583"/>
      <c r="E1456" s="583"/>
      <c r="F1456" s="583"/>
      <c r="G1456" s="583"/>
      <c r="H1456" s="583"/>
      <c r="I1456" s="583"/>
      <c r="J1456" s="583"/>
    </row>
    <row r="1457" spans="1:10">
      <c r="A1457" s="585" t="s">
        <v>466</v>
      </c>
      <c r="B1457" s="586" t="s">
        <v>467</v>
      </c>
      <c r="C1457" s="586" t="s">
        <v>468</v>
      </c>
      <c r="D1457" s="587" t="s">
        <v>469</v>
      </c>
      <c r="E1457" s="587" t="s">
        <v>470</v>
      </c>
      <c r="F1457" s="587" t="s">
        <v>471</v>
      </c>
      <c r="G1457" s="587" t="s">
        <v>472</v>
      </c>
      <c r="H1457" s="587" t="s">
        <v>473</v>
      </c>
      <c r="I1457" s="587" t="s">
        <v>474</v>
      </c>
      <c r="J1457" s="587" t="s">
        <v>475</v>
      </c>
    </row>
    <row r="1458" spans="1:10" ht="30">
      <c r="A1458" s="588" t="s">
        <v>500</v>
      </c>
      <c r="B1458" s="589" t="s">
        <v>477</v>
      </c>
      <c r="C1458" s="589" t="s">
        <v>501</v>
      </c>
      <c r="D1458" s="590">
        <v>1.68</v>
      </c>
      <c r="E1458" s="590">
        <v>1</v>
      </c>
      <c r="F1458" s="590">
        <v>5.86</v>
      </c>
      <c r="G1458" s="590">
        <v>0</v>
      </c>
      <c r="H1458" s="590">
        <v>15.08</v>
      </c>
      <c r="I1458" s="590" t="s">
        <v>479</v>
      </c>
      <c r="J1458" s="590">
        <v>25.334</v>
      </c>
    </row>
    <row r="1459" spans="1:10" ht="30">
      <c r="A1459" s="588" t="s">
        <v>524</v>
      </c>
      <c r="B1459" s="589" t="s">
        <v>477</v>
      </c>
      <c r="C1459" s="589" t="s">
        <v>525</v>
      </c>
      <c r="D1459" s="590">
        <v>1.68</v>
      </c>
      <c r="E1459" s="590">
        <v>1</v>
      </c>
      <c r="F1459" s="590">
        <v>6.94</v>
      </c>
      <c r="G1459" s="590">
        <v>0</v>
      </c>
      <c r="H1459" s="590">
        <v>17.850000000000001</v>
      </c>
      <c r="I1459" s="590" t="s">
        <v>479</v>
      </c>
      <c r="J1459" s="590">
        <v>29.988</v>
      </c>
    </row>
    <row r="1460" spans="1:10" ht="15" customHeight="1">
      <c r="A1460" s="591" t="s">
        <v>480</v>
      </c>
      <c r="B1460" s="592"/>
      <c r="C1460" s="592"/>
      <c r="D1460" s="592"/>
      <c r="E1460" s="592"/>
      <c r="F1460" s="592"/>
      <c r="G1460" s="592"/>
      <c r="H1460" s="592"/>
      <c r="I1460" s="593"/>
      <c r="J1460" s="587">
        <v>55.32</v>
      </c>
    </row>
    <row r="1461" spans="1:10">
      <c r="A1461" s="594"/>
      <c r="B1461" s="594"/>
      <c r="C1461" s="594"/>
      <c r="D1461" s="594"/>
      <c r="E1461" s="594"/>
      <c r="F1461" s="594"/>
      <c r="G1461" s="594"/>
      <c r="H1461" s="594"/>
      <c r="I1461" s="594"/>
      <c r="J1461" s="594"/>
    </row>
    <row r="1462" spans="1:10">
      <c r="A1462" s="585" t="s">
        <v>507</v>
      </c>
      <c r="B1462" s="586" t="s">
        <v>467</v>
      </c>
      <c r="C1462" s="586" t="s">
        <v>468</v>
      </c>
      <c r="D1462" s="587" t="s">
        <v>469</v>
      </c>
      <c r="E1462" s="587" t="s">
        <v>470</v>
      </c>
      <c r="F1462" s="587" t="s">
        <v>471</v>
      </c>
      <c r="G1462" s="587" t="s">
        <v>472</v>
      </c>
      <c r="H1462" s="587" t="s">
        <v>473</v>
      </c>
      <c r="I1462" s="587" t="s">
        <v>474</v>
      </c>
      <c r="J1462" s="587" t="s">
        <v>475</v>
      </c>
    </row>
    <row r="1463" spans="1:10" ht="30">
      <c r="A1463" s="588" t="s">
        <v>866</v>
      </c>
      <c r="B1463" s="589" t="s">
        <v>509</v>
      </c>
      <c r="C1463" s="589" t="s">
        <v>867</v>
      </c>
      <c r="D1463" s="590">
        <v>6</v>
      </c>
      <c r="E1463" s="590">
        <v>1</v>
      </c>
      <c r="F1463" s="590">
        <v>60.28</v>
      </c>
      <c r="G1463" s="590">
        <v>0</v>
      </c>
      <c r="H1463" s="590">
        <v>60.28</v>
      </c>
      <c r="I1463" s="590" t="s">
        <v>479</v>
      </c>
      <c r="J1463" s="590">
        <v>361.68</v>
      </c>
    </row>
    <row r="1464" spans="1:10" ht="30">
      <c r="A1464" s="588" t="s">
        <v>868</v>
      </c>
      <c r="B1464" s="589" t="s">
        <v>552</v>
      </c>
      <c r="C1464" s="589" t="s">
        <v>869</v>
      </c>
      <c r="D1464" s="590">
        <v>1</v>
      </c>
      <c r="E1464" s="590">
        <v>1</v>
      </c>
      <c r="F1464" s="607">
        <v>1745.67</v>
      </c>
      <c r="G1464" s="590">
        <v>0</v>
      </c>
      <c r="H1464" s="607">
        <v>1745.67</v>
      </c>
      <c r="I1464" s="590" t="s">
        <v>479</v>
      </c>
      <c r="J1464" s="607">
        <v>1745.67</v>
      </c>
    </row>
    <row r="1465" spans="1:10" ht="15" customHeight="1">
      <c r="A1465" s="591" t="s">
        <v>480</v>
      </c>
      <c r="B1465" s="592"/>
      <c r="C1465" s="592"/>
      <c r="D1465" s="592"/>
      <c r="E1465" s="592"/>
      <c r="F1465" s="592"/>
      <c r="G1465" s="592"/>
      <c r="H1465" s="592"/>
      <c r="I1465" s="593"/>
      <c r="J1465" s="608">
        <v>2107.35</v>
      </c>
    </row>
    <row r="1466" spans="1:10">
      <c r="A1466" s="594"/>
      <c r="B1466" s="594"/>
      <c r="C1466" s="594"/>
      <c r="D1466" s="594"/>
      <c r="E1466" s="594"/>
      <c r="F1466" s="594"/>
      <c r="G1466" s="594"/>
      <c r="H1466" s="594"/>
      <c r="I1466" s="594"/>
      <c r="J1466" s="594"/>
    </row>
    <row r="1467" spans="1:10" ht="15" customHeight="1">
      <c r="A1467" s="582" t="s">
        <v>299</v>
      </c>
      <c r="B1467" s="582"/>
      <c r="C1467" s="582"/>
      <c r="D1467" s="582"/>
      <c r="E1467" s="582"/>
    </row>
    <row r="1468" spans="1:10" ht="15" customHeight="1">
      <c r="A1468" s="595" t="s">
        <v>481</v>
      </c>
      <c r="B1468" s="596"/>
      <c r="C1468" s="597"/>
      <c r="D1468" s="587" t="s">
        <v>482</v>
      </c>
      <c r="E1468" s="587" t="s">
        <v>483</v>
      </c>
    </row>
    <row r="1469" spans="1:10" ht="15" customHeight="1">
      <c r="A1469" s="598" t="s">
        <v>484</v>
      </c>
      <c r="B1469" s="599"/>
      <c r="C1469" s="600"/>
      <c r="D1469" s="601">
        <v>157.27000000000001</v>
      </c>
      <c r="E1469" s="602">
        <v>55.32</v>
      </c>
    </row>
    <row r="1470" spans="1:10" ht="15" customHeight="1">
      <c r="A1470" s="598" t="s">
        <v>485</v>
      </c>
      <c r="B1470" s="599"/>
      <c r="C1470" s="600"/>
      <c r="D1470" s="603"/>
      <c r="E1470" s="609">
        <v>2107.35</v>
      </c>
    </row>
    <row r="1471" spans="1:10" ht="15" customHeight="1">
      <c r="A1471" s="598" t="s">
        <v>486</v>
      </c>
      <c r="B1471" s="599"/>
      <c r="C1471" s="600"/>
      <c r="D1471" s="603"/>
      <c r="E1471" s="602">
        <v>0</v>
      </c>
    </row>
    <row r="1472" spans="1:10" ht="15" customHeight="1">
      <c r="A1472" s="598" t="s">
        <v>487</v>
      </c>
      <c r="B1472" s="599"/>
      <c r="C1472" s="600"/>
      <c r="D1472" s="603"/>
      <c r="E1472" s="602">
        <v>1</v>
      </c>
    </row>
    <row r="1473" spans="1:10" ht="15" customHeight="1">
      <c r="A1473" s="598" t="s">
        <v>488</v>
      </c>
      <c r="B1473" s="599"/>
      <c r="C1473" s="600"/>
      <c r="D1473" s="603"/>
      <c r="E1473" s="602">
        <v>55.32</v>
      </c>
    </row>
    <row r="1474" spans="1:10" ht="15" customHeight="1">
      <c r="A1474" s="598" t="s">
        <v>489</v>
      </c>
      <c r="B1474" s="599"/>
      <c r="C1474" s="600"/>
      <c r="D1474" s="603"/>
      <c r="E1474" s="602">
        <v>55.32</v>
      </c>
    </row>
    <row r="1475" spans="1:10" ht="15" customHeight="1">
      <c r="A1475" s="598" t="s">
        <v>490</v>
      </c>
      <c r="B1475" s="599"/>
      <c r="C1475" s="600"/>
      <c r="D1475" s="604"/>
      <c r="E1475" s="609">
        <v>2162.67</v>
      </c>
    </row>
    <row r="1476" spans="1:10" ht="15" customHeight="1">
      <c r="A1476" s="598" t="s">
        <v>491</v>
      </c>
      <c r="B1476" s="599"/>
      <c r="C1476" s="600"/>
      <c r="D1476" s="601">
        <v>0</v>
      </c>
      <c r="E1476" s="602">
        <v>0</v>
      </c>
    </row>
    <row r="1477" spans="1:10" ht="15" customHeight="1">
      <c r="A1477" s="595" t="s">
        <v>492</v>
      </c>
      <c r="B1477" s="596"/>
      <c r="C1477" s="597"/>
      <c r="D1477" s="604"/>
      <c r="E1477" s="608">
        <v>2162.67</v>
      </c>
    </row>
    <row r="1478" spans="1:10">
      <c r="A1478" s="583"/>
      <c r="B1478" s="583"/>
      <c r="C1478" s="583"/>
      <c r="D1478" s="583"/>
      <c r="E1478" s="583"/>
      <c r="F1478" s="583"/>
      <c r="G1478" s="583"/>
      <c r="H1478" s="583"/>
      <c r="I1478" s="583"/>
      <c r="J1478" s="583"/>
    </row>
    <row r="1479" spans="1:10">
      <c r="A1479" s="605"/>
      <c r="B1479" s="605"/>
      <c r="C1479" s="605"/>
      <c r="D1479" s="605"/>
      <c r="E1479" s="605"/>
      <c r="F1479" s="605"/>
      <c r="G1479" s="605"/>
      <c r="H1479" s="605"/>
      <c r="I1479" s="605"/>
      <c r="J1479" s="605"/>
    </row>
    <row r="1480" spans="1:10" ht="15" customHeight="1">
      <c r="A1480" s="582" t="s">
        <v>455</v>
      </c>
      <c r="B1480" s="582"/>
      <c r="C1480" s="582"/>
      <c r="D1480" s="582"/>
      <c r="E1480" s="582"/>
      <c r="F1480" s="582"/>
      <c r="G1480" s="582"/>
      <c r="H1480" s="582"/>
      <c r="I1480" s="582"/>
      <c r="J1480" s="582"/>
    </row>
    <row r="1481" spans="1:10" ht="15" customHeight="1">
      <c r="A1481" s="582" t="s">
        <v>456</v>
      </c>
      <c r="B1481" s="582"/>
      <c r="C1481" s="582"/>
      <c r="D1481" s="582" t="s">
        <v>457</v>
      </c>
      <c r="E1481" s="582"/>
      <c r="F1481" s="582"/>
      <c r="G1481" s="582" t="s">
        <v>458</v>
      </c>
      <c r="H1481" s="582"/>
      <c r="I1481" s="582"/>
      <c r="J1481" s="582"/>
    </row>
    <row r="1482" spans="1:10">
      <c r="A1482" s="583"/>
      <c r="B1482" s="583"/>
      <c r="C1482" s="583"/>
      <c r="D1482" s="583"/>
      <c r="E1482" s="583"/>
      <c r="F1482" s="583"/>
      <c r="G1482" s="583"/>
      <c r="H1482" s="583"/>
      <c r="I1482" s="583"/>
      <c r="J1482" s="583"/>
    </row>
    <row r="1483" spans="1:10" ht="15" customHeight="1">
      <c r="A1483" s="582" t="s">
        <v>459</v>
      </c>
      <c r="B1483" s="582"/>
      <c r="C1483" s="582"/>
      <c r="D1483" s="582"/>
      <c r="E1483" s="582"/>
      <c r="F1483" s="582"/>
      <c r="G1483" s="582"/>
      <c r="H1483" s="582"/>
      <c r="I1483" s="582"/>
      <c r="J1483" s="582"/>
    </row>
    <row r="1484" spans="1:10">
      <c r="A1484" s="583"/>
      <c r="B1484" s="583"/>
      <c r="C1484" s="583"/>
      <c r="D1484" s="583"/>
      <c r="E1484" s="583"/>
      <c r="F1484" s="583"/>
      <c r="G1484" s="583"/>
      <c r="H1484" s="583"/>
      <c r="I1484" s="583"/>
      <c r="J1484" s="583"/>
    </row>
    <row r="1485" spans="1:10" ht="30" customHeight="1">
      <c r="A1485" s="582" t="s">
        <v>870</v>
      </c>
      <c r="B1485" s="582"/>
      <c r="C1485" s="582"/>
      <c r="D1485" s="582"/>
      <c r="E1485" s="582"/>
      <c r="F1485" s="582"/>
      <c r="G1485" s="582"/>
      <c r="H1485" s="582" t="s">
        <v>494</v>
      </c>
      <c r="I1485" s="582"/>
      <c r="J1485" s="582"/>
    </row>
    <row r="1486" spans="1:10" ht="15" customHeight="1">
      <c r="A1486" s="582" t="s">
        <v>462</v>
      </c>
      <c r="B1486" s="582"/>
      <c r="C1486" s="582" t="s">
        <v>871</v>
      </c>
      <c r="D1486" s="582"/>
      <c r="E1486" s="582" t="s">
        <v>464</v>
      </c>
      <c r="F1486" s="582"/>
      <c r="G1486" s="582"/>
      <c r="H1486" s="582" t="s">
        <v>465</v>
      </c>
      <c r="I1486" s="582"/>
      <c r="J1486" s="582"/>
    </row>
    <row r="1487" spans="1:10">
      <c r="A1487" s="583"/>
      <c r="B1487" s="583"/>
      <c r="C1487" s="583"/>
      <c r="D1487" s="583"/>
      <c r="E1487" s="583"/>
      <c r="F1487" s="583"/>
      <c r="G1487" s="583"/>
      <c r="H1487" s="583"/>
      <c r="I1487" s="583"/>
      <c r="J1487" s="583"/>
    </row>
    <row r="1488" spans="1:10">
      <c r="A1488" s="585" t="s">
        <v>466</v>
      </c>
      <c r="B1488" s="586" t="s">
        <v>467</v>
      </c>
      <c r="C1488" s="586" t="s">
        <v>468</v>
      </c>
      <c r="D1488" s="587" t="s">
        <v>469</v>
      </c>
      <c r="E1488" s="587" t="s">
        <v>470</v>
      </c>
      <c r="F1488" s="587" t="s">
        <v>471</v>
      </c>
      <c r="G1488" s="587" t="s">
        <v>472</v>
      </c>
      <c r="H1488" s="587" t="s">
        <v>473</v>
      </c>
      <c r="I1488" s="587" t="s">
        <v>474</v>
      </c>
      <c r="J1488" s="587" t="s">
        <v>475</v>
      </c>
    </row>
    <row r="1489" spans="1:10" ht="30">
      <c r="A1489" s="588" t="s">
        <v>500</v>
      </c>
      <c r="B1489" s="589" t="s">
        <v>477</v>
      </c>
      <c r="C1489" s="589" t="s">
        <v>501</v>
      </c>
      <c r="D1489" s="590">
        <v>0.4</v>
      </c>
      <c r="E1489" s="590">
        <v>1</v>
      </c>
      <c r="F1489" s="590">
        <v>5.86</v>
      </c>
      <c r="G1489" s="590">
        <v>0</v>
      </c>
      <c r="H1489" s="590">
        <v>15.08</v>
      </c>
      <c r="I1489" s="590" t="s">
        <v>479</v>
      </c>
      <c r="J1489" s="590">
        <v>6.032</v>
      </c>
    </row>
    <row r="1490" spans="1:10" ht="30">
      <c r="A1490" s="588" t="s">
        <v>530</v>
      </c>
      <c r="B1490" s="589" t="s">
        <v>477</v>
      </c>
      <c r="C1490" s="589" t="s">
        <v>531</v>
      </c>
      <c r="D1490" s="590">
        <v>0.5</v>
      </c>
      <c r="E1490" s="590">
        <v>1</v>
      </c>
      <c r="F1490" s="590">
        <v>6.94</v>
      </c>
      <c r="G1490" s="590">
        <v>0</v>
      </c>
      <c r="H1490" s="590">
        <v>17.850000000000001</v>
      </c>
      <c r="I1490" s="590" t="s">
        <v>479</v>
      </c>
      <c r="J1490" s="590">
        <v>8.9250000000000007</v>
      </c>
    </row>
    <row r="1491" spans="1:10" ht="15" customHeight="1">
      <c r="A1491" s="591" t="s">
        <v>480</v>
      </c>
      <c r="B1491" s="592"/>
      <c r="C1491" s="592"/>
      <c r="D1491" s="592"/>
      <c r="E1491" s="592"/>
      <c r="F1491" s="592"/>
      <c r="G1491" s="592"/>
      <c r="H1491" s="592"/>
      <c r="I1491" s="593"/>
      <c r="J1491" s="587">
        <v>14.96</v>
      </c>
    </row>
    <row r="1492" spans="1:10">
      <c r="A1492" s="594"/>
      <c r="B1492" s="594"/>
      <c r="C1492" s="594"/>
      <c r="D1492" s="594"/>
      <c r="E1492" s="594"/>
      <c r="F1492" s="594"/>
      <c r="G1492" s="594"/>
      <c r="H1492" s="594"/>
      <c r="I1492" s="594"/>
      <c r="J1492" s="594"/>
    </row>
    <row r="1493" spans="1:10">
      <c r="A1493" s="585" t="s">
        <v>507</v>
      </c>
      <c r="B1493" s="586" t="s">
        <v>467</v>
      </c>
      <c r="C1493" s="586" t="s">
        <v>468</v>
      </c>
      <c r="D1493" s="587" t="s">
        <v>469</v>
      </c>
      <c r="E1493" s="587" t="s">
        <v>470</v>
      </c>
      <c r="F1493" s="587" t="s">
        <v>471</v>
      </c>
      <c r="G1493" s="587" t="s">
        <v>472</v>
      </c>
      <c r="H1493" s="587" t="s">
        <v>473</v>
      </c>
      <c r="I1493" s="587" t="s">
        <v>474</v>
      </c>
      <c r="J1493" s="587" t="s">
        <v>475</v>
      </c>
    </row>
    <row r="1494" spans="1:10">
      <c r="A1494" s="588" t="s">
        <v>872</v>
      </c>
      <c r="B1494" s="589" t="s">
        <v>575</v>
      </c>
      <c r="C1494" s="589" t="s">
        <v>873</v>
      </c>
      <c r="D1494" s="590">
        <v>0.24</v>
      </c>
      <c r="E1494" s="590">
        <v>1</v>
      </c>
      <c r="F1494" s="590">
        <v>16.28</v>
      </c>
      <c r="G1494" s="590">
        <v>0</v>
      </c>
      <c r="H1494" s="590">
        <v>16.28</v>
      </c>
      <c r="I1494" s="590" t="s">
        <v>479</v>
      </c>
      <c r="J1494" s="590">
        <v>3.907</v>
      </c>
    </row>
    <row r="1495" spans="1:10">
      <c r="A1495" s="588" t="s">
        <v>874</v>
      </c>
      <c r="B1495" s="589" t="s">
        <v>575</v>
      </c>
      <c r="C1495" s="589" t="s">
        <v>875</v>
      </c>
      <c r="D1495" s="590">
        <v>0.12</v>
      </c>
      <c r="E1495" s="590">
        <v>1</v>
      </c>
      <c r="F1495" s="590">
        <v>4.43</v>
      </c>
      <c r="G1495" s="590">
        <v>0</v>
      </c>
      <c r="H1495" s="590">
        <v>4.43</v>
      </c>
      <c r="I1495" s="590" t="s">
        <v>479</v>
      </c>
      <c r="J1495" s="590">
        <v>0.53200000000000003</v>
      </c>
    </row>
    <row r="1496" spans="1:10" ht="30">
      <c r="A1496" s="588" t="s">
        <v>876</v>
      </c>
      <c r="B1496" s="589" t="s">
        <v>552</v>
      </c>
      <c r="C1496" s="589" t="s">
        <v>877</v>
      </c>
      <c r="D1496" s="590">
        <v>0.25</v>
      </c>
      <c r="E1496" s="590">
        <v>1</v>
      </c>
      <c r="F1496" s="590">
        <v>0.6</v>
      </c>
      <c r="G1496" s="590">
        <v>0</v>
      </c>
      <c r="H1496" s="590">
        <v>0.6</v>
      </c>
      <c r="I1496" s="590" t="s">
        <v>479</v>
      </c>
      <c r="J1496" s="590">
        <v>0.15</v>
      </c>
    </row>
    <row r="1497" spans="1:10" ht="15" customHeight="1">
      <c r="A1497" s="591" t="s">
        <v>480</v>
      </c>
      <c r="B1497" s="592"/>
      <c r="C1497" s="592"/>
      <c r="D1497" s="592"/>
      <c r="E1497" s="592"/>
      <c r="F1497" s="592"/>
      <c r="G1497" s="592"/>
      <c r="H1497" s="592"/>
      <c r="I1497" s="593"/>
      <c r="J1497" s="587">
        <v>4.59</v>
      </c>
    </row>
    <row r="1498" spans="1:10">
      <c r="A1498" s="594"/>
      <c r="B1498" s="594"/>
      <c r="C1498" s="594"/>
      <c r="D1498" s="594"/>
      <c r="E1498" s="594"/>
      <c r="F1498" s="594"/>
      <c r="G1498" s="594"/>
      <c r="H1498" s="594"/>
      <c r="I1498" s="594"/>
      <c r="J1498" s="594"/>
    </row>
    <row r="1499" spans="1:10" ht="15" customHeight="1">
      <c r="A1499" s="582" t="s">
        <v>299</v>
      </c>
      <c r="B1499" s="582"/>
      <c r="C1499" s="582"/>
      <c r="D1499" s="582"/>
      <c r="E1499" s="582"/>
    </row>
    <row r="1500" spans="1:10" ht="15" customHeight="1">
      <c r="A1500" s="595" t="s">
        <v>481</v>
      </c>
      <c r="B1500" s="596"/>
      <c r="C1500" s="597"/>
      <c r="D1500" s="587" t="s">
        <v>482</v>
      </c>
      <c r="E1500" s="587" t="s">
        <v>483</v>
      </c>
    </row>
    <row r="1501" spans="1:10" ht="15" customHeight="1">
      <c r="A1501" s="598" t="s">
        <v>484</v>
      </c>
      <c r="B1501" s="599"/>
      <c r="C1501" s="600"/>
      <c r="D1501" s="601">
        <v>157.27000000000001</v>
      </c>
      <c r="E1501" s="602">
        <v>14.96</v>
      </c>
    </row>
    <row r="1502" spans="1:10" ht="15" customHeight="1">
      <c r="A1502" s="598" t="s">
        <v>485</v>
      </c>
      <c r="B1502" s="599"/>
      <c r="C1502" s="600"/>
      <c r="D1502" s="603"/>
      <c r="E1502" s="602">
        <v>4.59</v>
      </c>
    </row>
    <row r="1503" spans="1:10" ht="15" customHeight="1">
      <c r="A1503" s="598" t="s">
        <v>486</v>
      </c>
      <c r="B1503" s="599"/>
      <c r="C1503" s="600"/>
      <c r="D1503" s="603"/>
      <c r="E1503" s="602">
        <v>0</v>
      </c>
    </row>
    <row r="1504" spans="1:10" ht="15" customHeight="1">
      <c r="A1504" s="598" t="s">
        <v>487</v>
      </c>
      <c r="B1504" s="599"/>
      <c r="C1504" s="600"/>
      <c r="D1504" s="603"/>
      <c r="E1504" s="602">
        <v>1</v>
      </c>
    </row>
    <row r="1505" spans="1:10" ht="15" customHeight="1">
      <c r="A1505" s="598" t="s">
        <v>488</v>
      </c>
      <c r="B1505" s="599"/>
      <c r="C1505" s="600"/>
      <c r="D1505" s="603"/>
      <c r="E1505" s="602">
        <v>14.96</v>
      </c>
    </row>
    <row r="1506" spans="1:10" ht="15" customHeight="1">
      <c r="A1506" s="598" t="s">
        <v>489</v>
      </c>
      <c r="B1506" s="599"/>
      <c r="C1506" s="600"/>
      <c r="D1506" s="603"/>
      <c r="E1506" s="602">
        <v>14.96</v>
      </c>
    </row>
    <row r="1507" spans="1:10" ht="15" customHeight="1">
      <c r="A1507" s="598" t="s">
        <v>490</v>
      </c>
      <c r="B1507" s="599"/>
      <c r="C1507" s="600"/>
      <c r="D1507" s="604"/>
      <c r="E1507" s="602">
        <v>19.55</v>
      </c>
    </row>
    <row r="1508" spans="1:10" ht="15" customHeight="1">
      <c r="A1508" s="598" t="s">
        <v>491</v>
      </c>
      <c r="B1508" s="599"/>
      <c r="C1508" s="600"/>
      <c r="D1508" s="601">
        <v>0</v>
      </c>
      <c r="E1508" s="602">
        <v>0</v>
      </c>
    </row>
    <row r="1509" spans="1:10" ht="15" customHeight="1">
      <c r="A1509" s="595" t="s">
        <v>492</v>
      </c>
      <c r="B1509" s="596"/>
      <c r="C1509" s="597"/>
      <c r="D1509" s="604"/>
      <c r="E1509" s="587">
        <v>19.55</v>
      </c>
    </row>
    <row r="1510" spans="1:10">
      <c r="A1510" s="583"/>
      <c r="B1510" s="583"/>
      <c r="C1510" s="583"/>
      <c r="D1510" s="583"/>
      <c r="E1510" s="583"/>
      <c r="F1510" s="583"/>
      <c r="G1510" s="583"/>
      <c r="H1510" s="583"/>
      <c r="I1510" s="583"/>
      <c r="J1510" s="583"/>
    </row>
    <row r="1511" spans="1:10">
      <c r="A1511" s="605"/>
      <c r="B1511" s="605"/>
      <c r="C1511" s="605"/>
      <c r="D1511" s="605"/>
      <c r="E1511" s="605"/>
      <c r="F1511" s="605"/>
      <c r="G1511" s="605"/>
      <c r="H1511" s="605"/>
      <c r="I1511" s="605"/>
      <c r="J1511" s="605"/>
    </row>
    <row r="1512" spans="1:10" ht="15" customHeight="1">
      <c r="A1512" s="582" t="s">
        <v>455</v>
      </c>
      <c r="B1512" s="582"/>
      <c r="C1512" s="582"/>
      <c r="D1512" s="582"/>
      <c r="E1512" s="582"/>
      <c r="F1512" s="582"/>
      <c r="G1512" s="582"/>
      <c r="H1512" s="582"/>
      <c r="I1512" s="582"/>
      <c r="J1512" s="582"/>
    </row>
    <row r="1513" spans="1:10" ht="15" customHeight="1">
      <c r="A1513" s="582" t="s">
        <v>456</v>
      </c>
      <c r="B1513" s="582"/>
      <c r="C1513" s="582"/>
      <c r="D1513" s="582" t="s">
        <v>457</v>
      </c>
      <c r="E1513" s="582"/>
      <c r="F1513" s="582"/>
      <c r="G1513" s="582" t="s">
        <v>458</v>
      </c>
      <c r="H1513" s="582"/>
      <c r="I1513" s="582"/>
      <c r="J1513" s="582"/>
    </row>
    <row r="1514" spans="1:10">
      <c r="A1514" s="583"/>
      <c r="B1514" s="583"/>
      <c r="C1514" s="583"/>
      <c r="D1514" s="583"/>
      <c r="E1514" s="583"/>
      <c r="F1514" s="583"/>
      <c r="G1514" s="583"/>
      <c r="H1514" s="583"/>
      <c r="I1514" s="583"/>
      <c r="J1514" s="583"/>
    </row>
    <row r="1515" spans="1:10" ht="15" customHeight="1">
      <c r="A1515" s="582" t="s">
        <v>459</v>
      </c>
      <c r="B1515" s="582"/>
      <c r="C1515" s="582"/>
      <c r="D1515" s="582"/>
      <c r="E1515" s="582"/>
      <c r="F1515" s="582"/>
      <c r="G1515" s="582"/>
      <c r="H1515" s="582"/>
      <c r="I1515" s="582"/>
      <c r="J1515" s="582"/>
    </row>
    <row r="1516" spans="1:10">
      <c r="A1516" s="583"/>
      <c r="B1516" s="583"/>
      <c r="C1516" s="583"/>
      <c r="D1516" s="583"/>
      <c r="E1516" s="583"/>
      <c r="F1516" s="583"/>
      <c r="G1516" s="583"/>
      <c r="H1516" s="583"/>
      <c r="I1516" s="583"/>
      <c r="J1516" s="583"/>
    </row>
    <row r="1517" spans="1:10" ht="30" customHeight="1">
      <c r="A1517" s="582" t="s">
        <v>878</v>
      </c>
      <c r="B1517" s="582"/>
      <c r="C1517" s="582"/>
      <c r="D1517" s="582"/>
      <c r="E1517" s="582"/>
      <c r="F1517" s="582"/>
      <c r="G1517" s="582"/>
      <c r="H1517" s="582" t="s">
        <v>494</v>
      </c>
      <c r="I1517" s="582"/>
      <c r="J1517" s="582"/>
    </row>
    <row r="1518" spans="1:10" ht="15" customHeight="1">
      <c r="A1518" s="582" t="s">
        <v>462</v>
      </c>
      <c r="B1518" s="582"/>
      <c r="C1518" s="582" t="s">
        <v>879</v>
      </c>
      <c r="D1518" s="582"/>
      <c r="E1518" s="582" t="s">
        <v>464</v>
      </c>
      <c r="F1518" s="582"/>
      <c r="G1518" s="582"/>
      <c r="H1518" s="582" t="s">
        <v>465</v>
      </c>
      <c r="I1518" s="582"/>
      <c r="J1518" s="582"/>
    </row>
    <row r="1519" spans="1:10">
      <c r="A1519" s="583"/>
      <c r="B1519" s="583"/>
      <c r="C1519" s="583"/>
      <c r="D1519" s="583"/>
      <c r="E1519" s="583"/>
      <c r="F1519" s="583"/>
      <c r="G1519" s="583"/>
      <c r="H1519" s="583"/>
      <c r="I1519" s="583"/>
      <c r="J1519" s="583"/>
    </row>
    <row r="1520" spans="1:10">
      <c r="A1520" s="585" t="s">
        <v>466</v>
      </c>
      <c r="B1520" s="586" t="s">
        <v>467</v>
      </c>
      <c r="C1520" s="586" t="s">
        <v>468</v>
      </c>
      <c r="D1520" s="587" t="s">
        <v>469</v>
      </c>
      <c r="E1520" s="587" t="s">
        <v>470</v>
      </c>
      <c r="F1520" s="587" t="s">
        <v>471</v>
      </c>
      <c r="G1520" s="587" t="s">
        <v>472</v>
      </c>
      <c r="H1520" s="587" t="s">
        <v>473</v>
      </c>
      <c r="I1520" s="587" t="s">
        <v>474</v>
      </c>
      <c r="J1520" s="587" t="s">
        <v>475</v>
      </c>
    </row>
    <row r="1521" spans="1:10" ht="30">
      <c r="A1521" s="588" t="s">
        <v>500</v>
      </c>
      <c r="B1521" s="589" t="s">
        <v>477</v>
      </c>
      <c r="C1521" s="589" t="s">
        <v>501</v>
      </c>
      <c r="D1521" s="590">
        <v>0.2</v>
      </c>
      <c r="E1521" s="590">
        <v>1</v>
      </c>
      <c r="F1521" s="590">
        <v>5.86</v>
      </c>
      <c r="G1521" s="590">
        <v>0</v>
      </c>
      <c r="H1521" s="590">
        <v>15.08</v>
      </c>
      <c r="I1521" s="590" t="s">
        <v>479</v>
      </c>
      <c r="J1521" s="590">
        <v>3.016</v>
      </c>
    </row>
    <row r="1522" spans="1:10" ht="30">
      <c r="A1522" s="588" t="s">
        <v>530</v>
      </c>
      <c r="B1522" s="589" t="s">
        <v>477</v>
      </c>
      <c r="C1522" s="589" t="s">
        <v>531</v>
      </c>
      <c r="D1522" s="590">
        <v>0.4</v>
      </c>
      <c r="E1522" s="590">
        <v>1</v>
      </c>
      <c r="F1522" s="590">
        <v>6.94</v>
      </c>
      <c r="G1522" s="590">
        <v>0</v>
      </c>
      <c r="H1522" s="590">
        <v>17.850000000000001</v>
      </c>
      <c r="I1522" s="590" t="s">
        <v>479</v>
      </c>
      <c r="J1522" s="590">
        <v>7.14</v>
      </c>
    </row>
    <row r="1523" spans="1:10" ht="15" customHeight="1">
      <c r="A1523" s="591" t="s">
        <v>480</v>
      </c>
      <c r="B1523" s="592"/>
      <c r="C1523" s="592"/>
      <c r="D1523" s="592"/>
      <c r="E1523" s="592"/>
      <c r="F1523" s="592"/>
      <c r="G1523" s="592"/>
      <c r="H1523" s="592"/>
      <c r="I1523" s="593"/>
      <c r="J1523" s="587">
        <v>10.16</v>
      </c>
    </row>
    <row r="1524" spans="1:10">
      <c r="A1524" s="594"/>
      <c r="B1524" s="594"/>
      <c r="C1524" s="594"/>
      <c r="D1524" s="594"/>
      <c r="E1524" s="594"/>
      <c r="F1524" s="594"/>
      <c r="G1524" s="594"/>
      <c r="H1524" s="594"/>
      <c r="I1524" s="594"/>
      <c r="J1524" s="594"/>
    </row>
    <row r="1525" spans="1:10">
      <c r="A1525" s="585" t="s">
        <v>507</v>
      </c>
      <c r="B1525" s="586" t="s">
        <v>467</v>
      </c>
      <c r="C1525" s="586" t="s">
        <v>468</v>
      </c>
      <c r="D1525" s="587" t="s">
        <v>469</v>
      </c>
      <c r="E1525" s="587" t="s">
        <v>470</v>
      </c>
      <c r="F1525" s="587" t="s">
        <v>471</v>
      </c>
      <c r="G1525" s="587" t="s">
        <v>472</v>
      </c>
      <c r="H1525" s="587" t="s">
        <v>473</v>
      </c>
      <c r="I1525" s="587" t="s">
        <v>474</v>
      </c>
      <c r="J1525" s="587" t="s">
        <v>475</v>
      </c>
    </row>
    <row r="1526" spans="1:10">
      <c r="A1526" s="588" t="s">
        <v>585</v>
      </c>
      <c r="B1526" s="589" t="s">
        <v>575</v>
      </c>
      <c r="C1526" s="589" t="s">
        <v>586</v>
      </c>
      <c r="D1526" s="590">
        <v>0.18</v>
      </c>
      <c r="E1526" s="590">
        <v>1</v>
      </c>
      <c r="F1526" s="590">
        <v>26.72</v>
      </c>
      <c r="G1526" s="590">
        <v>0</v>
      </c>
      <c r="H1526" s="590">
        <v>26.72</v>
      </c>
      <c r="I1526" s="590" t="s">
        <v>479</v>
      </c>
      <c r="J1526" s="590">
        <v>4.8099999999999996</v>
      </c>
    </row>
    <row r="1527" spans="1:10">
      <c r="A1527" s="588" t="s">
        <v>587</v>
      </c>
      <c r="B1527" s="589" t="s">
        <v>575</v>
      </c>
      <c r="C1527" s="589" t="s">
        <v>588</v>
      </c>
      <c r="D1527" s="590">
        <v>0.02</v>
      </c>
      <c r="E1527" s="590">
        <v>1</v>
      </c>
      <c r="F1527" s="590">
        <v>10.210000000000001</v>
      </c>
      <c r="G1527" s="590">
        <v>0</v>
      </c>
      <c r="H1527" s="590">
        <v>10.210000000000001</v>
      </c>
      <c r="I1527" s="590" t="s">
        <v>479</v>
      </c>
      <c r="J1527" s="590">
        <v>0.20399999999999999</v>
      </c>
    </row>
    <row r="1528" spans="1:10" ht="45">
      <c r="A1528" s="588" t="s">
        <v>880</v>
      </c>
      <c r="B1528" s="589" t="s">
        <v>552</v>
      </c>
      <c r="C1528" s="589" t="s">
        <v>881</v>
      </c>
      <c r="D1528" s="590">
        <v>0.25</v>
      </c>
      <c r="E1528" s="590">
        <v>1</v>
      </c>
      <c r="F1528" s="590">
        <v>2.31</v>
      </c>
      <c r="G1528" s="590">
        <v>0</v>
      </c>
      <c r="H1528" s="590">
        <v>2.31</v>
      </c>
      <c r="I1528" s="590" t="s">
        <v>479</v>
      </c>
      <c r="J1528" s="590">
        <v>0.57799999999999996</v>
      </c>
    </row>
    <row r="1529" spans="1:10">
      <c r="A1529" s="588" t="s">
        <v>882</v>
      </c>
      <c r="B1529" s="589" t="s">
        <v>575</v>
      </c>
      <c r="C1529" s="589" t="s">
        <v>883</v>
      </c>
      <c r="D1529" s="590">
        <v>0.11</v>
      </c>
      <c r="E1529" s="590">
        <v>1</v>
      </c>
      <c r="F1529" s="590">
        <v>14.71</v>
      </c>
      <c r="G1529" s="590">
        <v>0</v>
      </c>
      <c r="H1529" s="590">
        <v>14.71</v>
      </c>
      <c r="I1529" s="590" t="s">
        <v>479</v>
      </c>
      <c r="J1529" s="590">
        <v>1.6180000000000001</v>
      </c>
    </row>
    <row r="1530" spans="1:10" ht="15" customHeight="1">
      <c r="A1530" s="591" t="s">
        <v>480</v>
      </c>
      <c r="B1530" s="592"/>
      <c r="C1530" s="592"/>
      <c r="D1530" s="592"/>
      <c r="E1530" s="592"/>
      <c r="F1530" s="592"/>
      <c r="G1530" s="592"/>
      <c r="H1530" s="592"/>
      <c r="I1530" s="593"/>
      <c r="J1530" s="587">
        <v>7.21</v>
      </c>
    </row>
    <row r="1531" spans="1:10">
      <c r="A1531" s="594"/>
      <c r="B1531" s="594"/>
      <c r="C1531" s="594"/>
      <c r="D1531" s="594"/>
      <c r="E1531" s="594"/>
      <c r="F1531" s="594"/>
      <c r="G1531" s="594"/>
      <c r="H1531" s="594"/>
      <c r="I1531" s="594"/>
      <c r="J1531" s="594"/>
    </row>
    <row r="1532" spans="1:10" ht="15" customHeight="1">
      <c r="A1532" s="582" t="s">
        <v>299</v>
      </c>
      <c r="B1532" s="582"/>
      <c r="C1532" s="582"/>
      <c r="D1532" s="582"/>
      <c r="E1532" s="582"/>
    </row>
    <row r="1533" spans="1:10" ht="15" customHeight="1">
      <c r="A1533" s="595" t="s">
        <v>481</v>
      </c>
      <c r="B1533" s="596"/>
      <c r="C1533" s="597"/>
      <c r="D1533" s="587" t="s">
        <v>482</v>
      </c>
      <c r="E1533" s="587" t="s">
        <v>483</v>
      </c>
    </row>
    <row r="1534" spans="1:10" ht="15" customHeight="1">
      <c r="A1534" s="598" t="s">
        <v>484</v>
      </c>
      <c r="B1534" s="599"/>
      <c r="C1534" s="600"/>
      <c r="D1534" s="601">
        <v>157.27000000000001</v>
      </c>
      <c r="E1534" s="602">
        <v>10.16</v>
      </c>
    </row>
    <row r="1535" spans="1:10" ht="15" customHeight="1">
      <c r="A1535" s="598" t="s">
        <v>485</v>
      </c>
      <c r="B1535" s="599"/>
      <c r="C1535" s="600"/>
      <c r="D1535" s="603"/>
      <c r="E1535" s="602">
        <v>7.21</v>
      </c>
    </row>
    <row r="1536" spans="1:10" ht="15" customHeight="1">
      <c r="A1536" s="598" t="s">
        <v>486</v>
      </c>
      <c r="B1536" s="599"/>
      <c r="C1536" s="600"/>
      <c r="D1536" s="603"/>
      <c r="E1536" s="602">
        <v>0</v>
      </c>
    </row>
    <row r="1537" spans="1:10" ht="15" customHeight="1">
      <c r="A1537" s="598" t="s">
        <v>487</v>
      </c>
      <c r="B1537" s="599"/>
      <c r="C1537" s="600"/>
      <c r="D1537" s="603"/>
      <c r="E1537" s="602">
        <v>1</v>
      </c>
    </row>
    <row r="1538" spans="1:10" ht="15" customHeight="1">
      <c r="A1538" s="598" t="s">
        <v>488</v>
      </c>
      <c r="B1538" s="599"/>
      <c r="C1538" s="600"/>
      <c r="D1538" s="603"/>
      <c r="E1538" s="602">
        <v>10.16</v>
      </c>
    </row>
    <row r="1539" spans="1:10" ht="15" customHeight="1">
      <c r="A1539" s="598" t="s">
        <v>489</v>
      </c>
      <c r="B1539" s="599"/>
      <c r="C1539" s="600"/>
      <c r="D1539" s="603"/>
      <c r="E1539" s="602">
        <v>10.16</v>
      </c>
    </row>
    <row r="1540" spans="1:10" ht="15" customHeight="1">
      <c r="A1540" s="598" t="s">
        <v>490</v>
      </c>
      <c r="B1540" s="599"/>
      <c r="C1540" s="600"/>
      <c r="D1540" s="604"/>
      <c r="E1540" s="602">
        <v>17.37</v>
      </c>
    </row>
    <row r="1541" spans="1:10" ht="15" customHeight="1">
      <c r="A1541" s="598" t="s">
        <v>491</v>
      </c>
      <c r="B1541" s="599"/>
      <c r="C1541" s="600"/>
      <c r="D1541" s="601">
        <v>0</v>
      </c>
      <c r="E1541" s="602">
        <v>0</v>
      </c>
    </row>
    <row r="1542" spans="1:10" ht="15" customHeight="1">
      <c r="A1542" s="595" t="s">
        <v>492</v>
      </c>
      <c r="B1542" s="596"/>
      <c r="C1542" s="597"/>
      <c r="D1542" s="604"/>
      <c r="E1542" s="587">
        <v>17.37</v>
      </c>
    </row>
    <row r="1543" spans="1:10">
      <c r="A1543" s="583"/>
      <c r="B1543" s="583"/>
      <c r="C1543" s="583"/>
      <c r="D1543" s="583"/>
      <c r="E1543" s="583"/>
      <c r="F1543" s="583"/>
      <c r="G1543" s="583"/>
      <c r="H1543" s="583"/>
      <c r="I1543" s="583"/>
      <c r="J1543" s="583"/>
    </row>
    <row r="1544" spans="1:10">
      <c r="A1544" s="605"/>
      <c r="B1544" s="605"/>
      <c r="C1544" s="605"/>
      <c r="D1544" s="605"/>
      <c r="E1544" s="605"/>
      <c r="F1544" s="605"/>
      <c r="G1544" s="605"/>
      <c r="H1544" s="605"/>
      <c r="I1544" s="605"/>
      <c r="J1544" s="605"/>
    </row>
    <row r="1545" spans="1:10" ht="15" customHeight="1">
      <c r="A1545" s="582" t="s">
        <v>455</v>
      </c>
      <c r="B1545" s="582"/>
      <c r="C1545" s="582"/>
      <c r="D1545" s="582"/>
      <c r="E1545" s="582"/>
      <c r="F1545" s="582"/>
      <c r="G1545" s="582"/>
      <c r="H1545" s="582"/>
      <c r="I1545" s="582"/>
      <c r="J1545" s="582"/>
    </row>
    <row r="1546" spans="1:10" ht="15" customHeight="1">
      <c r="A1546" s="582" t="s">
        <v>456</v>
      </c>
      <c r="B1546" s="582"/>
      <c r="C1546" s="582"/>
      <c r="D1546" s="582" t="s">
        <v>457</v>
      </c>
      <c r="E1546" s="582"/>
      <c r="F1546" s="582"/>
      <c r="G1546" s="582" t="s">
        <v>458</v>
      </c>
      <c r="H1546" s="582"/>
      <c r="I1546" s="582"/>
      <c r="J1546" s="582"/>
    </row>
    <row r="1547" spans="1:10">
      <c r="A1547" s="583"/>
      <c r="B1547" s="583"/>
      <c r="C1547" s="583"/>
      <c r="D1547" s="583"/>
      <c r="E1547" s="583"/>
      <c r="F1547" s="583"/>
      <c r="G1547" s="583"/>
      <c r="H1547" s="583"/>
      <c r="I1547" s="583"/>
      <c r="J1547" s="583"/>
    </row>
    <row r="1548" spans="1:10" ht="15" customHeight="1">
      <c r="A1548" s="582" t="s">
        <v>459</v>
      </c>
      <c r="B1548" s="582"/>
      <c r="C1548" s="582"/>
      <c r="D1548" s="582"/>
      <c r="E1548" s="582"/>
      <c r="F1548" s="582"/>
      <c r="G1548" s="582"/>
      <c r="H1548" s="582"/>
      <c r="I1548" s="582"/>
      <c r="J1548" s="582"/>
    </row>
    <row r="1549" spans="1:10">
      <c r="A1549" s="583"/>
      <c r="B1549" s="583"/>
      <c r="C1549" s="583"/>
      <c r="D1549" s="583"/>
      <c r="E1549" s="583"/>
      <c r="F1549" s="583"/>
      <c r="G1549" s="583"/>
      <c r="H1549" s="583"/>
      <c r="I1549" s="583"/>
      <c r="J1549" s="583"/>
    </row>
    <row r="1550" spans="1:10" ht="15" customHeight="1">
      <c r="A1550" s="582" t="s">
        <v>884</v>
      </c>
      <c r="B1550" s="582"/>
      <c r="C1550" s="582"/>
      <c r="D1550" s="582"/>
      <c r="E1550" s="582"/>
      <c r="F1550" s="582"/>
      <c r="G1550" s="582"/>
      <c r="H1550" s="582" t="s">
        <v>494</v>
      </c>
      <c r="I1550" s="582"/>
      <c r="J1550" s="582"/>
    </row>
    <row r="1551" spans="1:10" ht="15" customHeight="1">
      <c r="A1551" s="582" t="s">
        <v>462</v>
      </c>
      <c r="B1551" s="582"/>
      <c r="C1551" s="582" t="s">
        <v>885</v>
      </c>
      <c r="D1551" s="582"/>
      <c r="E1551" s="582" t="s">
        <v>464</v>
      </c>
      <c r="F1551" s="582"/>
      <c r="G1551" s="582"/>
      <c r="H1551" s="582" t="s">
        <v>465</v>
      </c>
      <c r="I1551" s="582"/>
      <c r="J1551" s="582"/>
    </row>
    <row r="1552" spans="1:10">
      <c r="A1552" s="583"/>
      <c r="B1552" s="583"/>
      <c r="C1552" s="583"/>
      <c r="D1552" s="583"/>
      <c r="E1552" s="583"/>
      <c r="F1552" s="583"/>
      <c r="G1552" s="583"/>
      <c r="H1552" s="583"/>
      <c r="I1552" s="583"/>
      <c r="J1552" s="583"/>
    </row>
    <row r="1553" spans="1:10">
      <c r="A1553" s="585" t="s">
        <v>466</v>
      </c>
      <c r="B1553" s="586" t="s">
        <v>467</v>
      </c>
      <c r="C1553" s="586" t="s">
        <v>468</v>
      </c>
      <c r="D1553" s="587" t="s">
        <v>469</v>
      </c>
      <c r="E1553" s="587" t="s">
        <v>470</v>
      </c>
      <c r="F1553" s="587" t="s">
        <v>471</v>
      </c>
      <c r="G1553" s="587" t="s">
        <v>472</v>
      </c>
      <c r="H1553" s="587" t="s">
        <v>473</v>
      </c>
      <c r="I1553" s="587" t="s">
        <v>474</v>
      </c>
      <c r="J1553" s="587" t="s">
        <v>475</v>
      </c>
    </row>
    <row r="1554" spans="1:10" ht="30">
      <c r="A1554" s="588" t="s">
        <v>476</v>
      </c>
      <c r="B1554" s="589" t="s">
        <v>477</v>
      </c>
      <c r="C1554" s="589" t="s">
        <v>478</v>
      </c>
      <c r="D1554" s="590">
        <v>7.0000000000000007E-2</v>
      </c>
      <c r="E1554" s="590">
        <v>1</v>
      </c>
      <c r="F1554" s="590">
        <v>5.0999999999999996</v>
      </c>
      <c r="G1554" s="590">
        <v>0</v>
      </c>
      <c r="H1554" s="590">
        <v>13.12</v>
      </c>
      <c r="I1554" s="590" t="s">
        <v>479</v>
      </c>
      <c r="J1554" s="590">
        <v>0.91800000000000004</v>
      </c>
    </row>
    <row r="1555" spans="1:10" ht="15" customHeight="1">
      <c r="A1555" s="591" t="s">
        <v>480</v>
      </c>
      <c r="B1555" s="592"/>
      <c r="C1555" s="592"/>
      <c r="D1555" s="592"/>
      <c r="E1555" s="592"/>
      <c r="F1555" s="592"/>
      <c r="G1555" s="592"/>
      <c r="H1555" s="592"/>
      <c r="I1555" s="593"/>
      <c r="J1555" s="587">
        <v>0.92</v>
      </c>
    </row>
    <row r="1556" spans="1:10">
      <c r="A1556" s="594"/>
      <c r="B1556" s="594"/>
      <c r="C1556" s="594"/>
      <c r="D1556" s="594"/>
      <c r="E1556" s="594"/>
      <c r="F1556" s="594"/>
      <c r="G1556" s="594"/>
      <c r="H1556" s="594"/>
      <c r="I1556" s="594"/>
      <c r="J1556" s="594"/>
    </row>
    <row r="1557" spans="1:10" ht="15" customHeight="1">
      <c r="A1557" s="582" t="s">
        <v>299</v>
      </c>
      <c r="B1557" s="582"/>
      <c r="C1557" s="582"/>
      <c r="D1557" s="582"/>
      <c r="E1557" s="582"/>
    </row>
    <row r="1558" spans="1:10" ht="15" customHeight="1">
      <c r="A1558" s="595" t="s">
        <v>481</v>
      </c>
      <c r="B1558" s="596"/>
      <c r="C1558" s="597"/>
      <c r="D1558" s="587" t="s">
        <v>482</v>
      </c>
      <c r="E1558" s="587" t="s">
        <v>483</v>
      </c>
    </row>
    <row r="1559" spans="1:10" ht="15" customHeight="1">
      <c r="A1559" s="598" t="s">
        <v>484</v>
      </c>
      <c r="B1559" s="599"/>
      <c r="C1559" s="600"/>
      <c r="D1559" s="601">
        <v>157.27000000000001</v>
      </c>
      <c r="E1559" s="602">
        <v>0.92</v>
      </c>
    </row>
    <row r="1560" spans="1:10" ht="15" customHeight="1">
      <c r="A1560" s="598" t="s">
        <v>485</v>
      </c>
      <c r="B1560" s="599"/>
      <c r="C1560" s="600"/>
      <c r="D1560" s="603"/>
      <c r="E1560" s="602">
        <v>0</v>
      </c>
    </row>
    <row r="1561" spans="1:10" ht="15" customHeight="1">
      <c r="A1561" s="598" t="s">
        <v>486</v>
      </c>
      <c r="B1561" s="599"/>
      <c r="C1561" s="600"/>
      <c r="D1561" s="603"/>
      <c r="E1561" s="602">
        <v>0</v>
      </c>
    </row>
    <row r="1562" spans="1:10" ht="15" customHeight="1">
      <c r="A1562" s="598" t="s">
        <v>487</v>
      </c>
      <c r="B1562" s="599"/>
      <c r="C1562" s="600"/>
      <c r="D1562" s="603"/>
      <c r="E1562" s="602">
        <v>1</v>
      </c>
    </row>
    <row r="1563" spans="1:10" ht="15" customHeight="1">
      <c r="A1563" s="598" t="s">
        <v>488</v>
      </c>
      <c r="B1563" s="599"/>
      <c r="C1563" s="600"/>
      <c r="D1563" s="603"/>
      <c r="E1563" s="602">
        <v>0.92</v>
      </c>
    </row>
    <row r="1564" spans="1:10" ht="15" customHeight="1">
      <c r="A1564" s="598" t="s">
        <v>489</v>
      </c>
      <c r="B1564" s="599"/>
      <c r="C1564" s="600"/>
      <c r="D1564" s="603"/>
      <c r="E1564" s="602">
        <v>0.92</v>
      </c>
    </row>
    <row r="1565" spans="1:10" ht="15" customHeight="1">
      <c r="A1565" s="598" t="s">
        <v>490</v>
      </c>
      <c r="B1565" s="599"/>
      <c r="C1565" s="600"/>
      <c r="D1565" s="604"/>
      <c r="E1565" s="602">
        <v>0.92</v>
      </c>
    </row>
    <row r="1566" spans="1:10" ht="15" customHeight="1">
      <c r="A1566" s="598" t="s">
        <v>491</v>
      </c>
      <c r="B1566" s="599"/>
      <c r="C1566" s="600"/>
      <c r="D1566" s="601">
        <v>0</v>
      </c>
      <c r="E1566" s="602">
        <v>0</v>
      </c>
    </row>
    <row r="1567" spans="1:10" ht="15" customHeight="1">
      <c r="A1567" s="595" t="s">
        <v>492</v>
      </c>
      <c r="B1567" s="596"/>
      <c r="C1567" s="597"/>
      <c r="D1567" s="604"/>
      <c r="E1567" s="587">
        <v>0.92</v>
      </c>
    </row>
    <row r="1568" spans="1:10">
      <c r="A1568" s="583"/>
      <c r="B1568" s="583"/>
      <c r="C1568" s="583"/>
      <c r="D1568" s="583"/>
      <c r="E1568" s="583"/>
      <c r="F1568" s="583"/>
      <c r="G1568" s="583"/>
      <c r="H1568" s="583"/>
      <c r="I1568" s="583"/>
      <c r="J1568" s="583"/>
    </row>
    <row r="1569" spans="1:10">
      <c r="A1569" s="605"/>
      <c r="B1569" s="605"/>
      <c r="C1569" s="605"/>
      <c r="D1569" s="605"/>
      <c r="E1569" s="605"/>
      <c r="F1569" s="605"/>
      <c r="G1569" s="605"/>
      <c r="H1569" s="605"/>
      <c r="I1569" s="605"/>
      <c r="J1569" s="605"/>
    </row>
    <row r="1570" spans="1:10" ht="15" customHeight="1">
      <c r="A1570" s="582" t="s">
        <v>455</v>
      </c>
      <c r="B1570" s="582"/>
      <c r="C1570" s="582"/>
      <c r="D1570" s="582"/>
      <c r="E1570" s="582"/>
      <c r="F1570" s="582"/>
      <c r="G1570" s="582"/>
      <c r="H1570" s="582"/>
      <c r="I1570" s="582"/>
      <c r="J1570" s="582"/>
    </row>
    <row r="1571" spans="1:10" ht="15" customHeight="1">
      <c r="A1571" s="582" t="s">
        <v>456</v>
      </c>
      <c r="B1571" s="582"/>
      <c r="C1571" s="582"/>
      <c r="D1571" s="582" t="s">
        <v>457</v>
      </c>
      <c r="E1571" s="582"/>
      <c r="F1571" s="582"/>
      <c r="G1571" s="582" t="s">
        <v>458</v>
      </c>
      <c r="H1571" s="582"/>
      <c r="I1571" s="582"/>
      <c r="J1571" s="582"/>
    </row>
    <row r="1572" spans="1:10">
      <c r="A1572" s="583"/>
      <c r="B1572" s="583"/>
      <c r="C1572" s="583"/>
      <c r="D1572" s="583"/>
      <c r="E1572" s="583"/>
      <c r="F1572" s="583"/>
      <c r="G1572" s="583"/>
      <c r="H1572" s="583"/>
      <c r="I1572" s="583"/>
      <c r="J1572" s="583"/>
    </row>
    <row r="1573" spans="1:10" ht="15" customHeight="1">
      <c r="A1573" s="582" t="s">
        <v>459</v>
      </c>
      <c r="B1573" s="582"/>
      <c r="C1573" s="582"/>
      <c r="D1573" s="582"/>
      <c r="E1573" s="582"/>
      <c r="F1573" s="582"/>
      <c r="G1573" s="582"/>
      <c r="H1573" s="582"/>
      <c r="I1573" s="582"/>
      <c r="J1573" s="582"/>
    </row>
    <row r="1574" spans="1:10">
      <c r="A1574" s="583"/>
      <c r="B1574" s="583"/>
      <c r="C1574" s="583"/>
      <c r="D1574" s="583"/>
      <c r="E1574" s="583"/>
      <c r="F1574" s="583"/>
      <c r="G1574" s="583"/>
      <c r="H1574" s="583"/>
      <c r="I1574" s="583"/>
      <c r="J1574" s="583"/>
    </row>
    <row r="1575" spans="1:10" ht="30" customHeight="1">
      <c r="A1575" s="582" t="s">
        <v>886</v>
      </c>
      <c r="B1575" s="582"/>
      <c r="C1575" s="582"/>
      <c r="D1575" s="582"/>
      <c r="E1575" s="582"/>
      <c r="F1575" s="582"/>
      <c r="G1575" s="582"/>
      <c r="H1575" s="582" t="s">
        <v>771</v>
      </c>
      <c r="I1575" s="582"/>
      <c r="J1575" s="582"/>
    </row>
    <row r="1576" spans="1:10" ht="15" customHeight="1">
      <c r="A1576" s="582" t="s">
        <v>462</v>
      </c>
      <c r="B1576" s="582"/>
      <c r="C1576" s="582" t="s">
        <v>887</v>
      </c>
      <c r="D1576" s="582"/>
      <c r="E1576" s="582" t="s">
        <v>464</v>
      </c>
      <c r="F1576" s="582"/>
      <c r="G1576" s="582"/>
      <c r="H1576" s="582" t="s">
        <v>506</v>
      </c>
      <c r="I1576" s="582"/>
      <c r="J1576" s="582"/>
    </row>
    <row r="1577" spans="1:10">
      <c r="A1577" s="583"/>
      <c r="B1577" s="583"/>
      <c r="C1577" s="583"/>
      <c r="D1577" s="583"/>
      <c r="E1577" s="583"/>
      <c r="F1577" s="583"/>
      <c r="G1577" s="583"/>
      <c r="H1577" s="583"/>
      <c r="I1577" s="583"/>
      <c r="J1577" s="583"/>
    </row>
    <row r="1578" spans="1:10">
      <c r="A1578" s="585" t="s">
        <v>466</v>
      </c>
      <c r="B1578" s="586" t="s">
        <v>467</v>
      </c>
      <c r="C1578" s="586" t="s">
        <v>468</v>
      </c>
      <c r="D1578" s="587" t="s">
        <v>469</v>
      </c>
      <c r="E1578" s="587" t="s">
        <v>470</v>
      </c>
      <c r="F1578" s="587" t="s">
        <v>471</v>
      </c>
      <c r="G1578" s="587" t="s">
        <v>472</v>
      </c>
      <c r="H1578" s="587" t="s">
        <v>473</v>
      </c>
      <c r="I1578" s="587" t="s">
        <v>474</v>
      </c>
      <c r="J1578" s="587" t="s">
        <v>475</v>
      </c>
    </row>
    <row r="1579" spans="1:10" ht="30">
      <c r="A1579" s="588" t="s">
        <v>500</v>
      </c>
      <c r="B1579" s="589" t="s">
        <v>477</v>
      </c>
      <c r="C1579" s="589" t="s">
        <v>501</v>
      </c>
      <c r="D1579" s="590">
        <v>1.6879999999999999</v>
      </c>
      <c r="E1579" s="590">
        <v>1</v>
      </c>
      <c r="F1579" s="590">
        <v>5.86</v>
      </c>
      <c r="G1579" s="590">
        <v>0</v>
      </c>
      <c r="H1579" s="590">
        <v>15.08</v>
      </c>
      <c r="I1579" s="590" t="s">
        <v>479</v>
      </c>
      <c r="J1579" s="590">
        <v>25.454999999999998</v>
      </c>
    </row>
    <row r="1580" spans="1:10" ht="30">
      <c r="A1580" s="588" t="s">
        <v>528</v>
      </c>
      <c r="B1580" s="589" t="s">
        <v>477</v>
      </c>
      <c r="C1580" s="589" t="s">
        <v>529</v>
      </c>
      <c r="D1580" s="590">
        <v>0.8</v>
      </c>
      <c r="E1580" s="590">
        <v>1</v>
      </c>
      <c r="F1580" s="590">
        <v>6.94</v>
      </c>
      <c r="G1580" s="590">
        <v>0</v>
      </c>
      <c r="H1580" s="590">
        <v>17.850000000000001</v>
      </c>
      <c r="I1580" s="590" t="s">
        <v>479</v>
      </c>
      <c r="J1580" s="590">
        <v>14.28</v>
      </c>
    </row>
    <row r="1581" spans="1:10" ht="30">
      <c r="A1581" s="588" t="s">
        <v>530</v>
      </c>
      <c r="B1581" s="589" t="s">
        <v>477</v>
      </c>
      <c r="C1581" s="589" t="s">
        <v>531</v>
      </c>
      <c r="D1581" s="590">
        <v>1.6879999999999999</v>
      </c>
      <c r="E1581" s="590">
        <v>1</v>
      </c>
      <c r="F1581" s="590">
        <v>6.94</v>
      </c>
      <c r="G1581" s="590">
        <v>0</v>
      </c>
      <c r="H1581" s="590">
        <v>17.850000000000001</v>
      </c>
      <c r="I1581" s="590" t="s">
        <v>479</v>
      </c>
      <c r="J1581" s="590">
        <v>30.131</v>
      </c>
    </row>
    <row r="1582" spans="1:10" ht="30">
      <c r="A1582" s="588" t="s">
        <v>476</v>
      </c>
      <c r="B1582" s="589" t="s">
        <v>477</v>
      </c>
      <c r="C1582" s="589" t="s">
        <v>478</v>
      </c>
      <c r="D1582" s="590">
        <v>0.66300000000000003</v>
      </c>
      <c r="E1582" s="590">
        <v>1</v>
      </c>
      <c r="F1582" s="590">
        <v>5.0999999999999996</v>
      </c>
      <c r="G1582" s="590">
        <v>0</v>
      </c>
      <c r="H1582" s="590">
        <v>13.12</v>
      </c>
      <c r="I1582" s="590" t="s">
        <v>479</v>
      </c>
      <c r="J1582" s="590">
        <v>8.6989999999999998</v>
      </c>
    </row>
    <row r="1583" spans="1:10" ht="15" customHeight="1">
      <c r="A1583" s="591" t="s">
        <v>480</v>
      </c>
      <c r="B1583" s="592"/>
      <c r="C1583" s="592"/>
      <c r="D1583" s="592"/>
      <c r="E1583" s="592"/>
      <c r="F1583" s="592"/>
      <c r="G1583" s="592"/>
      <c r="H1583" s="592"/>
      <c r="I1583" s="593"/>
      <c r="J1583" s="587">
        <v>78.56</v>
      </c>
    </row>
    <row r="1584" spans="1:10">
      <c r="A1584" s="594"/>
      <c r="B1584" s="594"/>
      <c r="C1584" s="594"/>
      <c r="D1584" s="594"/>
      <c r="E1584" s="594"/>
      <c r="F1584" s="594"/>
      <c r="G1584" s="594"/>
      <c r="H1584" s="594"/>
      <c r="I1584" s="594"/>
      <c r="J1584" s="594"/>
    </row>
    <row r="1585" spans="1:10">
      <c r="A1585" s="585" t="s">
        <v>507</v>
      </c>
      <c r="B1585" s="586" t="s">
        <v>467</v>
      </c>
      <c r="C1585" s="586" t="s">
        <v>468</v>
      </c>
      <c r="D1585" s="587" t="s">
        <v>469</v>
      </c>
      <c r="E1585" s="587" t="s">
        <v>470</v>
      </c>
      <c r="F1585" s="587" t="s">
        <v>471</v>
      </c>
      <c r="G1585" s="587" t="s">
        <v>472</v>
      </c>
      <c r="H1585" s="587" t="s">
        <v>473</v>
      </c>
      <c r="I1585" s="587" t="s">
        <v>474</v>
      </c>
      <c r="J1585" s="587" t="s">
        <v>475</v>
      </c>
    </row>
    <row r="1586" spans="1:10">
      <c r="A1586" s="588" t="s">
        <v>532</v>
      </c>
      <c r="B1586" s="589" t="s">
        <v>533</v>
      </c>
      <c r="C1586" s="589" t="s">
        <v>534</v>
      </c>
      <c r="D1586" s="590">
        <v>3.0099999999999998E-2</v>
      </c>
      <c r="E1586" s="590">
        <v>1</v>
      </c>
      <c r="F1586" s="590">
        <v>71.67</v>
      </c>
      <c r="G1586" s="590">
        <v>0</v>
      </c>
      <c r="H1586" s="590">
        <v>71.67</v>
      </c>
      <c r="I1586" s="590" t="s">
        <v>479</v>
      </c>
      <c r="J1586" s="590">
        <v>2.157</v>
      </c>
    </row>
    <row r="1587" spans="1:10">
      <c r="A1587" s="588" t="s">
        <v>537</v>
      </c>
      <c r="B1587" s="589" t="s">
        <v>514</v>
      </c>
      <c r="C1587" s="589" t="s">
        <v>538</v>
      </c>
      <c r="D1587" s="590">
        <v>10</v>
      </c>
      <c r="E1587" s="590">
        <v>1</v>
      </c>
      <c r="F1587" s="590">
        <v>0.43</v>
      </c>
      <c r="G1587" s="590">
        <v>0</v>
      </c>
      <c r="H1587" s="590">
        <v>0.43</v>
      </c>
      <c r="I1587" s="590" t="s">
        <v>479</v>
      </c>
      <c r="J1587" s="590">
        <v>4.3</v>
      </c>
    </row>
    <row r="1588" spans="1:10">
      <c r="A1588" s="588" t="s">
        <v>585</v>
      </c>
      <c r="B1588" s="589" t="s">
        <v>575</v>
      </c>
      <c r="C1588" s="589" t="s">
        <v>586</v>
      </c>
      <c r="D1588" s="590">
        <v>0.33760000000000001</v>
      </c>
      <c r="E1588" s="590">
        <v>1</v>
      </c>
      <c r="F1588" s="590">
        <v>26.72</v>
      </c>
      <c r="G1588" s="590">
        <v>0</v>
      </c>
      <c r="H1588" s="590">
        <v>26.72</v>
      </c>
      <c r="I1588" s="590" t="s">
        <v>479</v>
      </c>
      <c r="J1588" s="590">
        <v>9.0210000000000008</v>
      </c>
    </row>
    <row r="1589" spans="1:10">
      <c r="A1589" s="588" t="s">
        <v>587</v>
      </c>
      <c r="B1589" s="589" t="s">
        <v>575</v>
      </c>
      <c r="C1589" s="589" t="s">
        <v>588</v>
      </c>
      <c r="D1589" s="590">
        <v>6.3299999999999995E-2</v>
      </c>
      <c r="E1589" s="590">
        <v>1</v>
      </c>
      <c r="F1589" s="590">
        <v>10.210000000000001</v>
      </c>
      <c r="G1589" s="590">
        <v>0</v>
      </c>
      <c r="H1589" s="590">
        <v>10.210000000000001</v>
      </c>
      <c r="I1589" s="590" t="s">
        <v>479</v>
      </c>
      <c r="J1589" s="590">
        <v>0.64600000000000002</v>
      </c>
    </row>
    <row r="1590" spans="1:10" ht="45">
      <c r="A1590" s="588" t="s">
        <v>880</v>
      </c>
      <c r="B1590" s="589" t="s">
        <v>552</v>
      </c>
      <c r="C1590" s="589" t="s">
        <v>881</v>
      </c>
      <c r="D1590" s="590">
        <v>0.63300000000000001</v>
      </c>
      <c r="E1590" s="590">
        <v>1</v>
      </c>
      <c r="F1590" s="590">
        <v>2.31</v>
      </c>
      <c r="G1590" s="590">
        <v>0</v>
      </c>
      <c r="H1590" s="590">
        <v>2.31</v>
      </c>
      <c r="I1590" s="590" t="s">
        <v>479</v>
      </c>
      <c r="J1590" s="590">
        <v>1.462</v>
      </c>
    </row>
    <row r="1591" spans="1:10">
      <c r="A1591" s="588" t="s">
        <v>882</v>
      </c>
      <c r="B1591" s="589" t="s">
        <v>575</v>
      </c>
      <c r="C1591" s="589" t="s">
        <v>883</v>
      </c>
      <c r="D1591" s="590">
        <v>0.25319999999999998</v>
      </c>
      <c r="E1591" s="590">
        <v>1</v>
      </c>
      <c r="F1591" s="590">
        <v>14.71</v>
      </c>
      <c r="G1591" s="590">
        <v>0</v>
      </c>
      <c r="H1591" s="590">
        <v>14.71</v>
      </c>
      <c r="I1591" s="590" t="s">
        <v>479</v>
      </c>
      <c r="J1591" s="590">
        <v>3.7250000000000001</v>
      </c>
    </row>
    <row r="1592" spans="1:10" ht="30">
      <c r="A1592" s="588" t="s">
        <v>888</v>
      </c>
      <c r="B1592" s="589" t="s">
        <v>509</v>
      </c>
      <c r="C1592" s="589" t="s">
        <v>889</v>
      </c>
      <c r="D1592" s="590">
        <v>10.9</v>
      </c>
      <c r="E1592" s="590">
        <v>1</v>
      </c>
      <c r="F1592" s="590">
        <v>33.840000000000003</v>
      </c>
      <c r="G1592" s="590">
        <v>0</v>
      </c>
      <c r="H1592" s="590">
        <v>33.840000000000003</v>
      </c>
      <c r="I1592" s="590" t="s">
        <v>697</v>
      </c>
      <c r="J1592" s="590">
        <v>557.71</v>
      </c>
    </row>
    <row r="1593" spans="1:10" ht="30">
      <c r="A1593" s="588" t="s">
        <v>890</v>
      </c>
      <c r="B1593" s="589" t="s">
        <v>509</v>
      </c>
      <c r="C1593" s="589" t="s">
        <v>891</v>
      </c>
      <c r="D1593" s="590">
        <v>20.6</v>
      </c>
      <c r="E1593" s="590">
        <v>1</v>
      </c>
      <c r="F1593" s="590">
        <v>22.03</v>
      </c>
      <c r="G1593" s="590">
        <v>0</v>
      </c>
      <c r="H1593" s="590">
        <v>22.03</v>
      </c>
      <c r="I1593" s="590" t="s">
        <v>697</v>
      </c>
      <c r="J1593" s="590">
        <v>686.173</v>
      </c>
    </row>
    <row r="1594" spans="1:10" ht="15" customHeight="1">
      <c r="A1594" s="591" t="s">
        <v>480</v>
      </c>
      <c r="B1594" s="592"/>
      <c r="C1594" s="592"/>
      <c r="D1594" s="592"/>
      <c r="E1594" s="592"/>
      <c r="F1594" s="592"/>
      <c r="G1594" s="592"/>
      <c r="H1594" s="592"/>
      <c r="I1594" s="593"/>
      <c r="J1594" s="608">
        <v>1265.19</v>
      </c>
    </row>
    <row r="1595" spans="1:10">
      <c r="A1595" s="594"/>
      <c r="B1595" s="594"/>
      <c r="C1595" s="594"/>
      <c r="D1595" s="594"/>
      <c r="E1595" s="594"/>
      <c r="F1595" s="594"/>
      <c r="G1595" s="594"/>
      <c r="H1595" s="594"/>
      <c r="I1595" s="594"/>
      <c r="J1595" s="594"/>
    </row>
    <row r="1596" spans="1:10" ht="15" customHeight="1">
      <c r="A1596" s="582" t="s">
        <v>299</v>
      </c>
      <c r="B1596" s="582"/>
      <c r="C1596" s="582"/>
      <c r="D1596" s="582"/>
      <c r="E1596" s="582"/>
    </row>
    <row r="1597" spans="1:10" ht="15" customHeight="1">
      <c r="A1597" s="595" t="s">
        <v>481</v>
      </c>
      <c r="B1597" s="596"/>
      <c r="C1597" s="597"/>
      <c r="D1597" s="587" t="s">
        <v>482</v>
      </c>
      <c r="E1597" s="587" t="s">
        <v>483</v>
      </c>
    </row>
    <row r="1598" spans="1:10" ht="15" customHeight="1">
      <c r="A1598" s="598" t="s">
        <v>484</v>
      </c>
      <c r="B1598" s="599"/>
      <c r="C1598" s="600"/>
      <c r="D1598" s="601">
        <v>157.27000000000001</v>
      </c>
      <c r="E1598" s="602">
        <v>78.569999999999993</v>
      </c>
    </row>
    <row r="1599" spans="1:10" ht="15" customHeight="1">
      <c r="A1599" s="598" t="s">
        <v>485</v>
      </c>
      <c r="B1599" s="599"/>
      <c r="C1599" s="600"/>
      <c r="D1599" s="603"/>
      <c r="E1599" s="609">
        <v>1265.19</v>
      </c>
    </row>
    <row r="1600" spans="1:10" ht="15" customHeight="1">
      <c r="A1600" s="598" t="s">
        <v>486</v>
      </c>
      <c r="B1600" s="599"/>
      <c r="C1600" s="600"/>
      <c r="D1600" s="603"/>
      <c r="E1600" s="602">
        <v>0</v>
      </c>
    </row>
    <row r="1601" spans="1:10" ht="15" customHeight="1">
      <c r="A1601" s="598" t="s">
        <v>487</v>
      </c>
      <c r="B1601" s="599"/>
      <c r="C1601" s="600"/>
      <c r="D1601" s="603"/>
      <c r="E1601" s="602">
        <v>1</v>
      </c>
    </row>
    <row r="1602" spans="1:10" ht="15" customHeight="1">
      <c r="A1602" s="598" t="s">
        <v>488</v>
      </c>
      <c r="B1602" s="599"/>
      <c r="C1602" s="600"/>
      <c r="D1602" s="603"/>
      <c r="E1602" s="602">
        <v>78.569999999999993</v>
      </c>
    </row>
    <row r="1603" spans="1:10" ht="15" customHeight="1">
      <c r="A1603" s="598" t="s">
        <v>489</v>
      </c>
      <c r="B1603" s="599"/>
      <c r="C1603" s="600"/>
      <c r="D1603" s="603"/>
      <c r="E1603" s="602">
        <v>78.569999999999993</v>
      </c>
    </row>
    <row r="1604" spans="1:10" ht="15" customHeight="1">
      <c r="A1604" s="598" t="s">
        <v>490</v>
      </c>
      <c r="B1604" s="599"/>
      <c r="C1604" s="600"/>
      <c r="D1604" s="604"/>
      <c r="E1604" s="609">
        <v>1343.76</v>
      </c>
    </row>
    <row r="1605" spans="1:10" ht="15" customHeight="1">
      <c r="A1605" s="598" t="s">
        <v>491</v>
      </c>
      <c r="B1605" s="599"/>
      <c r="C1605" s="600"/>
      <c r="D1605" s="601">
        <v>0</v>
      </c>
      <c r="E1605" s="602">
        <v>0</v>
      </c>
    </row>
    <row r="1606" spans="1:10" ht="15" customHeight="1">
      <c r="A1606" s="595" t="s">
        <v>492</v>
      </c>
      <c r="B1606" s="596"/>
      <c r="C1606" s="597"/>
      <c r="D1606" s="604"/>
      <c r="E1606" s="608">
        <v>1343.76</v>
      </c>
    </row>
    <row r="1607" spans="1:10">
      <c r="A1607" s="583"/>
      <c r="B1607" s="583"/>
      <c r="C1607" s="583"/>
      <c r="D1607" s="583"/>
      <c r="E1607" s="583"/>
      <c r="F1607" s="583"/>
      <c r="G1607" s="583"/>
      <c r="H1607" s="583"/>
      <c r="I1607" s="583"/>
      <c r="J1607" s="583"/>
    </row>
    <row r="1608" spans="1:10">
      <c r="A1608" s="583"/>
      <c r="B1608" s="583"/>
      <c r="C1608" s="583"/>
      <c r="D1608" s="583"/>
      <c r="E1608" s="583"/>
      <c r="F1608" s="583"/>
      <c r="G1608" s="583"/>
      <c r="H1608" s="583"/>
      <c r="I1608" s="583"/>
      <c r="J1608" s="583"/>
    </row>
    <row r="1609" spans="1:10" ht="15" customHeight="1">
      <c r="A1609" s="595" t="s">
        <v>702</v>
      </c>
      <c r="B1609" s="596"/>
      <c r="C1609" s="596"/>
      <c r="D1609" s="596"/>
      <c r="E1609" s="597"/>
    </row>
    <row r="1610" spans="1:10" ht="15" customHeight="1">
      <c r="A1610" s="606" t="s">
        <v>703</v>
      </c>
      <c r="B1610" s="606"/>
      <c r="C1610" s="606"/>
      <c r="D1610" s="606"/>
      <c r="E1610" s="606"/>
    </row>
    <row r="1611" spans="1:10">
      <c r="A1611" s="583"/>
      <c r="B1611" s="583"/>
      <c r="C1611" s="583"/>
      <c r="D1611" s="583"/>
      <c r="E1611" s="583"/>
      <c r="F1611" s="583"/>
      <c r="G1611" s="583"/>
      <c r="H1611" s="583"/>
      <c r="I1611" s="583"/>
      <c r="J1611" s="583"/>
    </row>
    <row r="1612" spans="1:10">
      <c r="A1612" s="605"/>
      <c r="B1612" s="605"/>
      <c r="C1612" s="605"/>
      <c r="D1612" s="605"/>
      <c r="E1612" s="605"/>
      <c r="F1612" s="605"/>
      <c r="G1612" s="605"/>
      <c r="H1612" s="605"/>
      <c r="I1612" s="605"/>
      <c r="J1612" s="605"/>
    </row>
    <row r="1613" spans="1:10" ht="15" customHeight="1">
      <c r="A1613" s="582" t="s">
        <v>455</v>
      </c>
      <c r="B1613" s="582"/>
      <c r="C1613" s="582"/>
      <c r="D1613" s="582"/>
      <c r="E1613" s="582"/>
      <c r="F1613" s="582"/>
      <c r="G1613" s="582"/>
      <c r="H1613" s="582"/>
      <c r="I1613" s="582"/>
      <c r="J1613" s="582"/>
    </row>
    <row r="1614" spans="1:10" ht="15" customHeight="1">
      <c r="A1614" s="582" t="s">
        <v>456</v>
      </c>
      <c r="B1614" s="582"/>
      <c r="C1614" s="582"/>
      <c r="D1614" s="582" t="s">
        <v>457</v>
      </c>
      <c r="E1614" s="582"/>
      <c r="F1614" s="582"/>
      <c r="G1614" s="582" t="s">
        <v>458</v>
      </c>
      <c r="H1614" s="582"/>
      <c r="I1614" s="582"/>
      <c r="J1614" s="582"/>
    </row>
    <row r="1615" spans="1:10">
      <c r="A1615" s="583"/>
      <c r="B1615" s="583"/>
      <c r="C1615" s="583"/>
      <c r="D1615" s="583"/>
      <c r="E1615" s="583"/>
      <c r="F1615" s="583"/>
      <c r="G1615" s="583"/>
      <c r="H1615" s="583"/>
      <c r="I1615" s="583"/>
      <c r="J1615" s="583"/>
    </row>
    <row r="1616" spans="1:10" ht="15" customHeight="1">
      <c r="A1616" s="582" t="s">
        <v>459</v>
      </c>
      <c r="B1616" s="582"/>
      <c r="C1616" s="582"/>
      <c r="D1616" s="582"/>
      <c r="E1616" s="582"/>
      <c r="F1616" s="582"/>
      <c r="G1616" s="582"/>
      <c r="H1616" s="582"/>
      <c r="I1616" s="582"/>
      <c r="J1616" s="582"/>
    </row>
    <row r="1617" spans="1:10">
      <c r="A1617" s="583"/>
      <c r="B1617" s="583"/>
      <c r="C1617" s="583"/>
      <c r="D1617" s="583"/>
      <c r="E1617" s="583"/>
      <c r="F1617" s="583"/>
      <c r="G1617" s="583"/>
      <c r="H1617" s="583"/>
      <c r="I1617" s="583"/>
      <c r="J1617" s="583"/>
    </row>
    <row r="1618" spans="1:10" ht="30" customHeight="1">
      <c r="A1618" s="582" t="s">
        <v>892</v>
      </c>
      <c r="B1618" s="582"/>
      <c r="C1618" s="582"/>
      <c r="D1618" s="582"/>
      <c r="E1618" s="582"/>
      <c r="F1618" s="582"/>
      <c r="G1618" s="582"/>
      <c r="H1618" s="582" t="s">
        <v>771</v>
      </c>
      <c r="I1618" s="582"/>
      <c r="J1618" s="582"/>
    </row>
    <row r="1619" spans="1:10" ht="15" customHeight="1">
      <c r="A1619" s="582" t="s">
        <v>462</v>
      </c>
      <c r="B1619" s="582"/>
      <c r="C1619" s="582" t="s">
        <v>893</v>
      </c>
      <c r="D1619" s="582"/>
      <c r="E1619" s="582" t="s">
        <v>464</v>
      </c>
      <c r="F1619" s="582"/>
      <c r="G1619" s="582"/>
      <c r="H1619" s="582" t="s">
        <v>465</v>
      </c>
      <c r="I1619" s="582"/>
      <c r="J1619" s="582"/>
    </row>
    <row r="1620" spans="1:10">
      <c r="A1620" s="583"/>
      <c r="B1620" s="583"/>
      <c r="C1620" s="583"/>
      <c r="D1620" s="583"/>
      <c r="E1620" s="583"/>
      <c r="F1620" s="583"/>
      <c r="G1620" s="583"/>
      <c r="H1620" s="583"/>
      <c r="I1620" s="583"/>
      <c r="J1620" s="583"/>
    </row>
    <row r="1621" spans="1:10">
      <c r="A1621" s="585" t="s">
        <v>466</v>
      </c>
      <c r="B1621" s="586" t="s">
        <v>467</v>
      </c>
      <c r="C1621" s="586" t="s">
        <v>468</v>
      </c>
      <c r="D1621" s="587" t="s">
        <v>469</v>
      </c>
      <c r="E1621" s="587" t="s">
        <v>470</v>
      </c>
      <c r="F1621" s="587" t="s">
        <v>471</v>
      </c>
      <c r="G1621" s="587" t="s">
        <v>472</v>
      </c>
      <c r="H1621" s="587" t="s">
        <v>473</v>
      </c>
      <c r="I1621" s="587" t="s">
        <v>474</v>
      </c>
      <c r="J1621" s="587" t="s">
        <v>475</v>
      </c>
    </row>
    <row r="1622" spans="1:10" ht="30">
      <c r="A1622" s="588" t="s">
        <v>528</v>
      </c>
      <c r="B1622" s="589" t="s">
        <v>477</v>
      </c>
      <c r="C1622" s="589" t="s">
        <v>529</v>
      </c>
      <c r="D1622" s="590">
        <v>0.5</v>
      </c>
      <c r="E1622" s="590">
        <v>1</v>
      </c>
      <c r="F1622" s="590">
        <v>6.94</v>
      </c>
      <c r="G1622" s="590">
        <v>0</v>
      </c>
      <c r="H1622" s="590">
        <v>17.850000000000001</v>
      </c>
      <c r="I1622" s="590" t="s">
        <v>479</v>
      </c>
      <c r="J1622" s="590">
        <v>8.9250000000000007</v>
      </c>
    </row>
    <row r="1623" spans="1:10" ht="30">
      <c r="A1623" s="588" t="s">
        <v>476</v>
      </c>
      <c r="B1623" s="589" t="s">
        <v>477</v>
      </c>
      <c r="C1623" s="589" t="s">
        <v>478</v>
      </c>
      <c r="D1623" s="590">
        <v>0.5</v>
      </c>
      <c r="E1623" s="590">
        <v>1</v>
      </c>
      <c r="F1623" s="590">
        <v>5.0999999999999996</v>
      </c>
      <c r="G1623" s="590">
        <v>0</v>
      </c>
      <c r="H1623" s="590">
        <v>13.12</v>
      </c>
      <c r="I1623" s="590" t="s">
        <v>479</v>
      </c>
      <c r="J1623" s="590">
        <v>6.56</v>
      </c>
    </row>
    <row r="1624" spans="1:10" ht="15" customHeight="1">
      <c r="A1624" s="591" t="s">
        <v>480</v>
      </c>
      <c r="B1624" s="592"/>
      <c r="C1624" s="592"/>
      <c r="D1624" s="592"/>
      <c r="E1624" s="592"/>
      <c r="F1624" s="592"/>
      <c r="G1624" s="592"/>
      <c r="H1624" s="592"/>
      <c r="I1624" s="593"/>
      <c r="J1624" s="587">
        <v>15.48</v>
      </c>
    </row>
    <row r="1625" spans="1:10">
      <c r="A1625" s="594"/>
      <c r="B1625" s="594"/>
      <c r="C1625" s="594"/>
      <c r="D1625" s="594"/>
      <c r="E1625" s="594"/>
      <c r="F1625" s="594"/>
      <c r="G1625" s="594"/>
      <c r="H1625" s="594"/>
      <c r="I1625" s="594"/>
      <c r="J1625" s="594"/>
    </row>
    <row r="1626" spans="1:10">
      <c r="A1626" s="585" t="s">
        <v>507</v>
      </c>
      <c r="B1626" s="586" t="s">
        <v>467</v>
      </c>
      <c r="C1626" s="586" t="s">
        <v>468</v>
      </c>
      <c r="D1626" s="587" t="s">
        <v>469</v>
      </c>
      <c r="E1626" s="587" t="s">
        <v>470</v>
      </c>
      <c r="F1626" s="587" t="s">
        <v>471</v>
      </c>
      <c r="G1626" s="587" t="s">
        <v>472</v>
      </c>
      <c r="H1626" s="587" t="s">
        <v>473</v>
      </c>
      <c r="I1626" s="587" t="s">
        <v>474</v>
      </c>
      <c r="J1626" s="587" t="s">
        <v>475</v>
      </c>
    </row>
    <row r="1627" spans="1:10" ht="30">
      <c r="A1627" s="588" t="s">
        <v>564</v>
      </c>
      <c r="B1627" s="589" t="s">
        <v>552</v>
      </c>
      <c r="C1627" s="589" t="s">
        <v>565</v>
      </c>
      <c r="D1627" s="590">
        <v>4</v>
      </c>
      <c r="E1627" s="590">
        <v>1</v>
      </c>
      <c r="F1627" s="590">
        <v>0.27</v>
      </c>
      <c r="G1627" s="590">
        <v>0</v>
      </c>
      <c r="H1627" s="590">
        <v>0.27</v>
      </c>
      <c r="I1627" s="590" t="s">
        <v>479</v>
      </c>
      <c r="J1627" s="590">
        <v>1.08</v>
      </c>
    </row>
    <row r="1628" spans="1:10" ht="30">
      <c r="A1628" s="588" t="s">
        <v>894</v>
      </c>
      <c r="B1628" s="589" t="s">
        <v>552</v>
      </c>
      <c r="C1628" s="589" t="s">
        <v>895</v>
      </c>
      <c r="D1628" s="590">
        <v>1</v>
      </c>
      <c r="E1628" s="590">
        <v>1</v>
      </c>
      <c r="F1628" s="590">
        <v>570</v>
      </c>
      <c r="G1628" s="590">
        <v>0</v>
      </c>
      <c r="H1628" s="590">
        <v>570</v>
      </c>
      <c r="I1628" s="590" t="s">
        <v>479</v>
      </c>
      <c r="J1628" s="590">
        <v>570</v>
      </c>
    </row>
    <row r="1629" spans="1:10" ht="15" customHeight="1">
      <c r="A1629" s="591" t="s">
        <v>480</v>
      </c>
      <c r="B1629" s="592"/>
      <c r="C1629" s="592"/>
      <c r="D1629" s="592"/>
      <c r="E1629" s="592"/>
      <c r="F1629" s="592"/>
      <c r="G1629" s="592"/>
      <c r="H1629" s="592"/>
      <c r="I1629" s="593"/>
      <c r="J1629" s="587">
        <v>571.08000000000004</v>
      </c>
    </row>
    <row r="1630" spans="1:10">
      <c r="A1630" s="594"/>
      <c r="B1630" s="594"/>
      <c r="C1630" s="594"/>
      <c r="D1630" s="594"/>
      <c r="E1630" s="594"/>
      <c r="F1630" s="594"/>
      <c r="G1630" s="594"/>
      <c r="H1630" s="594"/>
      <c r="I1630" s="594"/>
      <c r="J1630" s="594"/>
    </row>
    <row r="1631" spans="1:10" ht="15" customHeight="1">
      <c r="A1631" s="582" t="s">
        <v>299</v>
      </c>
      <c r="B1631" s="582"/>
      <c r="C1631" s="582"/>
      <c r="D1631" s="582"/>
      <c r="E1631" s="582"/>
    </row>
    <row r="1632" spans="1:10" ht="15" customHeight="1">
      <c r="A1632" s="595" t="s">
        <v>481</v>
      </c>
      <c r="B1632" s="596"/>
      <c r="C1632" s="597"/>
      <c r="D1632" s="587" t="s">
        <v>482</v>
      </c>
      <c r="E1632" s="587" t="s">
        <v>483</v>
      </c>
    </row>
    <row r="1633" spans="1:10" ht="15" customHeight="1">
      <c r="A1633" s="598" t="s">
        <v>484</v>
      </c>
      <c r="B1633" s="599"/>
      <c r="C1633" s="600"/>
      <c r="D1633" s="601">
        <v>157.27000000000001</v>
      </c>
      <c r="E1633" s="602">
        <v>15.49</v>
      </c>
    </row>
    <row r="1634" spans="1:10" ht="15" customHeight="1">
      <c r="A1634" s="598" t="s">
        <v>485</v>
      </c>
      <c r="B1634" s="599"/>
      <c r="C1634" s="600"/>
      <c r="D1634" s="603"/>
      <c r="E1634" s="602">
        <v>571.08000000000004</v>
      </c>
    </row>
    <row r="1635" spans="1:10" ht="15" customHeight="1">
      <c r="A1635" s="598" t="s">
        <v>486</v>
      </c>
      <c r="B1635" s="599"/>
      <c r="C1635" s="600"/>
      <c r="D1635" s="603"/>
      <c r="E1635" s="602">
        <v>0</v>
      </c>
    </row>
    <row r="1636" spans="1:10" ht="15" customHeight="1">
      <c r="A1636" s="598" t="s">
        <v>487</v>
      </c>
      <c r="B1636" s="599"/>
      <c r="C1636" s="600"/>
      <c r="D1636" s="603"/>
      <c r="E1636" s="602">
        <v>1</v>
      </c>
    </row>
    <row r="1637" spans="1:10" ht="15" customHeight="1">
      <c r="A1637" s="598" t="s">
        <v>488</v>
      </c>
      <c r="B1637" s="599"/>
      <c r="C1637" s="600"/>
      <c r="D1637" s="603"/>
      <c r="E1637" s="602">
        <v>15.49</v>
      </c>
    </row>
    <row r="1638" spans="1:10" ht="15" customHeight="1">
      <c r="A1638" s="598" t="s">
        <v>489</v>
      </c>
      <c r="B1638" s="599"/>
      <c r="C1638" s="600"/>
      <c r="D1638" s="603"/>
      <c r="E1638" s="602">
        <v>15.49</v>
      </c>
    </row>
    <row r="1639" spans="1:10" ht="15" customHeight="1">
      <c r="A1639" s="598" t="s">
        <v>490</v>
      </c>
      <c r="B1639" s="599"/>
      <c r="C1639" s="600"/>
      <c r="D1639" s="604"/>
      <c r="E1639" s="602">
        <v>586.57000000000005</v>
      </c>
    </row>
    <row r="1640" spans="1:10" ht="15" customHeight="1">
      <c r="A1640" s="598" t="s">
        <v>491</v>
      </c>
      <c r="B1640" s="599"/>
      <c r="C1640" s="600"/>
      <c r="D1640" s="601">
        <v>0</v>
      </c>
      <c r="E1640" s="602">
        <v>0</v>
      </c>
    </row>
    <row r="1641" spans="1:10" ht="15" customHeight="1">
      <c r="A1641" s="595" t="s">
        <v>492</v>
      </c>
      <c r="B1641" s="596"/>
      <c r="C1641" s="597"/>
      <c r="D1641" s="604"/>
      <c r="E1641" s="587">
        <v>586.57000000000005</v>
      </c>
    </row>
    <row r="1642" spans="1:10">
      <c r="A1642" s="583"/>
      <c r="B1642" s="583"/>
      <c r="C1642" s="583"/>
      <c r="D1642" s="583"/>
      <c r="E1642" s="583"/>
      <c r="F1642" s="583"/>
      <c r="G1642" s="583"/>
      <c r="H1642" s="583"/>
      <c r="I1642" s="583"/>
      <c r="J1642" s="583"/>
    </row>
    <row r="1643" spans="1:10">
      <c r="A1643" s="605"/>
      <c r="B1643" s="605"/>
      <c r="C1643" s="605"/>
      <c r="D1643" s="605"/>
      <c r="E1643" s="605"/>
      <c r="F1643" s="605"/>
      <c r="G1643" s="605"/>
      <c r="H1643" s="605"/>
      <c r="I1643" s="605"/>
      <c r="J1643" s="605"/>
    </row>
    <row r="1644" spans="1:10">
      <c r="A1644" s="583"/>
      <c r="B1644" s="583"/>
      <c r="C1644" s="583"/>
      <c r="D1644" s="583"/>
      <c r="E1644" s="583"/>
      <c r="F1644" s="583"/>
      <c r="G1644" s="583"/>
      <c r="H1644" s="583"/>
      <c r="I1644" s="583"/>
      <c r="J1644" s="583"/>
    </row>
    <row r="1645" spans="1:10">
      <c r="A1645" s="583"/>
      <c r="B1645" s="583"/>
      <c r="C1645" s="583"/>
      <c r="D1645" s="583"/>
      <c r="E1645" s="583"/>
      <c r="F1645" s="583"/>
      <c r="G1645" s="583"/>
      <c r="H1645" s="583"/>
      <c r="I1645" s="583"/>
      <c r="J1645" s="583"/>
    </row>
  </sheetData>
  <mergeCells count="1601">
    <mergeCell ref="A1645:J1645"/>
    <mergeCell ref="A1640:C1640"/>
    <mergeCell ref="D1640:D1641"/>
    <mergeCell ref="A1641:C1641"/>
    <mergeCell ref="A1642:J1642"/>
    <mergeCell ref="A1643:J1643"/>
    <mergeCell ref="A1644:J1644"/>
    <mergeCell ref="A1632:C1632"/>
    <mergeCell ref="A1633:C1633"/>
    <mergeCell ref="D1633:D1639"/>
    <mergeCell ref="A1634:C1634"/>
    <mergeCell ref="A1635:C1635"/>
    <mergeCell ref="A1636:C1636"/>
    <mergeCell ref="A1637:C1637"/>
    <mergeCell ref="A1638:C1638"/>
    <mergeCell ref="A1639:C1639"/>
    <mergeCell ref="A1620:J1620"/>
    <mergeCell ref="A1624:I1624"/>
    <mergeCell ref="A1625:J1625"/>
    <mergeCell ref="A1629:I1629"/>
    <mergeCell ref="A1630:J1630"/>
    <mergeCell ref="A1631:E1631"/>
    <mergeCell ref="A1615:J1615"/>
    <mergeCell ref="A1616:J1616"/>
    <mergeCell ref="A1617:J1617"/>
    <mergeCell ref="A1618:G1618"/>
    <mergeCell ref="H1618:J1618"/>
    <mergeCell ref="A1619:B1619"/>
    <mergeCell ref="C1619:D1619"/>
    <mergeCell ref="E1619:G1619"/>
    <mergeCell ref="H1619:J1619"/>
    <mergeCell ref="A1610:E1610"/>
    <mergeCell ref="A1611:J1611"/>
    <mergeCell ref="A1612:J1612"/>
    <mergeCell ref="A1613:J1613"/>
    <mergeCell ref="A1614:C1614"/>
    <mergeCell ref="D1614:F1614"/>
    <mergeCell ref="G1614:J1614"/>
    <mergeCell ref="A1605:C1605"/>
    <mergeCell ref="D1605:D1606"/>
    <mergeCell ref="A1606:C1606"/>
    <mergeCell ref="A1607:J1607"/>
    <mergeCell ref="A1608:J1608"/>
    <mergeCell ref="A1609:E1609"/>
    <mergeCell ref="A1597:C1597"/>
    <mergeCell ref="A1598:C1598"/>
    <mergeCell ref="D1598:D1604"/>
    <mergeCell ref="A1599:C1599"/>
    <mergeCell ref="A1600:C1600"/>
    <mergeCell ref="A1601:C1601"/>
    <mergeCell ref="A1602:C1602"/>
    <mergeCell ref="A1603:C1603"/>
    <mergeCell ref="A1604:C1604"/>
    <mergeCell ref="A1577:J1577"/>
    <mergeCell ref="A1583:I1583"/>
    <mergeCell ref="A1584:J1584"/>
    <mergeCell ref="A1594:I1594"/>
    <mergeCell ref="A1595:J1595"/>
    <mergeCell ref="A1596:E1596"/>
    <mergeCell ref="A1572:J1572"/>
    <mergeCell ref="A1573:J1573"/>
    <mergeCell ref="A1574:J1574"/>
    <mergeCell ref="A1575:G1575"/>
    <mergeCell ref="H1575:J1575"/>
    <mergeCell ref="A1576:B1576"/>
    <mergeCell ref="C1576:D1576"/>
    <mergeCell ref="E1576:G1576"/>
    <mergeCell ref="H1576:J1576"/>
    <mergeCell ref="A1568:J1568"/>
    <mergeCell ref="A1569:J1569"/>
    <mergeCell ref="A1570:J1570"/>
    <mergeCell ref="A1571:C1571"/>
    <mergeCell ref="D1571:F1571"/>
    <mergeCell ref="G1571:J1571"/>
    <mergeCell ref="A1563:C1563"/>
    <mergeCell ref="A1564:C1564"/>
    <mergeCell ref="A1565:C1565"/>
    <mergeCell ref="A1566:C1566"/>
    <mergeCell ref="D1566:D1567"/>
    <mergeCell ref="A1567:C1567"/>
    <mergeCell ref="A1552:J1552"/>
    <mergeCell ref="A1555:I1555"/>
    <mergeCell ref="A1556:J1556"/>
    <mergeCell ref="A1557:E1557"/>
    <mergeCell ref="A1558:C1558"/>
    <mergeCell ref="A1559:C1559"/>
    <mergeCell ref="D1559:D1565"/>
    <mergeCell ref="A1560:C1560"/>
    <mergeCell ref="A1561:C1561"/>
    <mergeCell ref="A1562:C1562"/>
    <mergeCell ref="A1550:G1550"/>
    <mergeCell ref="H1550:J1550"/>
    <mergeCell ref="A1551:B1551"/>
    <mergeCell ref="C1551:D1551"/>
    <mergeCell ref="E1551:G1551"/>
    <mergeCell ref="H1551:J1551"/>
    <mergeCell ref="A1546:C1546"/>
    <mergeCell ref="D1546:F1546"/>
    <mergeCell ref="G1546:J1546"/>
    <mergeCell ref="A1547:J1547"/>
    <mergeCell ref="A1548:J1548"/>
    <mergeCell ref="A1549:J1549"/>
    <mergeCell ref="A1541:C1541"/>
    <mergeCell ref="D1541:D1542"/>
    <mergeCell ref="A1542:C1542"/>
    <mergeCell ref="A1543:J1543"/>
    <mergeCell ref="A1544:J1544"/>
    <mergeCell ref="A1545:J1545"/>
    <mergeCell ref="A1533:C1533"/>
    <mergeCell ref="A1534:C1534"/>
    <mergeCell ref="D1534:D1540"/>
    <mergeCell ref="A1535:C1535"/>
    <mergeCell ref="A1536:C1536"/>
    <mergeCell ref="A1537:C1537"/>
    <mergeCell ref="A1538:C1538"/>
    <mergeCell ref="A1539:C1539"/>
    <mergeCell ref="A1540:C1540"/>
    <mergeCell ref="A1519:J1519"/>
    <mergeCell ref="A1523:I1523"/>
    <mergeCell ref="A1524:J1524"/>
    <mergeCell ref="A1530:I1530"/>
    <mergeCell ref="A1531:J1531"/>
    <mergeCell ref="A1532:E1532"/>
    <mergeCell ref="A1517:G1517"/>
    <mergeCell ref="H1517:J1517"/>
    <mergeCell ref="A1518:B1518"/>
    <mergeCell ref="C1518:D1518"/>
    <mergeCell ref="E1518:G1518"/>
    <mergeCell ref="H1518:J1518"/>
    <mergeCell ref="A1513:C1513"/>
    <mergeCell ref="D1513:F1513"/>
    <mergeCell ref="G1513:J1513"/>
    <mergeCell ref="A1514:J1514"/>
    <mergeCell ref="A1515:J1515"/>
    <mergeCell ref="A1516:J1516"/>
    <mergeCell ref="A1508:C1508"/>
    <mergeCell ref="D1508:D1509"/>
    <mergeCell ref="A1509:C1509"/>
    <mergeCell ref="A1510:J1510"/>
    <mergeCell ref="A1511:J1511"/>
    <mergeCell ref="A1512:J1512"/>
    <mergeCell ref="A1500:C1500"/>
    <mergeCell ref="A1501:C1501"/>
    <mergeCell ref="D1501:D1507"/>
    <mergeCell ref="A1502:C1502"/>
    <mergeCell ref="A1503:C1503"/>
    <mergeCell ref="A1504:C1504"/>
    <mergeCell ref="A1505:C1505"/>
    <mergeCell ref="A1506:C1506"/>
    <mergeCell ref="A1507:C1507"/>
    <mergeCell ref="A1487:J1487"/>
    <mergeCell ref="A1491:I1491"/>
    <mergeCell ref="A1492:J1492"/>
    <mergeCell ref="A1497:I1497"/>
    <mergeCell ref="A1498:J1498"/>
    <mergeCell ref="A1499:E1499"/>
    <mergeCell ref="A1485:G1485"/>
    <mergeCell ref="H1485:J1485"/>
    <mergeCell ref="A1486:B1486"/>
    <mergeCell ref="C1486:D1486"/>
    <mergeCell ref="E1486:G1486"/>
    <mergeCell ref="H1486:J1486"/>
    <mergeCell ref="A1481:C1481"/>
    <mergeCell ref="D1481:F1481"/>
    <mergeCell ref="G1481:J1481"/>
    <mergeCell ref="A1482:J1482"/>
    <mergeCell ref="A1483:J1483"/>
    <mergeCell ref="A1484:J1484"/>
    <mergeCell ref="A1476:C1476"/>
    <mergeCell ref="D1476:D1477"/>
    <mergeCell ref="A1477:C1477"/>
    <mergeCell ref="A1478:J1478"/>
    <mergeCell ref="A1479:J1479"/>
    <mergeCell ref="A1480:J1480"/>
    <mergeCell ref="A1468:C1468"/>
    <mergeCell ref="A1469:C1469"/>
    <mergeCell ref="D1469:D1475"/>
    <mergeCell ref="A1470:C1470"/>
    <mergeCell ref="A1471:C1471"/>
    <mergeCell ref="A1472:C1472"/>
    <mergeCell ref="A1473:C1473"/>
    <mergeCell ref="A1474:C1474"/>
    <mergeCell ref="A1475:C1475"/>
    <mergeCell ref="A1456:J1456"/>
    <mergeCell ref="A1460:I1460"/>
    <mergeCell ref="A1461:J1461"/>
    <mergeCell ref="A1465:I1465"/>
    <mergeCell ref="A1466:J1466"/>
    <mergeCell ref="A1467:E1467"/>
    <mergeCell ref="A1453:J1453"/>
    <mergeCell ref="A1454:G1454"/>
    <mergeCell ref="H1454:J1454"/>
    <mergeCell ref="A1455:B1455"/>
    <mergeCell ref="C1455:D1455"/>
    <mergeCell ref="E1455:G1455"/>
    <mergeCell ref="H1455:J1455"/>
    <mergeCell ref="A1449:J1449"/>
    <mergeCell ref="A1450:C1450"/>
    <mergeCell ref="D1450:F1450"/>
    <mergeCell ref="G1450:J1450"/>
    <mergeCell ref="A1451:J1451"/>
    <mergeCell ref="A1452:J1452"/>
    <mergeCell ref="A1444:C1444"/>
    <mergeCell ref="D1444:D1445"/>
    <mergeCell ref="A1445:C1445"/>
    <mergeCell ref="A1446:J1446"/>
    <mergeCell ref="A1447:J1447"/>
    <mergeCell ref="A1448:J1448"/>
    <mergeCell ref="A1436:C1436"/>
    <mergeCell ref="A1437:C1437"/>
    <mergeCell ref="D1437:D1443"/>
    <mergeCell ref="A1438:C1438"/>
    <mergeCell ref="A1439:C1439"/>
    <mergeCell ref="A1440:C1440"/>
    <mergeCell ref="A1441:C1441"/>
    <mergeCell ref="A1442:C1442"/>
    <mergeCell ref="A1443:C1443"/>
    <mergeCell ref="A1424:J1424"/>
    <mergeCell ref="A1428:I1428"/>
    <mergeCell ref="A1429:J1429"/>
    <mergeCell ref="A1433:I1433"/>
    <mergeCell ref="A1434:J1434"/>
    <mergeCell ref="A1435:E1435"/>
    <mergeCell ref="A1422:G1422"/>
    <mergeCell ref="H1422:J1422"/>
    <mergeCell ref="A1423:B1423"/>
    <mergeCell ref="C1423:D1423"/>
    <mergeCell ref="E1423:G1423"/>
    <mergeCell ref="H1423:J1423"/>
    <mergeCell ref="A1418:C1418"/>
    <mergeCell ref="D1418:F1418"/>
    <mergeCell ref="G1418:J1418"/>
    <mergeCell ref="A1419:J1419"/>
    <mergeCell ref="A1420:J1420"/>
    <mergeCell ref="A1421:J1421"/>
    <mergeCell ref="A1413:C1413"/>
    <mergeCell ref="D1413:D1414"/>
    <mergeCell ref="A1414:C1414"/>
    <mergeCell ref="A1415:J1415"/>
    <mergeCell ref="A1416:J1416"/>
    <mergeCell ref="A1417:J1417"/>
    <mergeCell ref="A1405:C1405"/>
    <mergeCell ref="A1406:C1406"/>
    <mergeCell ref="D1406:D1412"/>
    <mergeCell ref="A1407:C1407"/>
    <mergeCell ref="A1408:C1408"/>
    <mergeCell ref="A1409:C1409"/>
    <mergeCell ref="A1410:C1410"/>
    <mergeCell ref="A1411:C1411"/>
    <mergeCell ref="A1412:C1412"/>
    <mergeCell ref="A1393:J1393"/>
    <mergeCell ref="A1397:I1397"/>
    <mergeCell ref="A1398:J1398"/>
    <mergeCell ref="A1402:I1402"/>
    <mergeCell ref="A1403:J1403"/>
    <mergeCell ref="A1404:E1404"/>
    <mergeCell ref="A1391:G1391"/>
    <mergeCell ref="H1391:J1391"/>
    <mergeCell ref="A1392:B1392"/>
    <mergeCell ref="C1392:D1392"/>
    <mergeCell ref="E1392:G1392"/>
    <mergeCell ref="H1392:J1392"/>
    <mergeCell ref="A1387:C1387"/>
    <mergeCell ref="D1387:F1387"/>
    <mergeCell ref="G1387:J1387"/>
    <mergeCell ref="A1388:J1388"/>
    <mergeCell ref="A1389:J1389"/>
    <mergeCell ref="A1390:J1390"/>
    <mergeCell ref="A1382:C1382"/>
    <mergeCell ref="D1382:D1383"/>
    <mergeCell ref="A1383:C1383"/>
    <mergeCell ref="A1384:J1384"/>
    <mergeCell ref="A1385:J1385"/>
    <mergeCell ref="A1386:J1386"/>
    <mergeCell ref="A1374:C1374"/>
    <mergeCell ref="A1375:C1375"/>
    <mergeCell ref="D1375:D1381"/>
    <mergeCell ref="A1376:C1376"/>
    <mergeCell ref="A1377:C1377"/>
    <mergeCell ref="A1378:C1378"/>
    <mergeCell ref="A1379:C1379"/>
    <mergeCell ref="A1380:C1380"/>
    <mergeCell ref="A1381:C1381"/>
    <mergeCell ref="A1362:J1362"/>
    <mergeCell ref="A1366:I1366"/>
    <mergeCell ref="A1367:J1367"/>
    <mergeCell ref="A1371:I1371"/>
    <mergeCell ref="A1372:J1372"/>
    <mergeCell ref="A1373:E1373"/>
    <mergeCell ref="A1360:G1360"/>
    <mergeCell ref="H1360:J1360"/>
    <mergeCell ref="A1361:B1361"/>
    <mergeCell ref="C1361:D1361"/>
    <mergeCell ref="E1361:G1361"/>
    <mergeCell ref="H1361:J1361"/>
    <mergeCell ref="A1356:C1356"/>
    <mergeCell ref="D1356:F1356"/>
    <mergeCell ref="G1356:J1356"/>
    <mergeCell ref="A1357:J1357"/>
    <mergeCell ref="A1358:J1358"/>
    <mergeCell ref="A1359:J1359"/>
    <mergeCell ref="A1351:C1351"/>
    <mergeCell ref="D1351:D1352"/>
    <mergeCell ref="A1352:C1352"/>
    <mergeCell ref="A1353:J1353"/>
    <mergeCell ref="A1354:J1354"/>
    <mergeCell ref="A1355:J1355"/>
    <mergeCell ref="A1343:C1343"/>
    <mergeCell ref="A1344:C1344"/>
    <mergeCell ref="D1344:D1350"/>
    <mergeCell ref="A1345:C1345"/>
    <mergeCell ref="A1346:C1346"/>
    <mergeCell ref="A1347:C1347"/>
    <mergeCell ref="A1348:C1348"/>
    <mergeCell ref="A1349:C1349"/>
    <mergeCell ref="A1350:C1350"/>
    <mergeCell ref="A1331:J1331"/>
    <mergeCell ref="A1336:I1336"/>
    <mergeCell ref="A1337:J1337"/>
    <mergeCell ref="A1340:I1340"/>
    <mergeCell ref="A1341:J1341"/>
    <mergeCell ref="A1342:E1342"/>
    <mergeCell ref="A1329:G1329"/>
    <mergeCell ref="H1329:J1329"/>
    <mergeCell ref="A1330:B1330"/>
    <mergeCell ref="C1330:D1330"/>
    <mergeCell ref="E1330:G1330"/>
    <mergeCell ref="H1330:J1330"/>
    <mergeCell ref="A1325:C1325"/>
    <mergeCell ref="D1325:F1325"/>
    <mergeCell ref="G1325:J1325"/>
    <mergeCell ref="A1326:J1326"/>
    <mergeCell ref="A1327:J1327"/>
    <mergeCell ref="A1328:J1328"/>
    <mergeCell ref="A1320:C1320"/>
    <mergeCell ref="D1320:D1321"/>
    <mergeCell ref="A1321:C1321"/>
    <mergeCell ref="A1322:J1322"/>
    <mergeCell ref="A1323:J1323"/>
    <mergeCell ref="A1324:J1324"/>
    <mergeCell ref="A1312:C1312"/>
    <mergeCell ref="A1313:C1313"/>
    <mergeCell ref="D1313:D1319"/>
    <mergeCell ref="A1314:C1314"/>
    <mergeCell ref="A1315:C1315"/>
    <mergeCell ref="A1316:C1316"/>
    <mergeCell ref="A1317:C1317"/>
    <mergeCell ref="A1318:C1318"/>
    <mergeCell ref="A1319:C1319"/>
    <mergeCell ref="A1299:J1299"/>
    <mergeCell ref="A1303:I1303"/>
    <mergeCell ref="A1304:J1304"/>
    <mergeCell ref="A1309:I1309"/>
    <mergeCell ref="A1310:J1310"/>
    <mergeCell ref="A1311:E1311"/>
    <mergeCell ref="A1297:G1297"/>
    <mergeCell ref="H1297:J1297"/>
    <mergeCell ref="A1298:B1298"/>
    <mergeCell ref="C1298:D1298"/>
    <mergeCell ref="E1298:G1298"/>
    <mergeCell ref="H1298:J1298"/>
    <mergeCell ref="A1293:C1293"/>
    <mergeCell ref="D1293:F1293"/>
    <mergeCell ref="G1293:J1293"/>
    <mergeCell ref="A1294:J1294"/>
    <mergeCell ref="A1295:J1295"/>
    <mergeCell ref="A1296:J1296"/>
    <mergeCell ref="A1288:C1288"/>
    <mergeCell ref="D1288:D1289"/>
    <mergeCell ref="A1289:C1289"/>
    <mergeCell ref="A1290:J1290"/>
    <mergeCell ref="A1291:J1291"/>
    <mergeCell ref="A1292:J1292"/>
    <mergeCell ref="A1280:C1280"/>
    <mergeCell ref="A1281:C1281"/>
    <mergeCell ref="D1281:D1287"/>
    <mergeCell ref="A1282:C1282"/>
    <mergeCell ref="A1283:C1283"/>
    <mergeCell ref="A1284:C1284"/>
    <mergeCell ref="A1285:C1285"/>
    <mergeCell ref="A1286:C1286"/>
    <mergeCell ref="A1287:C1287"/>
    <mergeCell ref="A1266:J1266"/>
    <mergeCell ref="A1270:I1270"/>
    <mergeCell ref="A1271:J1271"/>
    <mergeCell ref="A1277:I1277"/>
    <mergeCell ref="A1278:J1278"/>
    <mergeCell ref="A1279:E1279"/>
    <mergeCell ref="A1264:G1264"/>
    <mergeCell ref="H1264:J1264"/>
    <mergeCell ref="A1265:B1265"/>
    <mergeCell ref="C1265:D1265"/>
    <mergeCell ref="E1265:G1265"/>
    <mergeCell ref="H1265:J1265"/>
    <mergeCell ref="A1260:C1260"/>
    <mergeCell ref="D1260:F1260"/>
    <mergeCell ref="G1260:J1260"/>
    <mergeCell ref="A1261:J1261"/>
    <mergeCell ref="A1262:J1262"/>
    <mergeCell ref="A1263:J1263"/>
    <mergeCell ref="A1255:C1255"/>
    <mergeCell ref="D1255:D1256"/>
    <mergeCell ref="A1256:C1256"/>
    <mergeCell ref="A1257:J1257"/>
    <mergeCell ref="A1258:J1258"/>
    <mergeCell ref="A1259:J1259"/>
    <mergeCell ref="A1247:C1247"/>
    <mergeCell ref="A1248:C1248"/>
    <mergeCell ref="D1248:D1254"/>
    <mergeCell ref="A1249:C1249"/>
    <mergeCell ref="A1250:C1250"/>
    <mergeCell ref="A1251:C1251"/>
    <mergeCell ref="A1252:C1252"/>
    <mergeCell ref="A1253:C1253"/>
    <mergeCell ref="A1254:C1254"/>
    <mergeCell ref="A1235:J1235"/>
    <mergeCell ref="A1240:I1240"/>
    <mergeCell ref="A1241:J1241"/>
    <mergeCell ref="A1244:I1244"/>
    <mergeCell ref="A1245:J1245"/>
    <mergeCell ref="A1246:E1246"/>
    <mergeCell ref="A1233:G1233"/>
    <mergeCell ref="H1233:J1233"/>
    <mergeCell ref="A1234:B1234"/>
    <mergeCell ref="C1234:D1234"/>
    <mergeCell ref="E1234:G1234"/>
    <mergeCell ref="H1234:J1234"/>
    <mergeCell ref="A1229:C1229"/>
    <mergeCell ref="D1229:F1229"/>
    <mergeCell ref="G1229:J1229"/>
    <mergeCell ref="A1230:J1230"/>
    <mergeCell ref="A1231:J1231"/>
    <mergeCell ref="A1232:J1232"/>
    <mergeCell ref="A1224:C1224"/>
    <mergeCell ref="D1224:D1225"/>
    <mergeCell ref="A1225:C1225"/>
    <mergeCell ref="A1226:J1226"/>
    <mergeCell ref="A1227:J1227"/>
    <mergeCell ref="A1228:J1228"/>
    <mergeCell ref="A1216:C1216"/>
    <mergeCell ref="A1217:C1217"/>
    <mergeCell ref="D1217:D1223"/>
    <mergeCell ref="A1218:C1218"/>
    <mergeCell ref="A1219:C1219"/>
    <mergeCell ref="A1220:C1220"/>
    <mergeCell ref="A1221:C1221"/>
    <mergeCell ref="A1222:C1222"/>
    <mergeCell ref="A1223:C1223"/>
    <mergeCell ref="A1205:J1205"/>
    <mergeCell ref="A1209:I1209"/>
    <mergeCell ref="A1210:J1210"/>
    <mergeCell ref="A1213:I1213"/>
    <mergeCell ref="A1214:J1214"/>
    <mergeCell ref="A1215:E1215"/>
    <mergeCell ref="A1203:G1203"/>
    <mergeCell ref="H1203:J1203"/>
    <mergeCell ref="A1204:B1204"/>
    <mergeCell ref="C1204:D1204"/>
    <mergeCell ref="E1204:G1204"/>
    <mergeCell ref="H1204:J1204"/>
    <mergeCell ref="A1199:C1199"/>
    <mergeCell ref="D1199:F1199"/>
    <mergeCell ref="G1199:J1199"/>
    <mergeCell ref="A1200:J1200"/>
    <mergeCell ref="A1201:J1201"/>
    <mergeCell ref="A1202:J1202"/>
    <mergeCell ref="A1194:C1194"/>
    <mergeCell ref="D1194:D1195"/>
    <mergeCell ref="A1195:C1195"/>
    <mergeCell ref="A1196:J1196"/>
    <mergeCell ref="A1197:J1197"/>
    <mergeCell ref="A1198:J1198"/>
    <mergeCell ref="A1186:C1186"/>
    <mergeCell ref="A1187:C1187"/>
    <mergeCell ref="D1187:D1193"/>
    <mergeCell ref="A1188:C1188"/>
    <mergeCell ref="A1189:C1189"/>
    <mergeCell ref="A1190:C1190"/>
    <mergeCell ref="A1191:C1191"/>
    <mergeCell ref="A1192:C1192"/>
    <mergeCell ref="A1193:C1193"/>
    <mergeCell ref="A1175:J1175"/>
    <mergeCell ref="A1179:I1179"/>
    <mergeCell ref="A1180:J1180"/>
    <mergeCell ref="A1183:I1183"/>
    <mergeCell ref="A1184:J1184"/>
    <mergeCell ref="A1185:E1185"/>
    <mergeCell ref="A1173:G1173"/>
    <mergeCell ref="H1173:J1173"/>
    <mergeCell ref="A1174:B1174"/>
    <mergeCell ref="C1174:D1174"/>
    <mergeCell ref="E1174:G1174"/>
    <mergeCell ref="H1174:J1174"/>
    <mergeCell ref="A1169:C1169"/>
    <mergeCell ref="D1169:F1169"/>
    <mergeCell ref="G1169:J1169"/>
    <mergeCell ref="A1170:J1170"/>
    <mergeCell ref="A1171:J1171"/>
    <mergeCell ref="A1172:J1172"/>
    <mergeCell ref="A1164:C1164"/>
    <mergeCell ref="D1164:D1165"/>
    <mergeCell ref="A1165:C1165"/>
    <mergeCell ref="A1166:J1166"/>
    <mergeCell ref="A1167:J1167"/>
    <mergeCell ref="A1168:J1168"/>
    <mergeCell ref="A1156:C1156"/>
    <mergeCell ref="A1157:C1157"/>
    <mergeCell ref="D1157:D1163"/>
    <mergeCell ref="A1158:C1158"/>
    <mergeCell ref="A1159:C1159"/>
    <mergeCell ref="A1160:C1160"/>
    <mergeCell ref="A1161:C1161"/>
    <mergeCell ref="A1162:C1162"/>
    <mergeCell ref="A1163:C1163"/>
    <mergeCell ref="A1142:J1142"/>
    <mergeCell ref="A1146:I1146"/>
    <mergeCell ref="A1147:J1147"/>
    <mergeCell ref="A1153:I1153"/>
    <mergeCell ref="A1154:J1154"/>
    <mergeCell ref="A1155:E1155"/>
    <mergeCell ref="A1140:G1140"/>
    <mergeCell ref="H1140:J1140"/>
    <mergeCell ref="A1141:B1141"/>
    <mergeCell ref="C1141:D1141"/>
    <mergeCell ref="E1141:G1141"/>
    <mergeCell ref="H1141:J1141"/>
    <mergeCell ref="A1136:C1136"/>
    <mergeCell ref="D1136:F1136"/>
    <mergeCell ref="G1136:J1136"/>
    <mergeCell ref="A1137:J1137"/>
    <mergeCell ref="A1138:J1138"/>
    <mergeCell ref="A1139:J1139"/>
    <mergeCell ref="A1131:C1131"/>
    <mergeCell ref="D1131:D1132"/>
    <mergeCell ref="A1132:C1132"/>
    <mergeCell ref="A1133:J1133"/>
    <mergeCell ref="A1134:J1134"/>
    <mergeCell ref="A1135:J1135"/>
    <mergeCell ref="A1123:C1123"/>
    <mergeCell ref="A1124:C1124"/>
    <mergeCell ref="D1124:D1130"/>
    <mergeCell ref="A1125:C1125"/>
    <mergeCell ref="A1126:C1126"/>
    <mergeCell ref="A1127:C1127"/>
    <mergeCell ref="A1128:C1128"/>
    <mergeCell ref="A1129:C1129"/>
    <mergeCell ref="A1130:C1130"/>
    <mergeCell ref="A1102:J1102"/>
    <mergeCell ref="A1106:I1106"/>
    <mergeCell ref="A1107:J1107"/>
    <mergeCell ref="A1120:I1120"/>
    <mergeCell ref="A1121:J1121"/>
    <mergeCell ref="A1122:E1122"/>
    <mergeCell ref="A1100:G1100"/>
    <mergeCell ref="H1100:J1100"/>
    <mergeCell ref="A1101:B1101"/>
    <mergeCell ref="C1101:D1101"/>
    <mergeCell ref="E1101:G1101"/>
    <mergeCell ref="H1101:J1101"/>
    <mergeCell ref="A1096:C1096"/>
    <mergeCell ref="D1096:F1096"/>
    <mergeCell ref="G1096:J1096"/>
    <mergeCell ref="A1097:J1097"/>
    <mergeCell ref="A1098:J1098"/>
    <mergeCell ref="A1099:J1099"/>
    <mergeCell ref="A1091:C1091"/>
    <mergeCell ref="D1091:D1092"/>
    <mergeCell ref="A1092:C1092"/>
    <mergeCell ref="A1093:J1093"/>
    <mergeCell ref="A1094:J1094"/>
    <mergeCell ref="A1095:J1095"/>
    <mergeCell ref="A1083:C1083"/>
    <mergeCell ref="A1084:C1084"/>
    <mergeCell ref="D1084:D1090"/>
    <mergeCell ref="A1085:C1085"/>
    <mergeCell ref="A1086:C1086"/>
    <mergeCell ref="A1087:C1087"/>
    <mergeCell ref="A1088:C1088"/>
    <mergeCell ref="A1089:C1089"/>
    <mergeCell ref="A1090:C1090"/>
    <mergeCell ref="A1072:J1072"/>
    <mergeCell ref="A1076:I1076"/>
    <mergeCell ref="A1077:J1077"/>
    <mergeCell ref="A1080:I1080"/>
    <mergeCell ref="A1081:J1081"/>
    <mergeCell ref="A1082:E1082"/>
    <mergeCell ref="A1069:J1069"/>
    <mergeCell ref="A1070:G1070"/>
    <mergeCell ref="H1070:J1070"/>
    <mergeCell ref="A1071:B1071"/>
    <mergeCell ref="C1071:D1071"/>
    <mergeCell ref="E1071:G1071"/>
    <mergeCell ref="H1071:J1071"/>
    <mergeCell ref="A1065:J1065"/>
    <mergeCell ref="A1066:C1066"/>
    <mergeCell ref="D1066:F1066"/>
    <mergeCell ref="G1066:J1066"/>
    <mergeCell ref="A1067:J1067"/>
    <mergeCell ref="A1068:J1068"/>
    <mergeCell ref="A1060:C1060"/>
    <mergeCell ref="D1060:D1061"/>
    <mergeCell ref="A1061:C1061"/>
    <mergeCell ref="A1062:J1062"/>
    <mergeCell ref="A1063:J1063"/>
    <mergeCell ref="A1064:J1064"/>
    <mergeCell ref="A1052:C1052"/>
    <mergeCell ref="A1053:C1053"/>
    <mergeCell ref="D1053:D1059"/>
    <mergeCell ref="A1054:C1054"/>
    <mergeCell ref="A1055:C1055"/>
    <mergeCell ref="A1056:C1056"/>
    <mergeCell ref="A1057:C1057"/>
    <mergeCell ref="A1058:C1058"/>
    <mergeCell ref="A1059:C1059"/>
    <mergeCell ref="A1041:J1041"/>
    <mergeCell ref="A1045:I1045"/>
    <mergeCell ref="A1046:J1046"/>
    <mergeCell ref="A1049:I1049"/>
    <mergeCell ref="A1050:J1050"/>
    <mergeCell ref="A1051:E1051"/>
    <mergeCell ref="A1039:G1039"/>
    <mergeCell ref="H1039:J1039"/>
    <mergeCell ref="A1040:B1040"/>
    <mergeCell ref="C1040:D1040"/>
    <mergeCell ref="E1040:G1040"/>
    <mergeCell ref="H1040:J1040"/>
    <mergeCell ref="A1035:C1035"/>
    <mergeCell ref="D1035:F1035"/>
    <mergeCell ref="G1035:J1035"/>
    <mergeCell ref="A1036:J1036"/>
    <mergeCell ref="A1037:J1037"/>
    <mergeCell ref="A1038:J1038"/>
    <mergeCell ref="A1030:C1030"/>
    <mergeCell ref="D1030:D1031"/>
    <mergeCell ref="A1031:C1031"/>
    <mergeCell ref="A1032:J1032"/>
    <mergeCell ref="A1033:J1033"/>
    <mergeCell ref="A1034:J1034"/>
    <mergeCell ref="A1022:C1022"/>
    <mergeCell ref="A1023:C1023"/>
    <mergeCell ref="D1023:D1029"/>
    <mergeCell ref="A1024:C1024"/>
    <mergeCell ref="A1025:C1025"/>
    <mergeCell ref="A1026:C1026"/>
    <mergeCell ref="A1027:C1027"/>
    <mergeCell ref="A1028:C1028"/>
    <mergeCell ref="A1029:C1029"/>
    <mergeCell ref="A1008:J1008"/>
    <mergeCell ref="A1012:I1012"/>
    <mergeCell ref="A1013:J1013"/>
    <mergeCell ref="A1019:I1019"/>
    <mergeCell ref="A1020:J1020"/>
    <mergeCell ref="A1021:E1021"/>
    <mergeCell ref="A1006:G1006"/>
    <mergeCell ref="H1006:J1006"/>
    <mergeCell ref="A1007:B1007"/>
    <mergeCell ref="C1007:D1007"/>
    <mergeCell ref="E1007:G1007"/>
    <mergeCell ref="H1007:J1007"/>
    <mergeCell ref="A1002:C1002"/>
    <mergeCell ref="D1002:F1002"/>
    <mergeCell ref="G1002:J1002"/>
    <mergeCell ref="A1003:J1003"/>
    <mergeCell ref="A1004:J1004"/>
    <mergeCell ref="A1005:J1005"/>
    <mergeCell ref="A997:C997"/>
    <mergeCell ref="D997:D998"/>
    <mergeCell ref="A998:C998"/>
    <mergeCell ref="A999:J999"/>
    <mergeCell ref="A1000:J1000"/>
    <mergeCell ref="A1001:J1001"/>
    <mergeCell ref="A989:C989"/>
    <mergeCell ref="A990:C990"/>
    <mergeCell ref="D990:D996"/>
    <mergeCell ref="A991:C991"/>
    <mergeCell ref="A992:C992"/>
    <mergeCell ref="A993:C993"/>
    <mergeCell ref="A994:C994"/>
    <mergeCell ref="A995:C995"/>
    <mergeCell ref="A996:C996"/>
    <mergeCell ref="A977:J977"/>
    <mergeCell ref="A981:I981"/>
    <mergeCell ref="A982:J982"/>
    <mergeCell ref="A986:I986"/>
    <mergeCell ref="A987:J987"/>
    <mergeCell ref="A988:E988"/>
    <mergeCell ref="A975:G975"/>
    <mergeCell ref="H975:J975"/>
    <mergeCell ref="A976:B976"/>
    <mergeCell ref="C976:D976"/>
    <mergeCell ref="E976:G976"/>
    <mergeCell ref="H976:J976"/>
    <mergeCell ref="A971:C971"/>
    <mergeCell ref="D971:F971"/>
    <mergeCell ref="G971:J971"/>
    <mergeCell ref="A972:J972"/>
    <mergeCell ref="A973:J973"/>
    <mergeCell ref="A974:J974"/>
    <mergeCell ref="A966:C966"/>
    <mergeCell ref="D966:D967"/>
    <mergeCell ref="A967:C967"/>
    <mergeCell ref="A968:J968"/>
    <mergeCell ref="A969:J969"/>
    <mergeCell ref="A970:J970"/>
    <mergeCell ref="A958:C958"/>
    <mergeCell ref="A959:C959"/>
    <mergeCell ref="D959:D965"/>
    <mergeCell ref="A960:C960"/>
    <mergeCell ref="A961:C961"/>
    <mergeCell ref="A962:C962"/>
    <mergeCell ref="A963:C963"/>
    <mergeCell ref="A964:C964"/>
    <mergeCell ref="A965:C965"/>
    <mergeCell ref="A945:J945"/>
    <mergeCell ref="A949:I949"/>
    <mergeCell ref="A950:J950"/>
    <mergeCell ref="A955:I955"/>
    <mergeCell ref="A956:J956"/>
    <mergeCell ref="A957:E957"/>
    <mergeCell ref="A943:G943"/>
    <mergeCell ref="H943:J943"/>
    <mergeCell ref="A944:B944"/>
    <mergeCell ref="C944:D944"/>
    <mergeCell ref="E944:G944"/>
    <mergeCell ref="H944:J944"/>
    <mergeCell ref="A939:C939"/>
    <mergeCell ref="D939:F939"/>
    <mergeCell ref="G939:J939"/>
    <mergeCell ref="A940:J940"/>
    <mergeCell ref="A941:J941"/>
    <mergeCell ref="A942:J942"/>
    <mergeCell ref="A934:C934"/>
    <mergeCell ref="D934:D935"/>
    <mergeCell ref="A935:C935"/>
    <mergeCell ref="A936:J936"/>
    <mergeCell ref="A937:J937"/>
    <mergeCell ref="A938:J938"/>
    <mergeCell ref="A926:C926"/>
    <mergeCell ref="A927:C927"/>
    <mergeCell ref="D927:D933"/>
    <mergeCell ref="A928:C928"/>
    <mergeCell ref="A929:C929"/>
    <mergeCell ref="A930:C930"/>
    <mergeCell ref="A931:C931"/>
    <mergeCell ref="A932:C932"/>
    <mergeCell ref="A933:C933"/>
    <mergeCell ref="A912:J912"/>
    <mergeCell ref="A916:I916"/>
    <mergeCell ref="A917:J917"/>
    <mergeCell ref="A923:I923"/>
    <mergeCell ref="A924:J924"/>
    <mergeCell ref="A925:E925"/>
    <mergeCell ref="A910:G910"/>
    <mergeCell ref="H910:J910"/>
    <mergeCell ref="A911:B911"/>
    <mergeCell ref="C911:D911"/>
    <mergeCell ref="E911:G911"/>
    <mergeCell ref="H911:J911"/>
    <mergeCell ref="A906:C906"/>
    <mergeCell ref="D906:F906"/>
    <mergeCell ref="G906:J906"/>
    <mergeCell ref="A907:J907"/>
    <mergeCell ref="A908:J908"/>
    <mergeCell ref="A909:J909"/>
    <mergeCell ref="A901:C901"/>
    <mergeCell ref="D901:D902"/>
    <mergeCell ref="A902:C902"/>
    <mergeCell ref="A903:J903"/>
    <mergeCell ref="A904:J904"/>
    <mergeCell ref="A905:J905"/>
    <mergeCell ref="A893:C893"/>
    <mergeCell ref="A894:C894"/>
    <mergeCell ref="D894:D900"/>
    <mergeCell ref="A895:C895"/>
    <mergeCell ref="A896:C896"/>
    <mergeCell ref="A897:C897"/>
    <mergeCell ref="A898:C898"/>
    <mergeCell ref="A899:C899"/>
    <mergeCell ref="A900:C900"/>
    <mergeCell ref="A880:J880"/>
    <mergeCell ref="A884:I884"/>
    <mergeCell ref="A885:J885"/>
    <mergeCell ref="A890:I890"/>
    <mergeCell ref="A891:J891"/>
    <mergeCell ref="A892:E892"/>
    <mergeCell ref="A878:G878"/>
    <mergeCell ref="H878:J878"/>
    <mergeCell ref="A879:B879"/>
    <mergeCell ref="C879:D879"/>
    <mergeCell ref="E879:G879"/>
    <mergeCell ref="H879:J879"/>
    <mergeCell ref="A874:C874"/>
    <mergeCell ref="D874:F874"/>
    <mergeCell ref="G874:J874"/>
    <mergeCell ref="A875:J875"/>
    <mergeCell ref="A876:J876"/>
    <mergeCell ref="A877:J877"/>
    <mergeCell ref="A869:C869"/>
    <mergeCell ref="D869:D870"/>
    <mergeCell ref="A870:C870"/>
    <mergeCell ref="A871:J871"/>
    <mergeCell ref="A872:J872"/>
    <mergeCell ref="A873:J873"/>
    <mergeCell ref="A861:C861"/>
    <mergeCell ref="A862:C862"/>
    <mergeCell ref="D862:D868"/>
    <mergeCell ref="A863:C863"/>
    <mergeCell ref="A864:C864"/>
    <mergeCell ref="A865:C865"/>
    <mergeCell ref="A866:C866"/>
    <mergeCell ref="A867:C867"/>
    <mergeCell ref="A868:C868"/>
    <mergeCell ref="A848:J848"/>
    <mergeCell ref="A852:I852"/>
    <mergeCell ref="A853:J853"/>
    <mergeCell ref="A858:I858"/>
    <mergeCell ref="A859:J859"/>
    <mergeCell ref="A860:E860"/>
    <mergeCell ref="A845:J845"/>
    <mergeCell ref="A846:G846"/>
    <mergeCell ref="H846:J846"/>
    <mergeCell ref="A847:B847"/>
    <mergeCell ref="C847:D847"/>
    <mergeCell ref="E847:G847"/>
    <mergeCell ref="H847:J847"/>
    <mergeCell ref="A841:J841"/>
    <mergeCell ref="A842:C842"/>
    <mergeCell ref="D842:F842"/>
    <mergeCell ref="G842:J842"/>
    <mergeCell ref="A843:J843"/>
    <mergeCell ref="A844:J844"/>
    <mergeCell ref="A836:C836"/>
    <mergeCell ref="D836:D837"/>
    <mergeCell ref="A837:C837"/>
    <mergeCell ref="A838:J838"/>
    <mergeCell ref="A839:J839"/>
    <mergeCell ref="A840:J840"/>
    <mergeCell ref="A828:C828"/>
    <mergeCell ref="A829:C829"/>
    <mergeCell ref="D829:D835"/>
    <mergeCell ref="A830:C830"/>
    <mergeCell ref="A831:C831"/>
    <mergeCell ref="A832:C832"/>
    <mergeCell ref="A833:C833"/>
    <mergeCell ref="A834:C834"/>
    <mergeCell ref="A835:C835"/>
    <mergeCell ref="A815:J815"/>
    <mergeCell ref="A819:I819"/>
    <mergeCell ref="A820:J820"/>
    <mergeCell ref="A825:I825"/>
    <mergeCell ref="A826:J826"/>
    <mergeCell ref="A827:E827"/>
    <mergeCell ref="A813:G813"/>
    <mergeCell ref="H813:J813"/>
    <mergeCell ref="A814:B814"/>
    <mergeCell ref="C814:D814"/>
    <mergeCell ref="E814:G814"/>
    <mergeCell ref="H814:J814"/>
    <mergeCell ref="A809:C809"/>
    <mergeCell ref="D809:F809"/>
    <mergeCell ref="G809:J809"/>
    <mergeCell ref="A810:J810"/>
    <mergeCell ref="A811:J811"/>
    <mergeCell ref="A812:J812"/>
    <mergeCell ref="A804:C804"/>
    <mergeCell ref="D804:D805"/>
    <mergeCell ref="A805:C805"/>
    <mergeCell ref="A806:J806"/>
    <mergeCell ref="A807:J807"/>
    <mergeCell ref="A808:J808"/>
    <mergeCell ref="A796:C796"/>
    <mergeCell ref="A797:C797"/>
    <mergeCell ref="D797:D803"/>
    <mergeCell ref="A798:C798"/>
    <mergeCell ref="A799:C799"/>
    <mergeCell ref="A800:C800"/>
    <mergeCell ref="A801:C801"/>
    <mergeCell ref="A802:C802"/>
    <mergeCell ref="A803:C803"/>
    <mergeCell ref="A783:J783"/>
    <mergeCell ref="A787:I787"/>
    <mergeCell ref="A788:J788"/>
    <mergeCell ref="A793:I793"/>
    <mergeCell ref="A794:J794"/>
    <mergeCell ref="A795:E795"/>
    <mergeCell ref="A781:G781"/>
    <mergeCell ref="H781:J781"/>
    <mergeCell ref="A782:B782"/>
    <mergeCell ref="C782:D782"/>
    <mergeCell ref="E782:G782"/>
    <mergeCell ref="H782:J782"/>
    <mergeCell ref="A777:C777"/>
    <mergeCell ref="D777:F777"/>
    <mergeCell ref="G777:J777"/>
    <mergeCell ref="A778:J778"/>
    <mergeCell ref="A779:J779"/>
    <mergeCell ref="A780:J780"/>
    <mergeCell ref="A772:C772"/>
    <mergeCell ref="D772:D773"/>
    <mergeCell ref="A773:C773"/>
    <mergeCell ref="A774:J774"/>
    <mergeCell ref="A775:J775"/>
    <mergeCell ref="A776:J776"/>
    <mergeCell ref="A764:C764"/>
    <mergeCell ref="A765:C765"/>
    <mergeCell ref="D765:D771"/>
    <mergeCell ref="A766:C766"/>
    <mergeCell ref="A767:C767"/>
    <mergeCell ref="A768:C768"/>
    <mergeCell ref="A769:C769"/>
    <mergeCell ref="A770:C770"/>
    <mergeCell ref="A771:C771"/>
    <mergeCell ref="A752:J752"/>
    <mergeCell ref="A756:I756"/>
    <mergeCell ref="A757:J757"/>
    <mergeCell ref="A761:I761"/>
    <mergeCell ref="A762:J762"/>
    <mergeCell ref="A763:E763"/>
    <mergeCell ref="A747:J747"/>
    <mergeCell ref="A748:J748"/>
    <mergeCell ref="A749:J749"/>
    <mergeCell ref="A750:G750"/>
    <mergeCell ref="H750:J750"/>
    <mergeCell ref="A751:B751"/>
    <mergeCell ref="C751:D751"/>
    <mergeCell ref="E751:G751"/>
    <mergeCell ref="H751:J751"/>
    <mergeCell ref="A743:J743"/>
    <mergeCell ref="A744:J744"/>
    <mergeCell ref="A745:J745"/>
    <mergeCell ref="A746:C746"/>
    <mergeCell ref="D746:F746"/>
    <mergeCell ref="G746:J746"/>
    <mergeCell ref="A738:C738"/>
    <mergeCell ref="A739:C739"/>
    <mergeCell ref="A740:C740"/>
    <mergeCell ref="A741:C741"/>
    <mergeCell ref="D741:D742"/>
    <mergeCell ref="A742:C742"/>
    <mergeCell ref="A727:J727"/>
    <mergeCell ref="A730:I730"/>
    <mergeCell ref="A731:J731"/>
    <mergeCell ref="A732:E732"/>
    <mergeCell ref="A733:C733"/>
    <mergeCell ref="A734:C734"/>
    <mergeCell ref="D734:D740"/>
    <mergeCell ref="A735:C735"/>
    <mergeCell ref="A736:C736"/>
    <mergeCell ref="A737:C737"/>
    <mergeCell ref="A722:J722"/>
    <mergeCell ref="A723:J723"/>
    <mergeCell ref="A724:J724"/>
    <mergeCell ref="A725:G725"/>
    <mergeCell ref="H725:J725"/>
    <mergeCell ref="A726:B726"/>
    <mergeCell ref="C726:D726"/>
    <mergeCell ref="E726:G726"/>
    <mergeCell ref="H726:J726"/>
    <mergeCell ref="A718:J718"/>
    <mergeCell ref="A719:J719"/>
    <mergeCell ref="A720:J720"/>
    <mergeCell ref="A721:C721"/>
    <mergeCell ref="D721:F721"/>
    <mergeCell ref="G721:J721"/>
    <mergeCell ref="A713:C713"/>
    <mergeCell ref="A714:C714"/>
    <mergeCell ref="A715:C715"/>
    <mergeCell ref="A716:C716"/>
    <mergeCell ref="D716:D717"/>
    <mergeCell ref="A717:C717"/>
    <mergeCell ref="A702:J702"/>
    <mergeCell ref="A705:I705"/>
    <mergeCell ref="A706:J706"/>
    <mergeCell ref="A707:E707"/>
    <mergeCell ref="A708:C708"/>
    <mergeCell ref="A709:C709"/>
    <mergeCell ref="D709:D715"/>
    <mergeCell ref="A710:C710"/>
    <mergeCell ref="A711:C711"/>
    <mergeCell ref="A712:C712"/>
    <mergeCell ref="A700:G700"/>
    <mergeCell ref="H700:J700"/>
    <mergeCell ref="A701:B701"/>
    <mergeCell ref="C701:D701"/>
    <mergeCell ref="E701:G701"/>
    <mergeCell ref="H701:J701"/>
    <mergeCell ref="A696:C696"/>
    <mergeCell ref="D696:F696"/>
    <mergeCell ref="G696:J696"/>
    <mergeCell ref="A697:J697"/>
    <mergeCell ref="A698:J698"/>
    <mergeCell ref="A699:J699"/>
    <mergeCell ref="A691:C691"/>
    <mergeCell ref="D691:D692"/>
    <mergeCell ref="A692:C692"/>
    <mergeCell ref="A693:J693"/>
    <mergeCell ref="A694:J694"/>
    <mergeCell ref="A695:J695"/>
    <mergeCell ref="A683:C683"/>
    <mergeCell ref="A684:C684"/>
    <mergeCell ref="D684:D690"/>
    <mergeCell ref="A685:C685"/>
    <mergeCell ref="A686:C686"/>
    <mergeCell ref="A687:C687"/>
    <mergeCell ref="A688:C688"/>
    <mergeCell ref="A689:C689"/>
    <mergeCell ref="A690:C690"/>
    <mergeCell ref="A671:J671"/>
    <mergeCell ref="A675:I675"/>
    <mergeCell ref="A676:J676"/>
    <mergeCell ref="A680:I680"/>
    <mergeCell ref="A681:J681"/>
    <mergeCell ref="A682:E682"/>
    <mergeCell ref="A669:G669"/>
    <mergeCell ref="H669:J669"/>
    <mergeCell ref="A670:B670"/>
    <mergeCell ref="C670:D670"/>
    <mergeCell ref="E670:G670"/>
    <mergeCell ref="H670:J670"/>
    <mergeCell ref="A665:C665"/>
    <mergeCell ref="D665:F665"/>
    <mergeCell ref="G665:J665"/>
    <mergeCell ref="A666:J666"/>
    <mergeCell ref="A667:J667"/>
    <mergeCell ref="A668:J668"/>
    <mergeCell ref="A660:C660"/>
    <mergeCell ref="D660:D661"/>
    <mergeCell ref="A661:C661"/>
    <mergeCell ref="A662:J662"/>
    <mergeCell ref="A663:J663"/>
    <mergeCell ref="A664:J664"/>
    <mergeCell ref="A652:C652"/>
    <mergeCell ref="A653:C653"/>
    <mergeCell ref="D653:D659"/>
    <mergeCell ref="A654:C654"/>
    <mergeCell ref="A655:C655"/>
    <mergeCell ref="A656:C656"/>
    <mergeCell ref="A657:C657"/>
    <mergeCell ref="A658:C658"/>
    <mergeCell ref="A659:C659"/>
    <mergeCell ref="A640:J640"/>
    <mergeCell ref="A644:I644"/>
    <mergeCell ref="A645:J645"/>
    <mergeCell ref="A649:I649"/>
    <mergeCell ref="A650:J650"/>
    <mergeCell ref="A651:E651"/>
    <mergeCell ref="A638:G638"/>
    <mergeCell ref="H638:J638"/>
    <mergeCell ref="A639:B639"/>
    <mergeCell ref="C639:D639"/>
    <mergeCell ref="E639:G639"/>
    <mergeCell ref="H639:J639"/>
    <mergeCell ref="A634:C634"/>
    <mergeCell ref="D634:F634"/>
    <mergeCell ref="G634:J634"/>
    <mergeCell ref="A635:J635"/>
    <mergeCell ref="A636:J636"/>
    <mergeCell ref="A637:J637"/>
    <mergeCell ref="A629:C629"/>
    <mergeCell ref="D629:D630"/>
    <mergeCell ref="A630:C630"/>
    <mergeCell ref="A631:J631"/>
    <mergeCell ref="A632:J632"/>
    <mergeCell ref="A633:J633"/>
    <mergeCell ref="A621:C621"/>
    <mergeCell ref="A622:C622"/>
    <mergeCell ref="D622:D628"/>
    <mergeCell ref="A623:C623"/>
    <mergeCell ref="A624:C624"/>
    <mergeCell ref="A625:C625"/>
    <mergeCell ref="A626:C626"/>
    <mergeCell ref="A627:C627"/>
    <mergeCell ref="A628:C628"/>
    <mergeCell ref="A609:J609"/>
    <mergeCell ref="A613:I613"/>
    <mergeCell ref="A614:J614"/>
    <mergeCell ref="A618:I618"/>
    <mergeCell ref="A619:J619"/>
    <mergeCell ref="A620:E620"/>
    <mergeCell ref="A606:J606"/>
    <mergeCell ref="A607:G607"/>
    <mergeCell ref="H607:J607"/>
    <mergeCell ref="A608:B608"/>
    <mergeCell ref="C608:D608"/>
    <mergeCell ref="E608:G608"/>
    <mergeCell ref="H608:J608"/>
    <mergeCell ref="A602:J602"/>
    <mergeCell ref="A603:C603"/>
    <mergeCell ref="D603:F603"/>
    <mergeCell ref="G603:J603"/>
    <mergeCell ref="A604:J604"/>
    <mergeCell ref="A605:J605"/>
    <mergeCell ref="A597:C597"/>
    <mergeCell ref="D597:D598"/>
    <mergeCell ref="A598:C598"/>
    <mergeCell ref="A599:J599"/>
    <mergeCell ref="A600:J600"/>
    <mergeCell ref="A601:J601"/>
    <mergeCell ref="A589:C589"/>
    <mergeCell ref="A590:C590"/>
    <mergeCell ref="D590:D596"/>
    <mergeCell ref="A591:C591"/>
    <mergeCell ref="A592:C592"/>
    <mergeCell ref="A593:C593"/>
    <mergeCell ref="A594:C594"/>
    <mergeCell ref="A595:C595"/>
    <mergeCell ref="A596:C596"/>
    <mergeCell ref="A574:J574"/>
    <mergeCell ref="A579:I579"/>
    <mergeCell ref="A580:J580"/>
    <mergeCell ref="A586:I586"/>
    <mergeCell ref="A587:J587"/>
    <mergeCell ref="A588:E588"/>
    <mergeCell ref="A572:G572"/>
    <mergeCell ref="H572:J572"/>
    <mergeCell ref="A573:B573"/>
    <mergeCell ref="C573:D573"/>
    <mergeCell ref="E573:G573"/>
    <mergeCell ref="H573:J573"/>
    <mergeCell ref="A568:C568"/>
    <mergeCell ref="D568:F568"/>
    <mergeCell ref="G568:J568"/>
    <mergeCell ref="A569:J569"/>
    <mergeCell ref="A570:J570"/>
    <mergeCell ref="A571:J571"/>
    <mergeCell ref="A563:C563"/>
    <mergeCell ref="D563:D564"/>
    <mergeCell ref="A564:C564"/>
    <mergeCell ref="A565:J565"/>
    <mergeCell ref="A566:J566"/>
    <mergeCell ref="A567:J567"/>
    <mergeCell ref="A555:C555"/>
    <mergeCell ref="A556:C556"/>
    <mergeCell ref="D556:D562"/>
    <mergeCell ref="A557:C557"/>
    <mergeCell ref="A558:C558"/>
    <mergeCell ref="A559:C559"/>
    <mergeCell ref="A560:C560"/>
    <mergeCell ref="A561:C561"/>
    <mergeCell ref="A562:C562"/>
    <mergeCell ref="A542:J542"/>
    <mergeCell ref="A546:I546"/>
    <mergeCell ref="A547:J547"/>
    <mergeCell ref="A552:I552"/>
    <mergeCell ref="A553:J553"/>
    <mergeCell ref="A554:E554"/>
    <mergeCell ref="A537:J537"/>
    <mergeCell ref="A538:J538"/>
    <mergeCell ref="A539:J539"/>
    <mergeCell ref="A540:G540"/>
    <mergeCell ref="H540:J540"/>
    <mergeCell ref="A541:B541"/>
    <mergeCell ref="C541:D541"/>
    <mergeCell ref="E541:G541"/>
    <mergeCell ref="H541:J541"/>
    <mergeCell ref="A532:E532"/>
    <mergeCell ref="A533:J533"/>
    <mergeCell ref="A534:J534"/>
    <mergeCell ref="A535:J535"/>
    <mergeCell ref="A536:C536"/>
    <mergeCell ref="D536:F536"/>
    <mergeCell ref="G536:J536"/>
    <mergeCell ref="A527:C527"/>
    <mergeCell ref="D527:D528"/>
    <mergeCell ref="A528:C528"/>
    <mergeCell ref="A529:J529"/>
    <mergeCell ref="A530:J530"/>
    <mergeCell ref="A531:E531"/>
    <mergeCell ref="A519:C519"/>
    <mergeCell ref="A520:C520"/>
    <mergeCell ref="D520:D526"/>
    <mergeCell ref="A521:C521"/>
    <mergeCell ref="A522:C522"/>
    <mergeCell ref="A523:C523"/>
    <mergeCell ref="A524:C524"/>
    <mergeCell ref="A525:C525"/>
    <mergeCell ref="A526:C526"/>
    <mergeCell ref="A500:J500"/>
    <mergeCell ref="A504:I504"/>
    <mergeCell ref="A505:J505"/>
    <mergeCell ref="A516:I516"/>
    <mergeCell ref="A517:J517"/>
    <mergeCell ref="A518:E518"/>
    <mergeCell ref="A495:J495"/>
    <mergeCell ref="A496:J496"/>
    <mergeCell ref="A497:J497"/>
    <mergeCell ref="A498:G498"/>
    <mergeCell ref="H498:J498"/>
    <mergeCell ref="A499:B499"/>
    <mergeCell ref="C499:D499"/>
    <mergeCell ref="E499:G499"/>
    <mergeCell ref="H499:J499"/>
    <mergeCell ref="A489:E489"/>
    <mergeCell ref="A490:J490"/>
    <mergeCell ref="A491:J491"/>
    <mergeCell ref="A492:J492"/>
    <mergeCell ref="A493:J493"/>
    <mergeCell ref="A494:C494"/>
    <mergeCell ref="D494:F494"/>
    <mergeCell ref="G494:J494"/>
    <mergeCell ref="A484:C484"/>
    <mergeCell ref="D484:D485"/>
    <mergeCell ref="A485:C485"/>
    <mergeCell ref="A486:J486"/>
    <mergeCell ref="A487:J487"/>
    <mergeCell ref="A488:E488"/>
    <mergeCell ref="A476:C476"/>
    <mergeCell ref="A477:C477"/>
    <mergeCell ref="D477:D483"/>
    <mergeCell ref="A478:C478"/>
    <mergeCell ref="A479:C479"/>
    <mergeCell ref="A480:C480"/>
    <mergeCell ref="A481:C481"/>
    <mergeCell ref="A482:C482"/>
    <mergeCell ref="A483:C483"/>
    <mergeCell ref="A460:J460"/>
    <mergeCell ref="A464:I464"/>
    <mergeCell ref="A465:J465"/>
    <mergeCell ref="A473:I473"/>
    <mergeCell ref="A474:J474"/>
    <mergeCell ref="A475:E475"/>
    <mergeCell ref="A458:G458"/>
    <mergeCell ref="H458:J458"/>
    <mergeCell ref="A459:B459"/>
    <mergeCell ref="C459:D459"/>
    <mergeCell ref="E459:G459"/>
    <mergeCell ref="H459:J459"/>
    <mergeCell ref="A454:C454"/>
    <mergeCell ref="D454:F454"/>
    <mergeCell ref="G454:J454"/>
    <mergeCell ref="A455:J455"/>
    <mergeCell ref="A456:J456"/>
    <mergeCell ref="A457:J457"/>
    <mergeCell ref="A449:C449"/>
    <mergeCell ref="D449:D450"/>
    <mergeCell ref="A450:C450"/>
    <mergeCell ref="A451:J451"/>
    <mergeCell ref="A452:J452"/>
    <mergeCell ref="A453:J453"/>
    <mergeCell ref="A441:C441"/>
    <mergeCell ref="A442:C442"/>
    <mergeCell ref="D442:D448"/>
    <mergeCell ref="A443:C443"/>
    <mergeCell ref="A444:C444"/>
    <mergeCell ref="A445:C445"/>
    <mergeCell ref="A446:C446"/>
    <mergeCell ref="A447:C447"/>
    <mergeCell ref="A448:C448"/>
    <mergeCell ref="A427:J427"/>
    <mergeCell ref="A431:I431"/>
    <mergeCell ref="A432:J432"/>
    <mergeCell ref="A438:I438"/>
    <mergeCell ref="A439:J439"/>
    <mergeCell ref="A440:E440"/>
    <mergeCell ref="A425:G425"/>
    <mergeCell ref="H425:J425"/>
    <mergeCell ref="A426:B426"/>
    <mergeCell ref="C426:D426"/>
    <mergeCell ref="E426:G426"/>
    <mergeCell ref="H426:J426"/>
    <mergeCell ref="A421:C421"/>
    <mergeCell ref="D421:F421"/>
    <mergeCell ref="G421:J421"/>
    <mergeCell ref="A422:J422"/>
    <mergeCell ref="A423:J423"/>
    <mergeCell ref="A424:J424"/>
    <mergeCell ref="A416:C416"/>
    <mergeCell ref="D416:D417"/>
    <mergeCell ref="A417:C417"/>
    <mergeCell ref="A418:J418"/>
    <mergeCell ref="A419:J419"/>
    <mergeCell ref="A420:J420"/>
    <mergeCell ref="A408:C408"/>
    <mergeCell ref="A409:C409"/>
    <mergeCell ref="D409:D415"/>
    <mergeCell ref="A410:C410"/>
    <mergeCell ref="A411:C411"/>
    <mergeCell ref="A412:C412"/>
    <mergeCell ref="A413:C413"/>
    <mergeCell ref="A414:C414"/>
    <mergeCell ref="A415:C415"/>
    <mergeCell ref="A396:J396"/>
    <mergeCell ref="A400:I400"/>
    <mergeCell ref="A401:J401"/>
    <mergeCell ref="A405:I405"/>
    <mergeCell ref="A406:J406"/>
    <mergeCell ref="A407:E407"/>
    <mergeCell ref="A393:J393"/>
    <mergeCell ref="A394:G394"/>
    <mergeCell ref="H394:J394"/>
    <mergeCell ref="A395:B395"/>
    <mergeCell ref="C395:D395"/>
    <mergeCell ref="E395:G395"/>
    <mergeCell ref="H395:J395"/>
    <mergeCell ref="A389:J389"/>
    <mergeCell ref="A390:C390"/>
    <mergeCell ref="D390:F390"/>
    <mergeCell ref="G390:J390"/>
    <mergeCell ref="A391:J391"/>
    <mergeCell ref="A392:J392"/>
    <mergeCell ref="A384:C384"/>
    <mergeCell ref="A385:C385"/>
    <mergeCell ref="D385:D386"/>
    <mergeCell ref="A386:C386"/>
    <mergeCell ref="A387:J387"/>
    <mergeCell ref="A388:J388"/>
    <mergeCell ref="A375:J375"/>
    <mergeCell ref="A376:E376"/>
    <mergeCell ref="A377:C377"/>
    <mergeCell ref="A378:C378"/>
    <mergeCell ref="D378:D384"/>
    <mergeCell ref="A379:C379"/>
    <mergeCell ref="A380:C380"/>
    <mergeCell ref="A381:C381"/>
    <mergeCell ref="A382:C382"/>
    <mergeCell ref="A383:C383"/>
    <mergeCell ref="A359:J359"/>
    <mergeCell ref="A363:I363"/>
    <mergeCell ref="A364:J364"/>
    <mergeCell ref="A370:I370"/>
    <mergeCell ref="A371:J371"/>
    <mergeCell ref="A374:I374"/>
    <mergeCell ref="A357:G357"/>
    <mergeCell ref="H357:J357"/>
    <mergeCell ref="A358:B358"/>
    <mergeCell ref="C358:D358"/>
    <mergeCell ref="E358:G358"/>
    <mergeCell ref="H358:J358"/>
    <mergeCell ref="A353:C353"/>
    <mergeCell ref="D353:F353"/>
    <mergeCell ref="G353:J353"/>
    <mergeCell ref="A354:J354"/>
    <mergeCell ref="A355:J355"/>
    <mergeCell ref="A356:J356"/>
    <mergeCell ref="A348:C348"/>
    <mergeCell ref="D348:D349"/>
    <mergeCell ref="A349:C349"/>
    <mergeCell ref="A350:J350"/>
    <mergeCell ref="A351:J351"/>
    <mergeCell ref="A352:J352"/>
    <mergeCell ref="A340:C340"/>
    <mergeCell ref="A341:C341"/>
    <mergeCell ref="D341:D347"/>
    <mergeCell ref="A342:C342"/>
    <mergeCell ref="A343:C343"/>
    <mergeCell ref="A344:C344"/>
    <mergeCell ref="A345:C345"/>
    <mergeCell ref="A346:C346"/>
    <mergeCell ref="A347:C347"/>
    <mergeCell ref="A326:J326"/>
    <mergeCell ref="A330:I330"/>
    <mergeCell ref="A331:J331"/>
    <mergeCell ref="A337:I337"/>
    <mergeCell ref="A338:J338"/>
    <mergeCell ref="A339:E339"/>
    <mergeCell ref="A323:J323"/>
    <mergeCell ref="A324:G324"/>
    <mergeCell ref="H324:J324"/>
    <mergeCell ref="A325:B325"/>
    <mergeCell ref="C325:D325"/>
    <mergeCell ref="E325:G325"/>
    <mergeCell ref="H325:J325"/>
    <mergeCell ref="A319:J319"/>
    <mergeCell ref="A320:C320"/>
    <mergeCell ref="D320:F320"/>
    <mergeCell ref="G320:J320"/>
    <mergeCell ref="A321:J321"/>
    <mergeCell ref="A322:J322"/>
    <mergeCell ref="A314:C314"/>
    <mergeCell ref="D314:D315"/>
    <mergeCell ref="A315:C315"/>
    <mergeCell ref="A316:J316"/>
    <mergeCell ref="A317:J317"/>
    <mergeCell ref="A318:J318"/>
    <mergeCell ref="A306:C306"/>
    <mergeCell ref="A307:C307"/>
    <mergeCell ref="D307:D313"/>
    <mergeCell ref="A308:C308"/>
    <mergeCell ref="A309:C309"/>
    <mergeCell ref="A310:C310"/>
    <mergeCell ref="A311:C311"/>
    <mergeCell ref="A312:C312"/>
    <mergeCell ref="A313:C313"/>
    <mergeCell ref="A296:J296"/>
    <mergeCell ref="A299:I299"/>
    <mergeCell ref="A300:J300"/>
    <mergeCell ref="A303:I303"/>
    <mergeCell ref="A304:J304"/>
    <mergeCell ref="A305:E305"/>
    <mergeCell ref="A294:G294"/>
    <mergeCell ref="H294:J294"/>
    <mergeCell ref="A295:B295"/>
    <mergeCell ref="C295:D295"/>
    <mergeCell ref="E295:G295"/>
    <mergeCell ref="H295:J295"/>
    <mergeCell ref="A290:C290"/>
    <mergeCell ref="D290:F290"/>
    <mergeCell ref="G290:J290"/>
    <mergeCell ref="A291:J291"/>
    <mergeCell ref="A292:J292"/>
    <mergeCell ref="A293:J293"/>
    <mergeCell ref="A285:C285"/>
    <mergeCell ref="D285:D286"/>
    <mergeCell ref="A286:C286"/>
    <mergeCell ref="A287:J287"/>
    <mergeCell ref="A288:J288"/>
    <mergeCell ref="A289:J289"/>
    <mergeCell ref="A277:C277"/>
    <mergeCell ref="A278:C278"/>
    <mergeCell ref="D278:D284"/>
    <mergeCell ref="A279:C279"/>
    <mergeCell ref="A280:C280"/>
    <mergeCell ref="A281:C281"/>
    <mergeCell ref="A282:C282"/>
    <mergeCell ref="A283:C283"/>
    <mergeCell ref="A284:C284"/>
    <mergeCell ref="A233:J233"/>
    <mergeCell ref="A240:I240"/>
    <mergeCell ref="A241:J241"/>
    <mergeCell ref="A274:I274"/>
    <mergeCell ref="A275:J275"/>
    <mergeCell ref="A276:E276"/>
    <mergeCell ref="A230:J230"/>
    <mergeCell ref="A231:G231"/>
    <mergeCell ref="H231:J231"/>
    <mergeCell ref="A232:B232"/>
    <mergeCell ref="C232:D232"/>
    <mergeCell ref="E232:G232"/>
    <mergeCell ref="H232:J232"/>
    <mergeCell ref="A226:J226"/>
    <mergeCell ref="A227:C227"/>
    <mergeCell ref="D227:F227"/>
    <mergeCell ref="G227:J227"/>
    <mergeCell ref="A228:J228"/>
    <mergeCell ref="A229:J229"/>
    <mergeCell ref="A221:C221"/>
    <mergeCell ref="A222:C222"/>
    <mergeCell ref="D222:D223"/>
    <mergeCell ref="A223:C223"/>
    <mergeCell ref="A224:J224"/>
    <mergeCell ref="A225:J225"/>
    <mergeCell ref="A212:J212"/>
    <mergeCell ref="A213:E213"/>
    <mergeCell ref="A214:C214"/>
    <mergeCell ref="A215:C215"/>
    <mergeCell ref="D215:D221"/>
    <mergeCell ref="A216:C216"/>
    <mergeCell ref="A217:C217"/>
    <mergeCell ref="A218:C218"/>
    <mergeCell ref="A219:C219"/>
    <mergeCell ref="A220:C220"/>
    <mergeCell ref="A125:J125"/>
    <mergeCell ref="A135:I135"/>
    <mergeCell ref="A136:J136"/>
    <mergeCell ref="A207:I207"/>
    <mergeCell ref="A208:J208"/>
    <mergeCell ref="A211:I211"/>
    <mergeCell ref="A123:G123"/>
    <mergeCell ref="H123:J123"/>
    <mergeCell ref="A124:B124"/>
    <mergeCell ref="C124:D124"/>
    <mergeCell ref="E124:G124"/>
    <mergeCell ref="H124:J124"/>
    <mergeCell ref="A119:C119"/>
    <mergeCell ref="D119:F119"/>
    <mergeCell ref="G119:J119"/>
    <mergeCell ref="A120:J120"/>
    <mergeCell ref="A121:J121"/>
    <mergeCell ref="A122:J122"/>
    <mergeCell ref="A114:C114"/>
    <mergeCell ref="D114:D115"/>
    <mergeCell ref="A115:C115"/>
    <mergeCell ref="A116:J116"/>
    <mergeCell ref="A117:J117"/>
    <mergeCell ref="A118:J118"/>
    <mergeCell ref="A106:C106"/>
    <mergeCell ref="A107:C107"/>
    <mergeCell ref="D107:D113"/>
    <mergeCell ref="A108:C108"/>
    <mergeCell ref="A109:C109"/>
    <mergeCell ref="A110:C110"/>
    <mergeCell ref="A111:C111"/>
    <mergeCell ref="A112:C112"/>
    <mergeCell ref="A113:C113"/>
    <mergeCell ref="A92:J92"/>
    <mergeCell ref="A96:I96"/>
    <mergeCell ref="A97:J97"/>
    <mergeCell ref="A103:I103"/>
    <mergeCell ref="A104:J104"/>
    <mergeCell ref="A105:E105"/>
    <mergeCell ref="A87:J87"/>
    <mergeCell ref="A88:J88"/>
    <mergeCell ref="A89:J89"/>
    <mergeCell ref="A90:G90"/>
    <mergeCell ref="H90:J90"/>
    <mergeCell ref="A91:B91"/>
    <mergeCell ref="C91:D91"/>
    <mergeCell ref="E91:G91"/>
    <mergeCell ref="H91:J91"/>
    <mergeCell ref="A83:J83"/>
    <mergeCell ref="A84:J84"/>
    <mergeCell ref="A85:J85"/>
    <mergeCell ref="A86:C86"/>
    <mergeCell ref="D86:F86"/>
    <mergeCell ref="G86:J86"/>
    <mergeCell ref="A78:C78"/>
    <mergeCell ref="A79:C79"/>
    <mergeCell ref="A80:C80"/>
    <mergeCell ref="A81:C81"/>
    <mergeCell ref="D81:D82"/>
    <mergeCell ref="A82:C82"/>
    <mergeCell ref="A66:J66"/>
    <mergeCell ref="A70:I70"/>
    <mergeCell ref="A71:J71"/>
    <mergeCell ref="A72:E72"/>
    <mergeCell ref="A73:C73"/>
    <mergeCell ref="A74:C74"/>
    <mergeCell ref="D74:D80"/>
    <mergeCell ref="A75:C75"/>
    <mergeCell ref="A76:C76"/>
    <mergeCell ref="A77:C77"/>
    <mergeCell ref="A61:J61"/>
    <mergeCell ref="A62:J62"/>
    <mergeCell ref="A63:J63"/>
    <mergeCell ref="A64:G64"/>
    <mergeCell ref="H64:J64"/>
    <mergeCell ref="A65:B65"/>
    <mergeCell ref="C65:D65"/>
    <mergeCell ref="E65:G65"/>
    <mergeCell ref="H65:J65"/>
    <mergeCell ref="A57:J57"/>
    <mergeCell ref="A58:J58"/>
    <mergeCell ref="A59:J59"/>
    <mergeCell ref="A60:C60"/>
    <mergeCell ref="D60:F60"/>
    <mergeCell ref="G60:J60"/>
    <mergeCell ref="A52:C52"/>
    <mergeCell ref="A53:C53"/>
    <mergeCell ref="A54:C54"/>
    <mergeCell ref="A55:C55"/>
    <mergeCell ref="D55:D56"/>
    <mergeCell ref="A56:C56"/>
    <mergeCell ref="A40:J40"/>
    <mergeCell ref="A44:I44"/>
    <mergeCell ref="A45:J45"/>
    <mergeCell ref="A46:E46"/>
    <mergeCell ref="A47:C47"/>
    <mergeCell ref="A48:C48"/>
    <mergeCell ref="D48:D54"/>
    <mergeCell ref="A49:C49"/>
    <mergeCell ref="A50:C50"/>
    <mergeCell ref="A51:C51"/>
    <mergeCell ref="A35:J35"/>
    <mergeCell ref="A36:J36"/>
    <mergeCell ref="A37:J37"/>
    <mergeCell ref="A38:G38"/>
    <mergeCell ref="H38:J38"/>
    <mergeCell ref="A39:B39"/>
    <mergeCell ref="C39:D39"/>
    <mergeCell ref="E39:G39"/>
    <mergeCell ref="H39:J39"/>
    <mergeCell ref="A31:J31"/>
    <mergeCell ref="A32:J32"/>
    <mergeCell ref="A33:J33"/>
    <mergeCell ref="A34:C34"/>
    <mergeCell ref="D34:F34"/>
    <mergeCell ref="G34:J34"/>
    <mergeCell ref="A26:C26"/>
    <mergeCell ref="A27:C27"/>
    <mergeCell ref="A28:C28"/>
    <mergeCell ref="A29:C29"/>
    <mergeCell ref="D29:D30"/>
    <mergeCell ref="A30:C30"/>
    <mergeCell ref="A15:J15"/>
    <mergeCell ref="A18:I18"/>
    <mergeCell ref="A19:J19"/>
    <mergeCell ref="A20:E20"/>
    <mergeCell ref="A21:C21"/>
    <mergeCell ref="A22:C22"/>
    <mergeCell ref="D22:D28"/>
    <mergeCell ref="A23:C23"/>
    <mergeCell ref="A24:C24"/>
    <mergeCell ref="A25:C25"/>
    <mergeCell ref="A13:G13"/>
    <mergeCell ref="H13:J13"/>
    <mergeCell ref="A14:B14"/>
    <mergeCell ref="C14:D14"/>
    <mergeCell ref="E14:G14"/>
    <mergeCell ref="H14:J14"/>
    <mergeCell ref="A9:C9"/>
    <mergeCell ref="D9:F9"/>
    <mergeCell ref="G9:J9"/>
    <mergeCell ref="A10:J10"/>
    <mergeCell ref="A11:J11"/>
    <mergeCell ref="A12:J12"/>
    <mergeCell ref="A1:J1"/>
    <mergeCell ref="A2:J2"/>
    <mergeCell ref="A3:J3"/>
    <mergeCell ref="A5:J5"/>
    <mergeCell ref="A6:J6"/>
    <mergeCell ref="A8:J8"/>
  </mergeCells>
  <pageMargins left="0.511811024" right="0.511811024" top="0.78740157499999996" bottom="0.78740157499999996" header="0.31496062000000002" footer="0.31496062000000002"/>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3"/>
  <sheetViews>
    <sheetView topLeftCell="A25" workbookViewId="0">
      <selection activeCell="D30" sqref="D30"/>
    </sheetView>
  </sheetViews>
  <sheetFormatPr defaultRowHeight="15"/>
  <cols>
    <col min="1" max="1" width="14.28515625" customWidth="1"/>
    <col min="2" max="2" width="13.5703125" customWidth="1"/>
    <col min="3" max="3" width="15.42578125" customWidth="1"/>
    <col min="4" max="4" width="17.28515625" customWidth="1"/>
    <col min="5" max="5" width="14.85546875" customWidth="1"/>
    <col min="6" max="6" width="12.28515625" customWidth="1"/>
    <col min="7" max="7" width="17.28515625" customWidth="1"/>
    <col min="8" max="8" width="8.42578125" customWidth="1"/>
    <col min="257" max="257" width="14.28515625" customWidth="1"/>
    <col min="258" max="258" width="13.5703125" customWidth="1"/>
    <col min="259" max="259" width="15.42578125" customWidth="1"/>
    <col min="260" max="260" width="17.28515625" customWidth="1"/>
    <col min="261" max="261" width="14.85546875" customWidth="1"/>
    <col min="262" max="262" width="12.28515625" customWidth="1"/>
    <col min="263" max="263" width="17.28515625" customWidth="1"/>
    <col min="264" max="264" width="8.42578125" customWidth="1"/>
    <col min="513" max="513" width="14.28515625" customWidth="1"/>
    <col min="514" max="514" width="13.5703125" customWidth="1"/>
    <col min="515" max="515" width="15.42578125" customWidth="1"/>
    <col min="516" max="516" width="17.28515625" customWidth="1"/>
    <col min="517" max="517" width="14.85546875" customWidth="1"/>
    <col min="518" max="518" width="12.28515625" customWidth="1"/>
    <col min="519" max="519" width="17.28515625" customWidth="1"/>
    <col min="520" max="520" width="8.42578125" customWidth="1"/>
    <col min="769" max="769" width="14.28515625" customWidth="1"/>
    <col min="770" max="770" width="13.5703125" customWidth="1"/>
    <col min="771" max="771" width="15.42578125" customWidth="1"/>
    <col min="772" max="772" width="17.28515625" customWidth="1"/>
    <col min="773" max="773" width="14.85546875" customWidth="1"/>
    <col min="774" max="774" width="12.28515625" customWidth="1"/>
    <col min="775" max="775" width="17.28515625" customWidth="1"/>
    <col min="776" max="776" width="8.42578125" customWidth="1"/>
    <col min="1025" max="1025" width="14.28515625" customWidth="1"/>
    <col min="1026" max="1026" width="13.5703125" customWidth="1"/>
    <col min="1027" max="1027" width="15.42578125" customWidth="1"/>
    <col min="1028" max="1028" width="17.28515625" customWidth="1"/>
    <col min="1029" max="1029" width="14.85546875" customWidth="1"/>
    <col min="1030" max="1030" width="12.28515625" customWidth="1"/>
    <col min="1031" max="1031" width="17.28515625" customWidth="1"/>
    <col min="1032" max="1032" width="8.42578125" customWidth="1"/>
    <col min="1281" max="1281" width="14.28515625" customWidth="1"/>
    <col min="1282" max="1282" width="13.5703125" customWidth="1"/>
    <col min="1283" max="1283" width="15.42578125" customWidth="1"/>
    <col min="1284" max="1284" width="17.28515625" customWidth="1"/>
    <col min="1285" max="1285" width="14.85546875" customWidth="1"/>
    <col min="1286" max="1286" width="12.28515625" customWidth="1"/>
    <col min="1287" max="1287" width="17.28515625" customWidth="1"/>
    <col min="1288" max="1288" width="8.42578125" customWidth="1"/>
    <col min="1537" max="1537" width="14.28515625" customWidth="1"/>
    <col min="1538" max="1538" width="13.5703125" customWidth="1"/>
    <col min="1539" max="1539" width="15.42578125" customWidth="1"/>
    <col min="1540" max="1540" width="17.28515625" customWidth="1"/>
    <col min="1541" max="1541" width="14.85546875" customWidth="1"/>
    <col min="1542" max="1542" width="12.28515625" customWidth="1"/>
    <col min="1543" max="1543" width="17.28515625" customWidth="1"/>
    <col min="1544" max="1544" width="8.42578125" customWidth="1"/>
    <col min="1793" max="1793" width="14.28515625" customWidth="1"/>
    <col min="1794" max="1794" width="13.5703125" customWidth="1"/>
    <col min="1795" max="1795" width="15.42578125" customWidth="1"/>
    <col min="1796" max="1796" width="17.28515625" customWidth="1"/>
    <col min="1797" max="1797" width="14.85546875" customWidth="1"/>
    <col min="1798" max="1798" width="12.28515625" customWidth="1"/>
    <col min="1799" max="1799" width="17.28515625" customWidth="1"/>
    <col min="1800" max="1800" width="8.42578125" customWidth="1"/>
    <col min="2049" max="2049" width="14.28515625" customWidth="1"/>
    <col min="2050" max="2050" width="13.5703125" customWidth="1"/>
    <col min="2051" max="2051" width="15.42578125" customWidth="1"/>
    <col min="2052" max="2052" width="17.28515625" customWidth="1"/>
    <col min="2053" max="2053" width="14.85546875" customWidth="1"/>
    <col min="2054" max="2054" width="12.28515625" customWidth="1"/>
    <col min="2055" max="2055" width="17.28515625" customWidth="1"/>
    <col min="2056" max="2056" width="8.42578125" customWidth="1"/>
    <col min="2305" max="2305" width="14.28515625" customWidth="1"/>
    <col min="2306" max="2306" width="13.5703125" customWidth="1"/>
    <col min="2307" max="2307" width="15.42578125" customWidth="1"/>
    <col min="2308" max="2308" width="17.28515625" customWidth="1"/>
    <col min="2309" max="2309" width="14.85546875" customWidth="1"/>
    <col min="2310" max="2310" width="12.28515625" customWidth="1"/>
    <col min="2311" max="2311" width="17.28515625" customWidth="1"/>
    <col min="2312" max="2312" width="8.42578125" customWidth="1"/>
    <col min="2561" max="2561" width="14.28515625" customWidth="1"/>
    <col min="2562" max="2562" width="13.5703125" customWidth="1"/>
    <col min="2563" max="2563" width="15.42578125" customWidth="1"/>
    <col min="2564" max="2564" width="17.28515625" customWidth="1"/>
    <col min="2565" max="2565" width="14.85546875" customWidth="1"/>
    <col min="2566" max="2566" width="12.28515625" customWidth="1"/>
    <col min="2567" max="2567" width="17.28515625" customWidth="1"/>
    <col min="2568" max="2568" width="8.42578125" customWidth="1"/>
    <col min="2817" max="2817" width="14.28515625" customWidth="1"/>
    <col min="2818" max="2818" width="13.5703125" customWidth="1"/>
    <col min="2819" max="2819" width="15.42578125" customWidth="1"/>
    <col min="2820" max="2820" width="17.28515625" customWidth="1"/>
    <col min="2821" max="2821" width="14.85546875" customWidth="1"/>
    <col min="2822" max="2822" width="12.28515625" customWidth="1"/>
    <col min="2823" max="2823" width="17.28515625" customWidth="1"/>
    <col min="2824" max="2824" width="8.42578125" customWidth="1"/>
    <col min="3073" max="3073" width="14.28515625" customWidth="1"/>
    <col min="3074" max="3074" width="13.5703125" customWidth="1"/>
    <col min="3075" max="3075" width="15.42578125" customWidth="1"/>
    <col min="3076" max="3076" width="17.28515625" customWidth="1"/>
    <col min="3077" max="3077" width="14.85546875" customWidth="1"/>
    <col min="3078" max="3078" width="12.28515625" customWidth="1"/>
    <col min="3079" max="3079" width="17.28515625" customWidth="1"/>
    <col min="3080" max="3080" width="8.42578125" customWidth="1"/>
    <col min="3329" max="3329" width="14.28515625" customWidth="1"/>
    <col min="3330" max="3330" width="13.5703125" customWidth="1"/>
    <col min="3331" max="3331" width="15.42578125" customWidth="1"/>
    <col min="3332" max="3332" width="17.28515625" customWidth="1"/>
    <col min="3333" max="3333" width="14.85546875" customWidth="1"/>
    <col min="3334" max="3334" width="12.28515625" customWidth="1"/>
    <col min="3335" max="3335" width="17.28515625" customWidth="1"/>
    <col min="3336" max="3336" width="8.42578125" customWidth="1"/>
    <col min="3585" max="3585" width="14.28515625" customWidth="1"/>
    <col min="3586" max="3586" width="13.5703125" customWidth="1"/>
    <col min="3587" max="3587" width="15.42578125" customWidth="1"/>
    <col min="3588" max="3588" width="17.28515625" customWidth="1"/>
    <col min="3589" max="3589" width="14.85546875" customWidth="1"/>
    <col min="3590" max="3590" width="12.28515625" customWidth="1"/>
    <col min="3591" max="3591" width="17.28515625" customWidth="1"/>
    <col min="3592" max="3592" width="8.42578125" customWidth="1"/>
    <col min="3841" max="3841" width="14.28515625" customWidth="1"/>
    <col min="3842" max="3842" width="13.5703125" customWidth="1"/>
    <col min="3843" max="3843" width="15.42578125" customWidth="1"/>
    <col min="3844" max="3844" width="17.28515625" customWidth="1"/>
    <col min="3845" max="3845" width="14.85546875" customWidth="1"/>
    <col min="3846" max="3846" width="12.28515625" customWidth="1"/>
    <col min="3847" max="3847" width="17.28515625" customWidth="1"/>
    <col min="3848" max="3848" width="8.42578125" customWidth="1"/>
    <col min="4097" max="4097" width="14.28515625" customWidth="1"/>
    <col min="4098" max="4098" width="13.5703125" customWidth="1"/>
    <col min="4099" max="4099" width="15.42578125" customWidth="1"/>
    <col min="4100" max="4100" width="17.28515625" customWidth="1"/>
    <col min="4101" max="4101" width="14.85546875" customWidth="1"/>
    <col min="4102" max="4102" width="12.28515625" customWidth="1"/>
    <col min="4103" max="4103" width="17.28515625" customWidth="1"/>
    <col min="4104" max="4104" width="8.42578125" customWidth="1"/>
    <col min="4353" max="4353" width="14.28515625" customWidth="1"/>
    <col min="4354" max="4354" width="13.5703125" customWidth="1"/>
    <col min="4355" max="4355" width="15.42578125" customWidth="1"/>
    <col min="4356" max="4356" width="17.28515625" customWidth="1"/>
    <col min="4357" max="4357" width="14.85546875" customWidth="1"/>
    <col min="4358" max="4358" width="12.28515625" customWidth="1"/>
    <col min="4359" max="4359" width="17.28515625" customWidth="1"/>
    <col min="4360" max="4360" width="8.42578125" customWidth="1"/>
    <col min="4609" max="4609" width="14.28515625" customWidth="1"/>
    <col min="4610" max="4610" width="13.5703125" customWidth="1"/>
    <col min="4611" max="4611" width="15.42578125" customWidth="1"/>
    <col min="4612" max="4612" width="17.28515625" customWidth="1"/>
    <col min="4613" max="4613" width="14.85546875" customWidth="1"/>
    <col min="4614" max="4614" width="12.28515625" customWidth="1"/>
    <col min="4615" max="4615" width="17.28515625" customWidth="1"/>
    <col min="4616" max="4616" width="8.42578125" customWidth="1"/>
    <col min="4865" max="4865" width="14.28515625" customWidth="1"/>
    <col min="4866" max="4866" width="13.5703125" customWidth="1"/>
    <col min="4867" max="4867" width="15.42578125" customWidth="1"/>
    <col min="4868" max="4868" width="17.28515625" customWidth="1"/>
    <col min="4869" max="4869" width="14.85546875" customWidth="1"/>
    <col min="4870" max="4870" width="12.28515625" customWidth="1"/>
    <col min="4871" max="4871" width="17.28515625" customWidth="1"/>
    <col min="4872" max="4872" width="8.42578125" customWidth="1"/>
    <col min="5121" max="5121" width="14.28515625" customWidth="1"/>
    <col min="5122" max="5122" width="13.5703125" customWidth="1"/>
    <col min="5123" max="5123" width="15.42578125" customWidth="1"/>
    <col min="5124" max="5124" width="17.28515625" customWidth="1"/>
    <col min="5125" max="5125" width="14.85546875" customWidth="1"/>
    <col min="5126" max="5126" width="12.28515625" customWidth="1"/>
    <col min="5127" max="5127" width="17.28515625" customWidth="1"/>
    <col min="5128" max="5128" width="8.42578125" customWidth="1"/>
    <col min="5377" max="5377" width="14.28515625" customWidth="1"/>
    <col min="5378" max="5378" width="13.5703125" customWidth="1"/>
    <col min="5379" max="5379" width="15.42578125" customWidth="1"/>
    <col min="5380" max="5380" width="17.28515625" customWidth="1"/>
    <col min="5381" max="5381" width="14.85546875" customWidth="1"/>
    <col min="5382" max="5382" width="12.28515625" customWidth="1"/>
    <col min="5383" max="5383" width="17.28515625" customWidth="1"/>
    <col min="5384" max="5384" width="8.42578125" customWidth="1"/>
    <col min="5633" max="5633" width="14.28515625" customWidth="1"/>
    <col min="5634" max="5634" width="13.5703125" customWidth="1"/>
    <col min="5635" max="5635" width="15.42578125" customWidth="1"/>
    <col min="5636" max="5636" width="17.28515625" customWidth="1"/>
    <col min="5637" max="5637" width="14.85546875" customWidth="1"/>
    <col min="5638" max="5638" width="12.28515625" customWidth="1"/>
    <col min="5639" max="5639" width="17.28515625" customWidth="1"/>
    <col min="5640" max="5640" width="8.42578125" customWidth="1"/>
    <col min="5889" max="5889" width="14.28515625" customWidth="1"/>
    <col min="5890" max="5890" width="13.5703125" customWidth="1"/>
    <col min="5891" max="5891" width="15.42578125" customWidth="1"/>
    <col min="5892" max="5892" width="17.28515625" customWidth="1"/>
    <col min="5893" max="5893" width="14.85546875" customWidth="1"/>
    <col min="5894" max="5894" width="12.28515625" customWidth="1"/>
    <col min="5895" max="5895" width="17.28515625" customWidth="1"/>
    <col min="5896" max="5896" width="8.42578125" customWidth="1"/>
    <col min="6145" max="6145" width="14.28515625" customWidth="1"/>
    <col min="6146" max="6146" width="13.5703125" customWidth="1"/>
    <col min="6147" max="6147" width="15.42578125" customWidth="1"/>
    <col min="6148" max="6148" width="17.28515625" customWidth="1"/>
    <col min="6149" max="6149" width="14.85546875" customWidth="1"/>
    <col min="6150" max="6150" width="12.28515625" customWidth="1"/>
    <col min="6151" max="6151" width="17.28515625" customWidth="1"/>
    <col min="6152" max="6152" width="8.42578125" customWidth="1"/>
    <col min="6401" max="6401" width="14.28515625" customWidth="1"/>
    <col min="6402" max="6402" width="13.5703125" customWidth="1"/>
    <col min="6403" max="6403" width="15.42578125" customWidth="1"/>
    <col min="6404" max="6404" width="17.28515625" customWidth="1"/>
    <col min="6405" max="6405" width="14.85546875" customWidth="1"/>
    <col min="6406" max="6406" width="12.28515625" customWidth="1"/>
    <col min="6407" max="6407" width="17.28515625" customWidth="1"/>
    <col min="6408" max="6408" width="8.42578125" customWidth="1"/>
    <col min="6657" max="6657" width="14.28515625" customWidth="1"/>
    <col min="6658" max="6658" width="13.5703125" customWidth="1"/>
    <col min="6659" max="6659" width="15.42578125" customWidth="1"/>
    <col min="6660" max="6660" width="17.28515625" customWidth="1"/>
    <col min="6661" max="6661" width="14.85546875" customWidth="1"/>
    <col min="6662" max="6662" width="12.28515625" customWidth="1"/>
    <col min="6663" max="6663" width="17.28515625" customWidth="1"/>
    <col min="6664" max="6664" width="8.42578125" customWidth="1"/>
    <col min="6913" max="6913" width="14.28515625" customWidth="1"/>
    <col min="6914" max="6914" width="13.5703125" customWidth="1"/>
    <col min="6915" max="6915" width="15.42578125" customWidth="1"/>
    <col min="6916" max="6916" width="17.28515625" customWidth="1"/>
    <col min="6917" max="6917" width="14.85546875" customWidth="1"/>
    <col min="6918" max="6918" width="12.28515625" customWidth="1"/>
    <col min="6919" max="6919" width="17.28515625" customWidth="1"/>
    <col min="6920" max="6920" width="8.42578125" customWidth="1"/>
    <col min="7169" max="7169" width="14.28515625" customWidth="1"/>
    <col min="7170" max="7170" width="13.5703125" customWidth="1"/>
    <col min="7171" max="7171" width="15.42578125" customWidth="1"/>
    <col min="7172" max="7172" width="17.28515625" customWidth="1"/>
    <col min="7173" max="7173" width="14.85546875" customWidth="1"/>
    <col min="7174" max="7174" width="12.28515625" customWidth="1"/>
    <col min="7175" max="7175" width="17.28515625" customWidth="1"/>
    <col min="7176" max="7176" width="8.42578125" customWidth="1"/>
    <col min="7425" max="7425" width="14.28515625" customWidth="1"/>
    <col min="7426" max="7426" width="13.5703125" customWidth="1"/>
    <col min="7427" max="7427" width="15.42578125" customWidth="1"/>
    <col min="7428" max="7428" width="17.28515625" customWidth="1"/>
    <col min="7429" max="7429" width="14.85546875" customWidth="1"/>
    <col min="7430" max="7430" width="12.28515625" customWidth="1"/>
    <col min="7431" max="7431" width="17.28515625" customWidth="1"/>
    <col min="7432" max="7432" width="8.42578125" customWidth="1"/>
    <col min="7681" max="7681" width="14.28515625" customWidth="1"/>
    <col min="7682" max="7682" width="13.5703125" customWidth="1"/>
    <col min="7683" max="7683" width="15.42578125" customWidth="1"/>
    <col min="7684" max="7684" width="17.28515625" customWidth="1"/>
    <col min="7685" max="7685" width="14.85546875" customWidth="1"/>
    <col min="7686" max="7686" width="12.28515625" customWidth="1"/>
    <col min="7687" max="7687" width="17.28515625" customWidth="1"/>
    <col min="7688" max="7688" width="8.42578125" customWidth="1"/>
    <col min="7937" max="7937" width="14.28515625" customWidth="1"/>
    <col min="7938" max="7938" width="13.5703125" customWidth="1"/>
    <col min="7939" max="7939" width="15.42578125" customWidth="1"/>
    <col min="7940" max="7940" width="17.28515625" customWidth="1"/>
    <col min="7941" max="7941" width="14.85546875" customWidth="1"/>
    <col min="7942" max="7942" width="12.28515625" customWidth="1"/>
    <col min="7943" max="7943" width="17.28515625" customWidth="1"/>
    <col min="7944" max="7944" width="8.42578125" customWidth="1"/>
    <col min="8193" max="8193" width="14.28515625" customWidth="1"/>
    <col min="8194" max="8194" width="13.5703125" customWidth="1"/>
    <col min="8195" max="8195" width="15.42578125" customWidth="1"/>
    <col min="8196" max="8196" width="17.28515625" customWidth="1"/>
    <col min="8197" max="8197" width="14.85546875" customWidth="1"/>
    <col min="8198" max="8198" width="12.28515625" customWidth="1"/>
    <col min="8199" max="8199" width="17.28515625" customWidth="1"/>
    <col min="8200" max="8200" width="8.42578125" customWidth="1"/>
    <col min="8449" max="8449" width="14.28515625" customWidth="1"/>
    <col min="8450" max="8450" width="13.5703125" customWidth="1"/>
    <col min="8451" max="8451" width="15.42578125" customWidth="1"/>
    <col min="8452" max="8452" width="17.28515625" customWidth="1"/>
    <col min="8453" max="8453" width="14.85546875" customWidth="1"/>
    <col min="8454" max="8454" width="12.28515625" customWidth="1"/>
    <col min="8455" max="8455" width="17.28515625" customWidth="1"/>
    <col min="8456" max="8456" width="8.42578125" customWidth="1"/>
    <col min="8705" max="8705" width="14.28515625" customWidth="1"/>
    <col min="8706" max="8706" width="13.5703125" customWidth="1"/>
    <col min="8707" max="8707" width="15.42578125" customWidth="1"/>
    <col min="8708" max="8708" width="17.28515625" customWidth="1"/>
    <col min="8709" max="8709" width="14.85546875" customWidth="1"/>
    <col min="8710" max="8710" width="12.28515625" customWidth="1"/>
    <col min="8711" max="8711" width="17.28515625" customWidth="1"/>
    <col min="8712" max="8712" width="8.42578125" customWidth="1"/>
    <col min="8961" max="8961" width="14.28515625" customWidth="1"/>
    <col min="8962" max="8962" width="13.5703125" customWidth="1"/>
    <col min="8963" max="8963" width="15.42578125" customWidth="1"/>
    <col min="8964" max="8964" width="17.28515625" customWidth="1"/>
    <col min="8965" max="8965" width="14.85546875" customWidth="1"/>
    <col min="8966" max="8966" width="12.28515625" customWidth="1"/>
    <col min="8967" max="8967" width="17.28515625" customWidth="1"/>
    <col min="8968" max="8968" width="8.42578125" customWidth="1"/>
    <col min="9217" max="9217" width="14.28515625" customWidth="1"/>
    <col min="9218" max="9218" width="13.5703125" customWidth="1"/>
    <col min="9219" max="9219" width="15.42578125" customWidth="1"/>
    <col min="9220" max="9220" width="17.28515625" customWidth="1"/>
    <col min="9221" max="9221" width="14.85546875" customWidth="1"/>
    <col min="9222" max="9222" width="12.28515625" customWidth="1"/>
    <col min="9223" max="9223" width="17.28515625" customWidth="1"/>
    <col min="9224" max="9224" width="8.42578125" customWidth="1"/>
    <col min="9473" max="9473" width="14.28515625" customWidth="1"/>
    <col min="9474" max="9474" width="13.5703125" customWidth="1"/>
    <col min="9475" max="9475" width="15.42578125" customWidth="1"/>
    <col min="9476" max="9476" width="17.28515625" customWidth="1"/>
    <col min="9477" max="9477" width="14.85546875" customWidth="1"/>
    <col min="9478" max="9478" width="12.28515625" customWidth="1"/>
    <col min="9479" max="9479" width="17.28515625" customWidth="1"/>
    <col min="9480" max="9480" width="8.42578125" customWidth="1"/>
    <col min="9729" max="9729" width="14.28515625" customWidth="1"/>
    <col min="9730" max="9730" width="13.5703125" customWidth="1"/>
    <col min="9731" max="9731" width="15.42578125" customWidth="1"/>
    <col min="9732" max="9732" width="17.28515625" customWidth="1"/>
    <col min="9733" max="9733" width="14.85546875" customWidth="1"/>
    <col min="9734" max="9734" width="12.28515625" customWidth="1"/>
    <col min="9735" max="9735" width="17.28515625" customWidth="1"/>
    <col min="9736" max="9736" width="8.42578125" customWidth="1"/>
    <col min="9985" max="9985" width="14.28515625" customWidth="1"/>
    <col min="9986" max="9986" width="13.5703125" customWidth="1"/>
    <col min="9987" max="9987" width="15.42578125" customWidth="1"/>
    <col min="9988" max="9988" width="17.28515625" customWidth="1"/>
    <col min="9989" max="9989" width="14.85546875" customWidth="1"/>
    <col min="9990" max="9990" width="12.28515625" customWidth="1"/>
    <col min="9991" max="9991" width="17.28515625" customWidth="1"/>
    <col min="9992" max="9992" width="8.42578125" customWidth="1"/>
    <col min="10241" max="10241" width="14.28515625" customWidth="1"/>
    <col min="10242" max="10242" width="13.5703125" customWidth="1"/>
    <col min="10243" max="10243" width="15.42578125" customWidth="1"/>
    <col min="10244" max="10244" width="17.28515625" customWidth="1"/>
    <col min="10245" max="10245" width="14.85546875" customWidth="1"/>
    <col min="10246" max="10246" width="12.28515625" customWidth="1"/>
    <col min="10247" max="10247" width="17.28515625" customWidth="1"/>
    <col min="10248" max="10248" width="8.42578125" customWidth="1"/>
    <col min="10497" max="10497" width="14.28515625" customWidth="1"/>
    <col min="10498" max="10498" width="13.5703125" customWidth="1"/>
    <col min="10499" max="10499" width="15.42578125" customWidth="1"/>
    <col min="10500" max="10500" width="17.28515625" customWidth="1"/>
    <col min="10501" max="10501" width="14.85546875" customWidth="1"/>
    <col min="10502" max="10502" width="12.28515625" customWidth="1"/>
    <col min="10503" max="10503" width="17.28515625" customWidth="1"/>
    <col min="10504" max="10504" width="8.42578125" customWidth="1"/>
    <col min="10753" max="10753" width="14.28515625" customWidth="1"/>
    <col min="10754" max="10754" width="13.5703125" customWidth="1"/>
    <col min="10755" max="10755" width="15.42578125" customWidth="1"/>
    <col min="10756" max="10756" width="17.28515625" customWidth="1"/>
    <col min="10757" max="10757" width="14.85546875" customWidth="1"/>
    <col min="10758" max="10758" width="12.28515625" customWidth="1"/>
    <col min="10759" max="10759" width="17.28515625" customWidth="1"/>
    <col min="10760" max="10760" width="8.42578125" customWidth="1"/>
    <col min="11009" max="11009" width="14.28515625" customWidth="1"/>
    <col min="11010" max="11010" width="13.5703125" customWidth="1"/>
    <col min="11011" max="11011" width="15.42578125" customWidth="1"/>
    <col min="11012" max="11012" width="17.28515625" customWidth="1"/>
    <col min="11013" max="11013" width="14.85546875" customWidth="1"/>
    <col min="11014" max="11014" width="12.28515625" customWidth="1"/>
    <col min="11015" max="11015" width="17.28515625" customWidth="1"/>
    <col min="11016" max="11016" width="8.42578125" customWidth="1"/>
    <col min="11265" max="11265" width="14.28515625" customWidth="1"/>
    <col min="11266" max="11266" width="13.5703125" customWidth="1"/>
    <col min="11267" max="11267" width="15.42578125" customWidth="1"/>
    <col min="11268" max="11268" width="17.28515625" customWidth="1"/>
    <col min="11269" max="11269" width="14.85546875" customWidth="1"/>
    <col min="11270" max="11270" width="12.28515625" customWidth="1"/>
    <col min="11271" max="11271" width="17.28515625" customWidth="1"/>
    <col min="11272" max="11272" width="8.42578125" customWidth="1"/>
    <col min="11521" max="11521" width="14.28515625" customWidth="1"/>
    <col min="11522" max="11522" width="13.5703125" customWidth="1"/>
    <col min="11523" max="11523" width="15.42578125" customWidth="1"/>
    <col min="11524" max="11524" width="17.28515625" customWidth="1"/>
    <col min="11525" max="11525" width="14.85546875" customWidth="1"/>
    <col min="11526" max="11526" width="12.28515625" customWidth="1"/>
    <col min="11527" max="11527" width="17.28515625" customWidth="1"/>
    <col min="11528" max="11528" width="8.42578125" customWidth="1"/>
    <col min="11777" max="11777" width="14.28515625" customWidth="1"/>
    <col min="11778" max="11778" width="13.5703125" customWidth="1"/>
    <col min="11779" max="11779" width="15.42578125" customWidth="1"/>
    <col min="11780" max="11780" width="17.28515625" customWidth="1"/>
    <col min="11781" max="11781" width="14.85546875" customWidth="1"/>
    <col min="11782" max="11782" width="12.28515625" customWidth="1"/>
    <col min="11783" max="11783" width="17.28515625" customWidth="1"/>
    <col min="11784" max="11784" width="8.42578125" customWidth="1"/>
    <col min="12033" max="12033" width="14.28515625" customWidth="1"/>
    <col min="12034" max="12034" width="13.5703125" customWidth="1"/>
    <col min="12035" max="12035" width="15.42578125" customWidth="1"/>
    <col min="12036" max="12036" width="17.28515625" customWidth="1"/>
    <col min="12037" max="12037" width="14.85546875" customWidth="1"/>
    <col min="12038" max="12038" width="12.28515625" customWidth="1"/>
    <col min="12039" max="12039" width="17.28515625" customWidth="1"/>
    <col min="12040" max="12040" width="8.42578125" customWidth="1"/>
    <col min="12289" max="12289" width="14.28515625" customWidth="1"/>
    <col min="12290" max="12290" width="13.5703125" customWidth="1"/>
    <col min="12291" max="12291" width="15.42578125" customWidth="1"/>
    <col min="12292" max="12292" width="17.28515625" customWidth="1"/>
    <col min="12293" max="12293" width="14.85546875" customWidth="1"/>
    <col min="12294" max="12294" width="12.28515625" customWidth="1"/>
    <col min="12295" max="12295" width="17.28515625" customWidth="1"/>
    <col min="12296" max="12296" width="8.42578125" customWidth="1"/>
    <col min="12545" max="12545" width="14.28515625" customWidth="1"/>
    <col min="12546" max="12546" width="13.5703125" customWidth="1"/>
    <col min="12547" max="12547" width="15.42578125" customWidth="1"/>
    <col min="12548" max="12548" width="17.28515625" customWidth="1"/>
    <col min="12549" max="12549" width="14.85546875" customWidth="1"/>
    <col min="12550" max="12550" width="12.28515625" customWidth="1"/>
    <col min="12551" max="12551" width="17.28515625" customWidth="1"/>
    <col min="12552" max="12552" width="8.42578125" customWidth="1"/>
    <col min="12801" max="12801" width="14.28515625" customWidth="1"/>
    <col min="12802" max="12802" width="13.5703125" customWidth="1"/>
    <col min="12803" max="12803" width="15.42578125" customWidth="1"/>
    <col min="12804" max="12804" width="17.28515625" customWidth="1"/>
    <col min="12805" max="12805" width="14.85546875" customWidth="1"/>
    <col min="12806" max="12806" width="12.28515625" customWidth="1"/>
    <col min="12807" max="12807" width="17.28515625" customWidth="1"/>
    <col min="12808" max="12808" width="8.42578125" customWidth="1"/>
    <col min="13057" max="13057" width="14.28515625" customWidth="1"/>
    <col min="13058" max="13058" width="13.5703125" customWidth="1"/>
    <col min="13059" max="13059" width="15.42578125" customWidth="1"/>
    <col min="13060" max="13060" width="17.28515625" customWidth="1"/>
    <col min="13061" max="13061" width="14.85546875" customWidth="1"/>
    <col min="13062" max="13062" width="12.28515625" customWidth="1"/>
    <col min="13063" max="13063" width="17.28515625" customWidth="1"/>
    <col min="13064" max="13064" width="8.42578125" customWidth="1"/>
    <col min="13313" max="13313" width="14.28515625" customWidth="1"/>
    <col min="13314" max="13314" width="13.5703125" customWidth="1"/>
    <col min="13315" max="13315" width="15.42578125" customWidth="1"/>
    <col min="13316" max="13316" width="17.28515625" customWidth="1"/>
    <col min="13317" max="13317" width="14.85546875" customWidth="1"/>
    <col min="13318" max="13318" width="12.28515625" customWidth="1"/>
    <col min="13319" max="13319" width="17.28515625" customWidth="1"/>
    <col min="13320" max="13320" width="8.42578125" customWidth="1"/>
    <col min="13569" max="13569" width="14.28515625" customWidth="1"/>
    <col min="13570" max="13570" width="13.5703125" customWidth="1"/>
    <col min="13571" max="13571" width="15.42578125" customWidth="1"/>
    <col min="13572" max="13572" width="17.28515625" customWidth="1"/>
    <col min="13573" max="13573" width="14.85546875" customWidth="1"/>
    <col min="13574" max="13574" width="12.28515625" customWidth="1"/>
    <col min="13575" max="13575" width="17.28515625" customWidth="1"/>
    <col min="13576" max="13576" width="8.42578125" customWidth="1"/>
    <col min="13825" max="13825" width="14.28515625" customWidth="1"/>
    <col min="13826" max="13826" width="13.5703125" customWidth="1"/>
    <col min="13827" max="13827" width="15.42578125" customWidth="1"/>
    <col min="13828" max="13828" width="17.28515625" customWidth="1"/>
    <col min="13829" max="13829" width="14.85546875" customWidth="1"/>
    <col min="13830" max="13830" width="12.28515625" customWidth="1"/>
    <col min="13831" max="13831" width="17.28515625" customWidth="1"/>
    <col min="13832" max="13832" width="8.42578125" customWidth="1"/>
    <col min="14081" max="14081" width="14.28515625" customWidth="1"/>
    <col min="14082" max="14082" width="13.5703125" customWidth="1"/>
    <col min="14083" max="14083" width="15.42578125" customWidth="1"/>
    <col min="14084" max="14084" width="17.28515625" customWidth="1"/>
    <col min="14085" max="14085" width="14.85546875" customWidth="1"/>
    <col min="14086" max="14086" width="12.28515625" customWidth="1"/>
    <col min="14087" max="14087" width="17.28515625" customWidth="1"/>
    <col min="14088" max="14088" width="8.42578125" customWidth="1"/>
    <col min="14337" max="14337" width="14.28515625" customWidth="1"/>
    <col min="14338" max="14338" width="13.5703125" customWidth="1"/>
    <col min="14339" max="14339" width="15.42578125" customWidth="1"/>
    <col min="14340" max="14340" width="17.28515625" customWidth="1"/>
    <col min="14341" max="14341" width="14.85546875" customWidth="1"/>
    <col min="14342" max="14342" width="12.28515625" customWidth="1"/>
    <col min="14343" max="14343" width="17.28515625" customWidth="1"/>
    <col min="14344" max="14344" width="8.42578125" customWidth="1"/>
    <col min="14593" max="14593" width="14.28515625" customWidth="1"/>
    <col min="14594" max="14594" width="13.5703125" customWidth="1"/>
    <col min="14595" max="14595" width="15.42578125" customWidth="1"/>
    <col min="14596" max="14596" width="17.28515625" customWidth="1"/>
    <col min="14597" max="14597" width="14.85546875" customWidth="1"/>
    <col min="14598" max="14598" width="12.28515625" customWidth="1"/>
    <col min="14599" max="14599" width="17.28515625" customWidth="1"/>
    <col min="14600" max="14600" width="8.42578125" customWidth="1"/>
    <col min="14849" max="14849" width="14.28515625" customWidth="1"/>
    <col min="14850" max="14850" width="13.5703125" customWidth="1"/>
    <col min="14851" max="14851" width="15.42578125" customWidth="1"/>
    <col min="14852" max="14852" width="17.28515625" customWidth="1"/>
    <col min="14853" max="14853" width="14.85546875" customWidth="1"/>
    <col min="14854" max="14854" width="12.28515625" customWidth="1"/>
    <col min="14855" max="14855" width="17.28515625" customWidth="1"/>
    <col min="14856" max="14856" width="8.42578125" customWidth="1"/>
    <col min="15105" max="15105" width="14.28515625" customWidth="1"/>
    <col min="15106" max="15106" width="13.5703125" customWidth="1"/>
    <col min="15107" max="15107" width="15.42578125" customWidth="1"/>
    <col min="15108" max="15108" width="17.28515625" customWidth="1"/>
    <col min="15109" max="15109" width="14.85546875" customWidth="1"/>
    <col min="15110" max="15110" width="12.28515625" customWidth="1"/>
    <col min="15111" max="15111" width="17.28515625" customWidth="1"/>
    <col min="15112" max="15112" width="8.42578125" customWidth="1"/>
    <col min="15361" max="15361" width="14.28515625" customWidth="1"/>
    <col min="15362" max="15362" width="13.5703125" customWidth="1"/>
    <col min="15363" max="15363" width="15.42578125" customWidth="1"/>
    <col min="15364" max="15364" width="17.28515625" customWidth="1"/>
    <col min="15365" max="15365" width="14.85546875" customWidth="1"/>
    <col min="15366" max="15366" width="12.28515625" customWidth="1"/>
    <col min="15367" max="15367" width="17.28515625" customWidth="1"/>
    <col min="15368" max="15368" width="8.42578125" customWidth="1"/>
    <col min="15617" max="15617" width="14.28515625" customWidth="1"/>
    <col min="15618" max="15618" width="13.5703125" customWidth="1"/>
    <col min="15619" max="15619" width="15.42578125" customWidth="1"/>
    <col min="15620" max="15620" width="17.28515625" customWidth="1"/>
    <col min="15621" max="15621" width="14.85546875" customWidth="1"/>
    <col min="15622" max="15622" width="12.28515625" customWidth="1"/>
    <col min="15623" max="15623" width="17.28515625" customWidth="1"/>
    <col min="15624" max="15624" width="8.42578125" customWidth="1"/>
    <col min="15873" max="15873" width="14.28515625" customWidth="1"/>
    <col min="15874" max="15874" width="13.5703125" customWidth="1"/>
    <col min="15875" max="15875" width="15.42578125" customWidth="1"/>
    <col min="15876" max="15876" width="17.28515625" customWidth="1"/>
    <col min="15877" max="15877" width="14.85546875" customWidth="1"/>
    <col min="15878" max="15878" width="12.28515625" customWidth="1"/>
    <col min="15879" max="15879" width="17.28515625" customWidth="1"/>
    <col min="15880" max="15880" width="8.42578125" customWidth="1"/>
    <col min="16129" max="16129" width="14.28515625" customWidth="1"/>
    <col min="16130" max="16130" width="13.5703125" customWidth="1"/>
    <col min="16131" max="16131" width="15.42578125" customWidth="1"/>
    <col min="16132" max="16132" width="17.28515625" customWidth="1"/>
    <col min="16133" max="16133" width="14.85546875" customWidth="1"/>
    <col min="16134" max="16134" width="12.28515625" customWidth="1"/>
    <col min="16135" max="16135" width="17.28515625" customWidth="1"/>
    <col min="16136" max="16136" width="8.42578125" customWidth="1"/>
  </cols>
  <sheetData>
    <row r="1" spans="1:8" s="378" customFormat="1" ht="28.5" customHeight="1">
      <c r="A1" s="559" t="s">
        <v>0</v>
      </c>
      <c r="B1" s="560"/>
      <c r="C1" s="560"/>
      <c r="D1" s="560"/>
      <c r="E1" s="560"/>
      <c r="F1" s="560"/>
      <c r="G1" s="560"/>
      <c r="H1" s="561"/>
    </row>
    <row r="2" spans="1:8" s="379" customFormat="1" ht="15.75" customHeight="1">
      <c r="A2" s="562" t="s">
        <v>319</v>
      </c>
      <c r="B2" s="563"/>
      <c r="C2" s="563"/>
      <c r="D2" s="563"/>
      <c r="E2" s="563"/>
      <c r="F2" s="563"/>
      <c r="G2" s="563"/>
      <c r="H2" s="564"/>
    </row>
    <row r="3" spans="1:8" s="380" customFormat="1" ht="18.75" customHeight="1" thickBot="1">
      <c r="A3" s="565"/>
      <c r="B3" s="566"/>
      <c r="C3" s="566"/>
      <c r="D3" s="566"/>
      <c r="E3" s="566"/>
      <c r="F3" s="566"/>
      <c r="G3" s="566"/>
      <c r="H3" s="567"/>
    </row>
    <row r="4" spans="1:8" ht="12.75" customHeight="1">
      <c r="A4" s="381"/>
      <c r="B4" s="382"/>
      <c r="C4" s="382"/>
      <c r="D4" s="382"/>
      <c r="E4" s="382"/>
      <c r="F4" s="382"/>
      <c r="G4" s="382"/>
      <c r="H4" s="383"/>
    </row>
    <row r="5" spans="1:8" ht="15.75">
      <c r="A5" s="562" t="s">
        <v>320</v>
      </c>
      <c r="B5" s="563"/>
      <c r="C5" s="563"/>
      <c r="D5" s="563"/>
      <c r="E5" s="563"/>
      <c r="F5" s="563"/>
      <c r="G5" s="563"/>
      <c r="H5" s="564"/>
    </row>
    <row r="6" spans="1:8" ht="30" customHeight="1">
      <c r="A6" s="384"/>
      <c r="B6" s="385"/>
      <c r="C6" s="385"/>
      <c r="D6" s="385"/>
      <c r="E6" s="385"/>
      <c r="F6" s="385"/>
      <c r="G6" s="385"/>
      <c r="H6" s="386"/>
    </row>
    <row r="7" spans="1:8" ht="18.75" customHeight="1">
      <c r="A7" s="568" t="s">
        <v>321</v>
      </c>
      <c r="B7" s="569"/>
      <c r="C7" s="569"/>
      <c r="D7" s="569"/>
      <c r="E7" s="569"/>
      <c r="F7" s="569"/>
      <c r="G7" s="569"/>
      <c r="H7" s="570"/>
    </row>
    <row r="8" spans="1:8">
      <c r="A8" s="387"/>
      <c r="B8" s="388"/>
      <c r="C8" s="388"/>
      <c r="D8" s="388"/>
      <c r="E8" s="388"/>
      <c r="F8" s="388"/>
      <c r="G8" s="388"/>
      <c r="H8" s="389"/>
    </row>
    <row r="9" spans="1:8">
      <c r="A9" s="387"/>
      <c r="B9" s="388"/>
      <c r="C9" s="388"/>
      <c r="D9" s="390" t="s">
        <v>322</v>
      </c>
      <c r="E9" s="390" t="s">
        <v>323</v>
      </c>
      <c r="F9" s="388"/>
      <c r="G9" s="388"/>
      <c r="H9" s="389"/>
    </row>
    <row r="10" spans="1:8" ht="15.75">
      <c r="A10" s="387"/>
      <c r="B10" s="391" t="s">
        <v>324</v>
      </c>
      <c r="C10" s="392"/>
      <c r="D10" s="393"/>
      <c r="E10" s="393"/>
      <c r="F10" s="388"/>
      <c r="G10" s="388"/>
      <c r="H10" s="389"/>
    </row>
    <row r="11" spans="1:8" ht="15.75">
      <c r="A11" s="387"/>
      <c r="B11" s="394" t="s">
        <v>325</v>
      </c>
      <c r="C11" s="395"/>
      <c r="D11" s="396">
        <v>6.1000000000000004E-3</v>
      </c>
      <c r="E11" s="396">
        <v>6.1000000000000004E-3</v>
      </c>
      <c r="F11" s="388"/>
      <c r="G11" s="397"/>
      <c r="H11" s="389"/>
    </row>
    <row r="12" spans="1:8" ht="15.75">
      <c r="A12" s="387"/>
      <c r="B12" s="554" t="s">
        <v>326</v>
      </c>
      <c r="C12" s="555"/>
      <c r="D12" s="398">
        <f>D11</f>
        <v>6.1000000000000004E-3</v>
      </c>
      <c r="E12" s="398">
        <f>E11</f>
        <v>6.1000000000000004E-3</v>
      </c>
      <c r="F12" s="388"/>
      <c r="G12" s="397"/>
      <c r="H12" s="389"/>
    </row>
    <row r="13" spans="1:8" ht="15.75">
      <c r="A13" s="387"/>
      <c r="B13" s="391" t="s">
        <v>327</v>
      </c>
      <c r="C13" s="392"/>
      <c r="D13" s="393"/>
      <c r="E13" s="393"/>
      <c r="F13" s="388"/>
      <c r="G13" s="397"/>
      <c r="H13" s="389"/>
    </row>
    <row r="14" spans="1:8" ht="15.75">
      <c r="A14" s="387"/>
      <c r="B14" s="394" t="s">
        <v>328</v>
      </c>
      <c r="C14" s="394"/>
      <c r="D14" s="399">
        <v>4.0599999999999997E-2</v>
      </c>
      <c r="E14" s="399">
        <v>4.0599999999999997E-2</v>
      </c>
      <c r="F14" s="388"/>
      <c r="G14" s="397"/>
      <c r="H14" s="389"/>
    </row>
    <row r="15" spans="1:8" ht="15.75">
      <c r="A15" s="387"/>
      <c r="B15" s="554" t="s">
        <v>329</v>
      </c>
      <c r="C15" s="555"/>
      <c r="D15" s="398">
        <f>SUM(D14:D14)</f>
        <v>4.0599999999999997E-2</v>
      </c>
      <c r="E15" s="398">
        <f>SUM(E14:E14)</f>
        <v>4.0599999999999997E-2</v>
      </c>
      <c r="F15" s="388"/>
      <c r="G15" s="397"/>
      <c r="H15" s="389"/>
    </row>
    <row r="16" spans="1:8" ht="15.75">
      <c r="A16" s="387"/>
      <c r="B16" s="391" t="s">
        <v>330</v>
      </c>
      <c r="C16" s="394"/>
      <c r="D16" s="399"/>
      <c r="E16" s="399"/>
      <c r="F16" s="388"/>
      <c r="G16" s="397"/>
      <c r="H16" s="389"/>
    </row>
    <row r="17" spans="1:8" ht="15.75">
      <c r="A17" s="387"/>
      <c r="B17" s="394" t="s">
        <v>331</v>
      </c>
      <c r="C17" s="394"/>
      <c r="D17" s="399">
        <v>6.8599999999999994E-2</v>
      </c>
      <c r="E17" s="399">
        <v>6.8599999999999994E-2</v>
      </c>
      <c r="F17" s="388"/>
      <c r="G17" s="388"/>
      <c r="H17" s="389"/>
    </row>
    <row r="18" spans="1:8" ht="15.75">
      <c r="A18" s="387"/>
      <c r="B18" s="554" t="s">
        <v>332</v>
      </c>
      <c r="C18" s="555"/>
      <c r="D18" s="400">
        <f>D17</f>
        <v>6.8599999999999994E-2</v>
      </c>
      <c r="E18" s="400">
        <f>E17</f>
        <v>6.8599999999999994E-2</v>
      </c>
      <c r="F18" s="388"/>
      <c r="G18" s="397"/>
      <c r="H18" s="389"/>
    </row>
    <row r="19" spans="1:8" ht="15.75">
      <c r="A19" s="387"/>
      <c r="B19" s="391" t="s">
        <v>333</v>
      </c>
      <c r="C19" s="394"/>
      <c r="D19" s="399"/>
      <c r="E19" s="399"/>
      <c r="F19" s="388"/>
      <c r="G19" s="388"/>
      <c r="H19" s="389"/>
    </row>
    <row r="20" spans="1:8" ht="15.75">
      <c r="A20" s="387"/>
      <c r="B20" s="394" t="s">
        <v>334</v>
      </c>
      <c r="C20" s="394"/>
      <c r="D20" s="399">
        <v>0.01</v>
      </c>
      <c r="E20" s="399">
        <v>0.01</v>
      </c>
      <c r="F20" s="388"/>
      <c r="G20" s="388"/>
      <c r="H20" s="389"/>
    </row>
    <row r="21" spans="1:8" ht="15.75">
      <c r="A21" s="387"/>
      <c r="B21" s="552" t="s">
        <v>335</v>
      </c>
      <c r="C21" s="553"/>
      <c r="D21" s="399">
        <v>0.01</v>
      </c>
      <c r="E21" s="399">
        <v>0.01</v>
      </c>
      <c r="F21" s="388"/>
      <c r="G21" s="388"/>
      <c r="H21" s="389"/>
    </row>
    <row r="22" spans="1:8" ht="15.75">
      <c r="A22" s="387"/>
      <c r="B22" s="554" t="s">
        <v>336</v>
      </c>
      <c r="C22" s="555"/>
      <c r="D22" s="400">
        <f>SUM(D20:D21)</f>
        <v>0.02</v>
      </c>
      <c r="E22" s="400">
        <f>SUM(E20:E21)</f>
        <v>0.02</v>
      </c>
      <c r="F22" s="388"/>
      <c r="G22" s="388"/>
      <c r="H22" s="389"/>
    </row>
    <row r="23" spans="1:8" ht="15.75">
      <c r="A23" s="387"/>
      <c r="B23" s="391" t="s">
        <v>337</v>
      </c>
      <c r="C23" s="394"/>
      <c r="D23" s="399"/>
      <c r="E23" s="399"/>
      <c r="F23" s="388"/>
      <c r="G23" s="388"/>
      <c r="H23" s="389"/>
    </row>
    <row r="24" spans="1:8" ht="15.75">
      <c r="A24" s="387"/>
      <c r="B24" s="552" t="s">
        <v>338</v>
      </c>
      <c r="C24" s="553"/>
      <c r="D24" s="396">
        <v>0.05</v>
      </c>
      <c r="E24" s="396">
        <v>0</v>
      </c>
      <c r="F24" s="388"/>
      <c r="G24" s="388"/>
      <c r="H24" s="389"/>
    </row>
    <row r="25" spans="1:8" ht="15.75">
      <c r="A25" s="387"/>
      <c r="B25" s="552" t="s">
        <v>339</v>
      </c>
      <c r="C25" s="553"/>
      <c r="D25" s="396">
        <v>6.4999999999999997E-3</v>
      </c>
      <c r="E25" s="396">
        <v>6.4999999999999997E-3</v>
      </c>
      <c r="F25" s="388"/>
      <c r="G25" s="388"/>
      <c r="H25" s="389"/>
    </row>
    <row r="26" spans="1:8" ht="15.75">
      <c r="A26" s="387"/>
      <c r="B26" s="552" t="s">
        <v>340</v>
      </c>
      <c r="C26" s="553"/>
      <c r="D26" s="396">
        <v>0.03</v>
      </c>
      <c r="E26" s="396">
        <v>0.03</v>
      </c>
      <c r="F26" s="388"/>
      <c r="G26" s="388"/>
      <c r="H26" s="389"/>
    </row>
    <row r="27" spans="1:8" ht="15.75">
      <c r="A27" s="387"/>
      <c r="B27" s="552" t="s">
        <v>341</v>
      </c>
      <c r="C27" s="553"/>
      <c r="D27" s="396">
        <v>4.4999999999999998E-2</v>
      </c>
      <c r="E27" s="396">
        <v>4.4999999999999998E-2</v>
      </c>
      <c r="F27" s="388"/>
      <c r="G27" s="388"/>
      <c r="H27" s="389"/>
    </row>
    <row r="28" spans="1:8" ht="15.75">
      <c r="A28" s="387"/>
      <c r="B28" s="554" t="s">
        <v>342</v>
      </c>
      <c r="C28" s="555"/>
      <c r="D28" s="400">
        <f>SUM(D24:D27)</f>
        <v>0.13150000000000001</v>
      </c>
      <c r="E28" s="400">
        <f>SUM(E24:E27)</f>
        <v>8.1499999999999989E-2</v>
      </c>
      <c r="F28" s="388"/>
      <c r="G28" s="388"/>
      <c r="H28" s="389"/>
    </row>
    <row r="29" spans="1:8" ht="15.75">
      <c r="A29" s="387"/>
      <c r="B29" s="401"/>
      <c r="C29" s="401"/>
      <c r="D29" s="402"/>
      <c r="E29" s="402"/>
      <c r="F29" s="388"/>
      <c r="G29" s="388"/>
      <c r="H29" s="389"/>
    </row>
    <row r="30" spans="1:8" ht="15.75">
      <c r="A30" s="387"/>
      <c r="B30" s="556" t="s">
        <v>343</v>
      </c>
      <c r="C30" s="557"/>
      <c r="D30" s="400">
        <f>((1+(D15+D22))*(1+D12)*(1+D18))/(1-D28) - 1</f>
        <v>0.31291956093955076</v>
      </c>
      <c r="E30" s="400">
        <f>((1+(E15+E22))*(1+E12)*(1+E18))/(1-E28) - 1</f>
        <v>0.24144870841154065</v>
      </c>
      <c r="F30" s="403"/>
      <c r="G30" s="397"/>
      <c r="H30" s="389"/>
    </row>
    <row r="31" spans="1:8">
      <c r="A31" s="387"/>
      <c r="B31" s="388"/>
      <c r="C31" s="388"/>
      <c r="D31" s="388"/>
      <c r="E31" s="388"/>
      <c r="F31" s="388"/>
      <c r="G31" s="388"/>
      <c r="H31" s="389"/>
    </row>
    <row r="32" spans="1:8">
      <c r="A32" s="404" t="s">
        <v>344</v>
      </c>
      <c r="B32" s="405"/>
      <c r="C32" s="405"/>
      <c r="D32" s="405"/>
      <c r="E32" s="406"/>
      <c r="F32" s="407"/>
      <c r="G32" s="407"/>
      <c r="H32" s="408"/>
    </row>
    <row r="33" spans="1:8">
      <c r="A33" s="409"/>
      <c r="B33" s="405"/>
      <c r="C33" s="405"/>
      <c r="D33" s="405"/>
      <c r="E33" s="406"/>
      <c r="F33" s="407"/>
      <c r="G33" s="407"/>
      <c r="H33" s="408"/>
    </row>
    <row r="34" spans="1:8">
      <c r="A34" s="410" t="s">
        <v>345</v>
      </c>
      <c r="B34" s="411" t="s">
        <v>346</v>
      </c>
      <c r="C34" s="405"/>
      <c r="D34" s="405"/>
      <c r="E34" s="406"/>
      <c r="F34" s="407"/>
      <c r="G34" s="407"/>
      <c r="H34" s="408"/>
    </row>
    <row r="35" spans="1:8">
      <c r="A35" s="409"/>
      <c r="B35" s="411" t="s">
        <v>347</v>
      </c>
      <c r="C35" s="405"/>
      <c r="D35" s="405"/>
      <c r="E35" s="406"/>
      <c r="F35" s="407"/>
      <c r="G35" s="407"/>
      <c r="H35" s="408"/>
    </row>
    <row r="36" spans="1:8">
      <c r="A36" s="409"/>
      <c r="B36" s="558" t="s">
        <v>348</v>
      </c>
      <c r="C36" s="558"/>
      <c r="D36" s="558"/>
      <c r="E36" s="558"/>
      <c r="F36" s="407"/>
      <c r="G36" s="407"/>
      <c r="H36" s="408"/>
    </row>
    <row r="37" spans="1:8">
      <c r="A37" s="409"/>
      <c r="B37" s="558" t="s">
        <v>349</v>
      </c>
      <c r="C37" s="558"/>
      <c r="D37" s="558"/>
      <c r="E37" s="558"/>
      <c r="F37" s="407"/>
      <c r="G37" s="407"/>
      <c r="H37" s="408"/>
    </row>
    <row r="38" spans="1:8">
      <c r="A38" s="409"/>
      <c r="B38" s="412" t="s">
        <v>350</v>
      </c>
      <c r="C38" s="405"/>
      <c r="D38" s="405"/>
      <c r="E38" s="406"/>
      <c r="F38" s="407"/>
      <c r="G38" s="407"/>
      <c r="H38" s="408"/>
    </row>
    <row r="39" spans="1:8">
      <c r="A39" s="409"/>
      <c r="B39" s="411" t="s">
        <v>351</v>
      </c>
      <c r="C39" s="405"/>
      <c r="D39" s="405"/>
      <c r="E39" s="406"/>
      <c r="F39" s="407"/>
      <c r="G39" s="407"/>
      <c r="H39" s="408"/>
    </row>
    <row r="40" spans="1:8">
      <c r="A40" s="409"/>
      <c r="B40" s="411" t="s">
        <v>352</v>
      </c>
      <c r="C40" s="405"/>
      <c r="D40" s="405"/>
      <c r="E40" s="406"/>
      <c r="F40" s="407"/>
      <c r="G40" s="407"/>
      <c r="H40" s="408"/>
    </row>
    <row r="41" spans="1:8">
      <c r="A41" s="409"/>
      <c r="B41" s="411" t="s">
        <v>353</v>
      </c>
      <c r="C41" s="405"/>
      <c r="D41" s="405"/>
      <c r="E41" s="406"/>
      <c r="F41" s="407"/>
      <c r="G41" s="407"/>
      <c r="H41" s="408"/>
    </row>
    <row r="42" spans="1:8">
      <c r="A42" s="409"/>
      <c r="B42" s="411" t="s">
        <v>354</v>
      </c>
      <c r="C42" s="405"/>
      <c r="D42" s="405"/>
      <c r="E42" s="406"/>
      <c r="F42" s="407"/>
      <c r="G42" s="407"/>
      <c r="H42" s="408"/>
    </row>
    <row r="43" spans="1:8">
      <c r="A43" s="409"/>
      <c r="B43" s="413"/>
      <c r="C43" s="414"/>
      <c r="D43" s="405"/>
      <c r="E43" s="406"/>
      <c r="F43" s="407"/>
      <c r="G43" s="407"/>
      <c r="H43" s="408"/>
    </row>
    <row r="44" spans="1:8">
      <c r="A44" s="415" t="s">
        <v>355</v>
      </c>
      <c r="B44" s="550" t="s">
        <v>356</v>
      </c>
      <c r="C44" s="550"/>
      <c r="D44" s="550"/>
      <c r="E44" s="550"/>
      <c r="F44" s="416"/>
      <c r="G44" s="416"/>
      <c r="H44" s="417"/>
    </row>
    <row r="45" spans="1:8">
      <c r="A45" s="410"/>
      <c r="B45" s="405"/>
      <c r="C45" s="414"/>
      <c r="D45" s="405"/>
      <c r="E45" s="406"/>
      <c r="F45" s="407"/>
      <c r="G45" s="407"/>
      <c r="H45" s="408"/>
    </row>
    <row r="46" spans="1:8" ht="34.5" customHeight="1">
      <c r="A46" s="409"/>
      <c r="B46" s="549" t="s">
        <v>357</v>
      </c>
      <c r="C46" s="549"/>
      <c r="D46" s="549"/>
      <c r="E46" s="549"/>
      <c r="F46" s="418"/>
      <c r="G46" s="418"/>
      <c r="H46" s="419"/>
    </row>
    <row r="47" spans="1:8" ht="62.25" customHeight="1">
      <c r="A47" s="409"/>
      <c r="B47" s="548" t="s">
        <v>358</v>
      </c>
      <c r="C47" s="548"/>
      <c r="D47" s="548"/>
      <c r="E47" s="548"/>
      <c r="F47" s="548"/>
      <c r="G47" s="548"/>
      <c r="H47" s="420"/>
    </row>
    <row r="48" spans="1:8">
      <c r="A48" s="409"/>
      <c r="B48" s="421"/>
      <c r="C48" s="421"/>
      <c r="D48" s="421"/>
      <c r="E48" s="421"/>
      <c r="F48" s="421"/>
      <c r="G48" s="421"/>
      <c r="H48" s="422"/>
    </row>
    <row r="49" spans="1:8" ht="15.75" thickBot="1">
      <c r="A49" s="423"/>
      <c r="B49" s="424"/>
      <c r="C49" s="424"/>
      <c r="D49" s="424"/>
      <c r="E49" s="424"/>
      <c r="F49" s="424"/>
      <c r="G49" s="424"/>
      <c r="H49" s="425"/>
    </row>
    <row r="50" spans="1:8" ht="26.25" customHeight="1">
      <c r="A50" s="409"/>
      <c r="B50" s="421"/>
      <c r="C50" s="421"/>
      <c r="D50" s="421"/>
      <c r="E50" s="421"/>
      <c r="F50" s="421"/>
      <c r="G50" s="421"/>
      <c r="H50" s="422"/>
    </row>
    <row r="51" spans="1:8" ht="33.75" customHeight="1">
      <c r="A51" s="426"/>
      <c r="B51" s="551" t="s">
        <v>359</v>
      </c>
      <c r="C51" s="551"/>
      <c r="D51" s="551"/>
      <c r="E51" s="551"/>
      <c r="F51" s="418"/>
      <c r="G51" s="418"/>
      <c r="H51" s="419"/>
    </row>
    <row r="52" spans="1:8" ht="105" customHeight="1">
      <c r="A52" s="426"/>
      <c r="B52" s="548" t="s">
        <v>360</v>
      </c>
      <c r="C52" s="548"/>
      <c r="D52" s="548"/>
      <c r="E52" s="548"/>
      <c r="F52" s="548"/>
      <c r="G52" s="548"/>
      <c r="H52" s="420"/>
    </row>
    <row r="53" spans="1:8" ht="48" customHeight="1">
      <c r="A53" s="410"/>
      <c r="B53" s="549" t="s">
        <v>361</v>
      </c>
      <c r="C53" s="549"/>
      <c r="D53" s="549"/>
      <c r="E53" s="549"/>
      <c r="F53" s="418"/>
      <c r="G53" s="418"/>
      <c r="H53" s="419"/>
    </row>
    <row r="54" spans="1:8" ht="80.25" customHeight="1">
      <c r="A54" s="410"/>
      <c r="B54" s="548" t="s">
        <v>362</v>
      </c>
      <c r="C54" s="548"/>
      <c r="D54" s="548"/>
      <c r="E54" s="548"/>
      <c r="F54" s="548"/>
      <c r="G54" s="548"/>
      <c r="H54" s="420"/>
    </row>
    <row r="55" spans="1:8">
      <c r="A55" s="410"/>
      <c r="B55" s="421"/>
      <c r="C55" s="421"/>
      <c r="D55" s="421"/>
      <c r="E55" s="421"/>
      <c r="F55" s="421"/>
      <c r="G55" s="421"/>
      <c r="H55" s="422"/>
    </row>
    <row r="56" spans="1:8" ht="37.5" customHeight="1">
      <c r="A56" s="410"/>
      <c r="B56" s="549" t="s">
        <v>363</v>
      </c>
      <c r="C56" s="549"/>
      <c r="D56" s="549"/>
      <c r="E56" s="549"/>
      <c r="F56" s="418"/>
      <c r="G56" s="418"/>
      <c r="H56" s="419"/>
    </row>
    <row r="57" spans="1:8" ht="85.5" customHeight="1">
      <c r="A57" s="410"/>
      <c r="B57" s="548" t="s">
        <v>364</v>
      </c>
      <c r="C57" s="548"/>
      <c r="D57" s="548"/>
      <c r="E57" s="548"/>
      <c r="F57" s="548"/>
      <c r="G57" s="548"/>
      <c r="H57" s="420"/>
    </row>
    <row r="58" spans="1:8" ht="33.75" customHeight="1">
      <c r="A58" s="410"/>
      <c r="B58" s="549" t="s">
        <v>365</v>
      </c>
      <c r="C58" s="549"/>
      <c r="D58" s="549"/>
      <c r="E58" s="549"/>
      <c r="F58" s="418"/>
      <c r="G58" s="418"/>
      <c r="H58" s="419"/>
    </row>
    <row r="59" spans="1:8" ht="68.25" customHeight="1">
      <c r="A59" s="410"/>
      <c r="B59" s="544" t="s">
        <v>366</v>
      </c>
      <c r="C59" s="544"/>
      <c r="D59" s="544"/>
      <c r="E59" s="544"/>
      <c r="F59" s="544"/>
      <c r="G59" s="544"/>
      <c r="H59" s="427"/>
    </row>
    <row r="60" spans="1:8" ht="47.25" customHeight="1">
      <c r="A60" s="410"/>
      <c r="B60" s="544" t="s">
        <v>367</v>
      </c>
      <c r="C60" s="544"/>
      <c r="D60" s="544"/>
      <c r="E60" s="544"/>
      <c r="F60" s="544"/>
      <c r="G60" s="544"/>
      <c r="H60" s="427"/>
    </row>
    <row r="61" spans="1:8" ht="47.25" customHeight="1">
      <c r="A61" s="410"/>
      <c r="B61" s="544" t="s">
        <v>368</v>
      </c>
      <c r="C61" s="544"/>
      <c r="D61" s="544"/>
      <c r="E61" s="544"/>
      <c r="F61" s="544"/>
      <c r="G61" s="544"/>
      <c r="H61" s="427"/>
    </row>
    <row r="62" spans="1:8">
      <c r="A62" s="410"/>
      <c r="B62" s="544"/>
      <c r="C62" s="544"/>
      <c r="D62" s="544"/>
      <c r="E62" s="544"/>
      <c r="F62" s="544"/>
      <c r="G62" s="544"/>
      <c r="H62" s="545"/>
    </row>
    <row r="63" spans="1:8" ht="10.5" customHeight="1" thickBot="1">
      <c r="A63" s="428"/>
      <c r="B63" s="546"/>
      <c r="C63" s="546"/>
      <c r="D63" s="546"/>
      <c r="E63" s="546"/>
      <c r="F63" s="546"/>
      <c r="G63" s="546"/>
      <c r="H63" s="547"/>
    </row>
  </sheetData>
  <mergeCells count="33">
    <mergeCell ref="B25:C25"/>
    <mergeCell ref="A1:H1"/>
    <mergeCell ref="A2:H2"/>
    <mergeCell ref="A3:H3"/>
    <mergeCell ref="A5:H5"/>
    <mergeCell ref="A7:H7"/>
    <mergeCell ref="B12:C12"/>
    <mergeCell ref="B15:C15"/>
    <mergeCell ref="B18:C18"/>
    <mergeCell ref="B21:C21"/>
    <mergeCell ref="B22:C22"/>
    <mergeCell ref="B24:C24"/>
    <mergeCell ref="B53:E53"/>
    <mergeCell ref="B26:C26"/>
    <mergeCell ref="B27:C27"/>
    <mergeCell ref="B28:C28"/>
    <mergeCell ref="B30:C30"/>
    <mergeCell ref="B36:E36"/>
    <mergeCell ref="B37:E37"/>
    <mergeCell ref="B44:E44"/>
    <mergeCell ref="B46:E46"/>
    <mergeCell ref="B47:G47"/>
    <mergeCell ref="B51:E51"/>
    <mergeCell ref="B52:G52"/>
    <mergeCell ref="B61:G61"/>
    <mergeCell ref="B62:H62"/>
    <mergeCell ref="B63:H63"/>
    <mergeCell ref="B54:G54"/>
    <mergeCell ref="B56:E56"/>
    <mergeCell ref="B57:G57"/>
    <mergeCell ref="B58:E58"/>
    <mergeCell ref="B59:G59"/>
    <mergeCell ref="B60:G60"/>
  </mergeCells>
  <pageMargins left="0.51181102362204722" right="0.51181102362204722" top="0.78740157480314965" bottom="0.98425196850393704" header="0.31496062992125984" footer="0.31496062992125984"/>
  <pageSetup paperSize="9" scale="81" fitToHeight="0"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1"/>
  <sheetViews>
    <sheetView topLeftCell="A4" workbookViewId="0">
      <selection activeCell="C41" sqref="C41"/>
    </sheetView>
  </sheetViews>
  <sheetFormatPr defaultRowHeight="15"/>
  <cols>
    <col min="1" max="1" width="3.85546875" bestFit="1" customWidth="1"/>
    <col min="2" max="2" width="63.140625" bestFit="1" customWidth="1"/>
    <col min="3" max="3" width="10" customWidth="1"/>
    <col min="4" max="4" width="0.140625" customWidth="1"/>
    <col min="5" max="7" width="9.140625" hidden="1" customWidth="1"/>
    <col min="8" max="8" width="4.140625" hidden="1" customWidth="1"/>
    <col min="257" max="257" width="3.85546875" bestFit="1" customWidth="1"/>
    <col min="258" max="258" width="63.140625" bestFit="1" customWidth="1"/>
    <col min="259" max="259" width="10" customWidth="1"/>
    <col min="260" max="260" width="0.140625" customWidth="1"/>
    <col min="261" max="264" width="0" hidden="1" customWidth="1"/>
    <col min="513" max="513" width="3.85546875" bestFit="1" customWidth="1"/>
    <col min="514" max="514" width="63.140625" bestFit="1" customWidth="1"/>
    <col min="515" max="515" width="10" customWidth="1"/>
    <col min="516" max="516" width="0.140625" customWidth="1"/>
    <col min="517" max="520" width="0" hidden="1" customWidth="1"/>
    <col min="769" max="769" width="3.85546875" bestFit="1" customWidth="1"/>
    <col min="770" max="770" width="63.140625" bestFit="1" customWidth="1"/>
    <col min="771" max="771" width="10" customWidth="1"/>
    <col min="772" max="772" width="0.140625" customWidth="1"/>
    <col min="773" max="776" width="0" hidden="1" customWidth="1"/>
    <col min="1025" max="1025" width="3.85546875" bestFit="1" customWidth="1"/>
    <col min="1026" max="1026" width="63.140625" bestFit="1" customWidth="1"/>
    <col min="1027" max="1027" width="10" customWidth="1"/>
    <col min="1028" max="1028" width="0.140625" customWidth="1"/>
    <col min="1029" max="1032" width="0" hidden="1" customWidth="1"/>
    <col min="1281" max="1281" width="3.85546875" bestFit="1" customWidth="1"/>
    <col min="1282" max="1282" width="63.140625" bestFit="1" customWidth="1"/>
    <col min="1283" max="1283" width="10" customWidth="1"/>
    <col min="1284" max="1284" width="0.140625" customWidth="1"/>
    <col min="1285" max="1288" width="0" hidden="1" customWidth="1"/>
    <col min="1537" max="1537" width="3.85546875" bestFit="1" customWidth="1"/>
    <col min="1538" max="1538" width="63.140625" bestFit="1" customWidth="1"/>
    <col min="1539" max="1539" width="10" customWidth="1"/>
    <col min="1540" max="1540" width="0.140625" customWidth="1"/>
    <col min="1541" max="1544" width="0" hidden="1" customWidth="1"/>
    <col min="1793" max="1793" width="3.85546875" bestFit="1" customWidth="1"/>
    <col min="1794" max="1794" width="63.140625" bestFit="1" customWidth="1"/>
    <col min="1795" max="1795" width="10" customWidth="1"/>
    <col min="1796" max="1796" width="0.140625" customWidth="1"/>
    <col min="1797" max="1800" width="0" hidden="1" customWidth="1"/>
    <col min="2049" max="2049" width="3.85546875" bestFit="1" customWidth="1"/>
    <col min="2050" max="2050" width="63.140625" bestFit="1" customWidth="1"/>
    <col min="2051" max="2051" width="10" customWidth="1"/>
    <col min="2052" max="2052" width="0.140625" customWidth="1"/>
    <col min="2053" max="2056" width="0" hidden="1" customWidth="1"/>
    <col min="2305" max="2305" width="3.85546875" bestFit="1" customWidth="1"/>
    <col min="2306" max="2306" width="63.140625" bestFit="1" customWidth="1"/>
    <col min="2307" max="2307" width="10" customWidth="1"/>
    <col min="2308" max="2308" width="0.140625" customWidth="1"/>
    <col min="2309" max="2312" width="0" hidden="1" customWidth="1"/>
    <col min="2561" max="2561" width="3.85546875" bestFit="1" customWidth="1"/>
    <col min="2562" max="2562" width="63.140625" bestFit="1" customWidth="1"/>
    <col min="2563" max="2563" width="10" customWidth="1"/>
    <col min="2564" max="2564" width="0.140625" customWidth="1"/>
    <col min="2565" max="2568" width="0" hidden="1" customWidth="1"/>
    <col min="2817" max="2817" width="3.85546875" bestFit="1" customWidth="1"/>
    <col min="2818" max="2818" width="63.140625" bestFit="1" customWidth="1"/>
    <col min="2819" max="2819" width="10" customWidth="1"/>
    <col min="2820" max="2820" width="0.140625" customWidth="1"/>
    <col min="2821" max="2824" width="0" hidden="1" customWidth="1"/>
    <col min="3073" max="3073" width="3.85546875" bestFit="1" customWidth="1"/>
    <col min="3074" max="3074" width="63.140625" bestFit="1" customWidth="1"/>
    <col min="3075" max="3075" width="10" customWidth="1"/>
    <col min="3076" max="3076" width="0.140625" customWidth="1"/>
    <col min="3077" max="3080" width="0" hidden="1" customWidth="1"/>
    <col min="3329" max="3329" width="3.85546875" bestFit="1" customWidth="1"/>
    <col min="3330" max="3330" width="63.140625" bestFit="1" customWidth="1"/>
    <col min="3331" max="3331" width="10" customWidth="1"/>
    <col min="3332" max="3332" width="0.140625" customWidth="1"/>
    <col min="3333" max="3336" width="0" hidden="1" customWidth="1"/>
    <col min="3585" max="3585" width="3.85546875" bestFit="1" customWidth="1"/>
    <col min="3586" max="3586" width="63.140625" bestFit="1" customWidth="1"/>
    <col min="3587" max="3587" width="10" customWidth="1"/>
    <col min="3588" max="3588" width="0.140625" customWidth="1"/>
    <col min="3589" max="3592" width="0" hidden="1" customWidth="1"/>
    <col min="3841" max="3841" width="3.85546875" bestFit="1" customWidth="1"/>
    <col min="3842" max="3842" width="63.140625" bestFit="1" customWidth="1"/>
    <col min="3843" max="3843" width="10" customWidth="1"/>
    <col min="3844" max="3844" width="0.140625" customWidth="1"/>
    <col min="3845" max="3848" width="0" hidden="1" customWidth="1"/>
    <col min="4097" max="4097" width="3.85546875" bestFit="1" customWidth="1"/>
    <col min="4098" max="4098" width="63.140625" bestFit="1" customWidth="1"/>
    <col min="4099" max="4099" width="10" customWidth="1"/>
    <col min="4100" max="4100" width="0.140625" customWidth="1"/>
    <col min="4101" max="4104" width="0" hidden="1" customWidth="1"/>
    <col min="4353" max="4353" width="3.85546875" bestFit="1" customWidth="1"/>
    <col min="4354" max="4354" width="63.140625" bestFit="1" customWidth="1"/>
    <col min="4355" max="4355" width="10" customWidth="1"/>
    <col min="4356" max="4356" width="0.140625" customWidth="1"/>
    <col min="4357" max="4360" width="0" hidden="1" customWidth="1"/>
    <col min="4609" max="4609" width="3.85546875" bestFit="1" customWidth="1"/>
    <col min="4610" max="4610" width="63.140625" bestFit="1" customWidth="1"/>
    <col min="4611" max="4611" width="10" customWidth="1"/>
    <col min="4612" max="4612" width="0.140625" customWidth="1"/>
    <col min="4613" max="4616" width="0" hidden="1" customWidth="1"/>
    <col min="4865" max="4865" width="3.85546875" bestFit="1" customWidth="1"/>
    <col min="4866" max="4866" width="63.140625" bestFit="1" customWidth="1"/>
    <col min="4867" max="4867" width="10" customWidth="1"/>
    <col min="4868" max="4868" width="0.140625" customWidth="1"/>
    <col min="4869" max="4872" width="0" hidden="1" customWidth="1"/>
    <col min="5121" max="5121" width="3.85546875" bestFit="1" customWidth="1"/>
    <col min="5122" max="5122" width="63.140625" bestFit="1" customWidth="1"/>
    <col min="5123" max="5123" width="10" customWidth="1"/>
    <col min="5124" max="5124" width="0.140625" customWidth="1"/>
    <col min="5125" max="5128" width="0" hidden="1" customWidth="1"/>
    <col min="5377" max="5377" width="3.85546875" bestFit="1" customWidth="1"/>
    <col min="5378" max="5378" width="63.140625" bestFit="1" customWidth="1"/>
    <col min="5379" max="5379" width="10" customWidth="1"/>
    <col min="5380" max="5380" width="0.140625" customWidth="1"/>
    <col min="5381" max="5384" width="0" hidden="1" customWidth="1"/>
    <col min="5633" max="5633" width="3.85546875" bestFit="1" customWidth="1"/>
    <col min="5634" max="5634" width="63.140625" bestFit="1" customWidth="1"/>
    <col min="5635" max="5635" width="10" customWidth="1"/>
    <col min="5636" max="5636" width="0.140625" customWidth="1"/>
    <col min="5637" max="5640" width="0" hidden="1" customWidth="1"/>
    <col min="5889" max="5889" width="3.85546875" bestFit="1" customWidth="1"/>
    <col min="5890" max="5890" width="63.140625" bestFit="1" customWidth="1"/>
    <col min="5891" max="5891" width="10" customWidth="1"/>
    <col min="5892" max="5892" width="0.140625" customWidth="1"/>
    <col min="5893" max="5896" width="0" hidden="1" customWidth="1"/>
    <col min="6145" max="6145" width="3.85546875" bestFit="1" customWidth="1"/>
    <col min="6146" max="6146" width="63.140625" bestFit="1" customWidth="1"/>
    <col min="6147" max="6147" width="10" customWidth="1"/>
    <col min="6148" max="6148" width="0.140625" customWidth="1"/>
    <col min="6149" max="6152" width="0" hidden="1" customWidth="1"/>
    <col min="6401" max="6401" width="3.85546875" bestFit="1" customWidth="1"/>
    <col min="6402" max="6402" width="63.140625" bestFit="1" customWidth="1"/>
    <col min="6403" max="6403" width="10" customWidth="1"/>
    <col min="6404" max="6404" width="0.140625" customWidth="1"/>
    <col min="6405" max="6408" width="0" hidden="1" customWidth="1"/>
    <col min="6657" max="6657" width="3.85546875" bestFit="1" customWidth="1"/>
    <col min="6658" max="6658" width="63.140625" bestFit="1" customWidth="1"/>
    <col min="6659" max="6659" width="10" customWidth="1"/>
    <col min="6660" max="6660" width="0.140625" customWidth="1"/>
    <col min="6661" max="6664" width="0" hidden="1" customWidth="1"/>
    <col min="6913" max="6913" width="3.85546875" bestFit="1" customWidth="1"/>
    <col min="6914" max="6914" width="63.140625" bestFit="1" customWidth="1"/>
    <col min="6915" max="6915" width="10" customWidth="1"/>
    <col min="6916" max="6916" width="0.140625" customWidth="1"/>
    <col min="6917" max="6920" width="0" hidden="1" customWidth="1"/>
    <col min="7169" max="7169" width="3.85546875" bestFit="1" customWidth="1"/>
    <col min="7170" max="7170" width="63.140625" bestFit="1" customWidth="1"/>
    <col min="7171" max="7171" width="10" customWidth="1"/>
    <col min="7172" max="7172" width="0.140625" customWidth="1"/>
    <col min="7173" max="7176" width="0" hidden="1" customWidth="1"/>
    <col min="7425" max="7425" width="3.85546875" bestFit="1" customWidth="1"/>
    <col min="7426" max="7426" width="63.140625" bestFit="1" customWidth="1"/>
    <col min="7427" max="7427" width="10" customWidth="1"/>
    <col min="7428" max="7428" width="0.140625" customWidth="1"/>
    <col min="7429" max="7432" width="0" hidden="1" customWidth="1"/>
    <col min="7681" max="7681" width="3.85546875" bestFit="1" customWidth="1"/>
    <col min="7682" max="7682" width="63.140625" bestFit="1" customWidth="1"/>
    <col min="7683" max="7683" width="10" customWidth="1"/>
    <col min="7684" max="7684" width="0.140625" customWidth="1"/>
    <col min="7685" max="7688" width="0" hidden="1" customWidth="1"/>
    <col min="7937" max="7937" width="3.85546875" bestFit="1" customWidth="1"/>
    <col min="7938" max="7938" width="63.140625" bestFit="1" customWidth="1"/>
    <col min="7939" max="7939" width="10" customWidth="1"/>
    <col min="7940" max="7940" width="0.140625" customWidth="1"/>
    <col min="7941" max="7944" width="0" hidden="1" customWidth="1"/>
    <col min="8193" max="8193" width="3.85546875" bestFit="1" customWidth="1"/>
    <col min="8194" max="8194" width="63.140625" bestFit="1" customWidth="1"/>
    <col min="8195" max="8195" width="10" customWidth="1"/>
    <col min="8196" max="8196" width="0.140625" customWidth="1"/>
    <col min="8197" max="8200" width="0" hidden="1" customWidth="1"/>
    <col min="8449" max="8449" width="3.85546875" bestFit="1" customWidth="1"/>
    <col min="8450" max="8450" width="63.140625" bestFit="1" customWidth="1"/>
    <col min="8451" max="8451" width="10" customWidth="1"/>
    <col min="8452" max="8452" width="0.140625" customWidth="1"/>
    <col min="8453" max="8456" width="0" hidden="1" customWidth="1"/>
    <col min="8705" max="8705" width="3.85546875" bestFit="1" customWidth="1"/>
    <col min="8706" max="8706" width="63.140625" bestFit="1" customWidth="1"/>
    <col min="8707" max="8707" width="10" customWidth="1"/>
    <col min="8708" max="8708" width="0.140625" customWidth="1"/>
    <col min="8709" max="8712" width="0" hidden="1" customWidth="1"/>
    <col min="8961" max="8961" width="3.85546875" bestFit="1" customWidth="1"/>
    <col min="8962" max="8962" width="63.140625" bestFit="1" customWidth="1"/>
    <col min="8963" max="8963" width="10" customWidth="1"/>
    <col min="8964" max="8964" width="0.140625" customWidth="1"/>
    <col min="8965" max="8968" width="0" hidden="1" customWidth="1"/>
    <col min="9217" max="9217" width="3.85546875" bestFit="1" customWidth="1"/>
    <col min="9218" max="9218" width="63.140625" bestFit="1" customWidth="1"/>
    <col min="9219" max="9219" width="10" customWidth="1"/>
    <col min="9220" max="9220" width="0.140625" customWidth="1"/>
    <col min="9221" max="9224" width="0" hidden="1" customWidth="1"/>
    <col min="9473" max="9473" width="3.85546875" bestFit="1" customWidth="1"/>
    <col min="9474" max="9474" width="63.140625" bestFit="1" customWidth="1"/>
    <col min="9475" max="9475" width="10" customWidth="1"/>
    <col min="9476" max="9476" width="0.140625" customWidth="1"/>
    <col min="9477" max="9480" width="0" hidden="1" customWidth="1"/>
    <col min="9729" max="9729" width="3.85546875" bestFit="1" customWidth="1"/>
    <col min="9730" max="9730" width="63.140625" bestFit="1" customWidth="1"/>
    <col min="9731" max="9731" width="10" customWidth="1"/>
    <col min="9732" max="9732" width="0.140625" customWidth="1"/>
    <col min="9733" max="9736" width="0" hidden="1" customWidth="1"/>
    <col min="9985" max="9985" width="3.85546875" bestFit="1" customWidth="1"/>
    <col min="9986" max="9986" width="63.140625" bestFit="1" customWidth="1"/>
    <col min="9987" max="9987" width="10" customWidth="1"/>
    <col min="9988" max="9988" width="0.140625" customWidth="1"/>
    <col min="9989" max="9992" width="0" hidden="1" customWidth="1"/>
    <col min="10241" max="10241" width="3.85546875" bestFit="1" customWidth="1"/>
    <col min="10242" max="10242" width="63.140625" bestFit="1" customWidth="1"/>
    <col min="10243" max="10243" width="10" customWidth="1"/>
    <col min="10244" max="10244" width="0.140625" customWidth="1"/>
    <col min="10245" max="10248" width="0" hidden="1" customWidth="1"/>
    <col min="10497" max="10497" width="3.85546875" bestFit="1" customWidth="1"/>
    <col min="10498" max="10498" width="63.140625" bestFit="1" customWidth="1"/>
    <col min="10499" max="10499" width="10" customWidth="1"/>
    <col min="10500" max="10500" width="0.140625" customWidth="1"/>
    <col min="10501" max="10504" width="0" hidden="1" customWidth="1"/>
    <col min="10753" max="10753" width="3.85546875" bestFit="1" customWidth="1"/>
    <col min="10754" max="10754" width="63.140625" bestFit="1" customWidth="1"/>
    <col min="10755" max="10755" width="10" customWidth="1"/>
    <col min="10756" max="10756" width="0.140625" customWidth="1"/>
    <col min="10757" max="10760" width="0" hidden="1" customWidth="1"/>
    <col min="11009" max="11009" width="3.85546875" bestFit="1" customWidth="1"/>
    <col min="11010" max="11010" width="63.140625" bestFit="1" customWidth="1"/>
    <col min="11011" max="11011" width="10" customWidth="1"/>
    <col min="11012" max="11012" width="0.140625" customWidth="1"/>
    <col min="11013" max="11016" width="0" hidden="1" customWidth="1"/>
    <col min="11265" max="11265" width="3.85546875" bestFit="1" customWidth="1"/>
    <col min="11266" max="11266" width="63.140625" bestFit="1" customWidth="1"/>
    <col min="11267" max="11267" width="10" customWidth="1"/>
    <col min="11268" max="11268" width="0.140625" customWidth="1"/>
    <col min="11269" max="11272" width="0" hidden="1" customWidth="1"/>
    <col min="11521" max="11521" width="3.85546875" bestFit="1" customWidth="1"/>
    <col min="11522" max="11522" width="63.140625" bestFit="1" customWidth="1"/>
    <col min="11523" max="11523" width="10" customWidth="1"/>
    <col min="11524" max="11524" width="0.140625" customWidth="1"/>
    <col min="11525" max="11528" width="0" hidden="1" customWidth="1"/>
    <col min="11777" max="11777" width="3.85546875" bestFit="1" customWidth="1"/>
    <col min="11778" max="11778" width="63.140625" bestFit="1" customWidth="1"/>
    <col min="11779" max="11779" width="10" customWidth="1"/>
    <col min="11780" max="11780" width="0.140625" customWidth="1"/>
    <col min="11781" max="11784" width="0" hidden="1" customWidth="1"/>
    <col min="12033" max="12033" width="3.85546875" bestFit="1" customWidth="1"/>
    <col min="12034" max="12034" width="63.140625" bestFit="1" customWidth="1"/>
    <col min="12035" max="12035" width="10" customWidth="1"/>
    <col min="12036" max="12036" width="0.140625" customWidth="1"/>
    <col min="12037" max="12040" width="0" hidden="1" customWidth="1"/>
    <col min="12289" max="12289" width="3.85546875" bestFit="1" customWidth="1"/>
    <col min="12290" max="12290" width="63.140625" bestFit="1" customWidth="1"/>
    <col min="12291" max="12291" width="10" customWidth="1"/>
    <col min="12292" max="12292" width="0.140625" customWidth="1"/>
    <col min="12293" max="12296" width="0" hidden="1" customWidth="1"/>
    <col min="12545" max="12545" width="3.85546875" bestFit="1" customWidth="1"/>
    <col min="12546" max="12546" width="63.140625" bestFit="1" customWidth="1"/>
    <col min="12547" max="12547" width="10" customWidth="1"/>
    <col min="12548" max="12548" width="0.140625" customWidth="1"/>
    <col min="12549" max="12552" width="0" hidden="1" customWidth="1"/>
    <col min="12801" max="12801" width="3.85546875" bestFit="1" customWidth="1"/>
    <col min="12802" max="12802" width="63.140625" bestFit="1" customWidth="1"/>
    <col min="12803" max="12803" width="10" customWidth="1"/>
    <col min="12804" max="12804" width="0.140625" customWidth="1"/>
    <col min="12805" max="12808" width="0" hidden="1" customWidth="1"/>
    <col min="13057" max="13057" width="3.85546875" bestFit="1" customWidth="1"/>
    <col min="13058" max="13058" width="63.140625" bestFit="1" customWidth="1"/>
    <col min="13059" max="13059" width="10" customWidth="1"/>
    <col min="13060" max="13060" width="0.140625" customWidth="1"/>
    <col min="13061" max="13064" width="0" hidden="1" customWidth="1"/>
    <col min="13313" max="13313" width="3.85546875" bestFit="1" customWidth="1"/>
    <col min="13314" max="13314" width="63.140625" bestFit="1" customWidth="1"/>
    <col min="13315" max="13315" width="10" customWidth="1"/>
    <col min="13316" max="13316" width="0.140625" customWidth="1"/>
    <col min="13317" max="13320" width="0" hidden="1" customWidth="1"/>
    <col min="13569" max="13569" width="3.85546875" bestFit="1" customWidth="1"/>
    <col min="13570" max="13570" width="63.140625" bestFit="1" customWidth="1"/>
    <col min="13571" max="13571" width="10" customWidth="1"/>
    <col min="13572" max="13572" width="0.140625" customWidth="1"/>
    <col min="13573" max="13576" width="0" hidden="1" customWidth="1"/>
    <col min="13825" max="13825" width="3.85546875" bestFit="1" customWidth="1"/>
    <col min="13826" max="13826" width="63.140625" bestFit="1" customWidth="1"/>
    <col min="13827" max="13827" width="10" customWidth="1"/>
    <col min="13828" max="13828" width="0.140625" customWidth="1"/>
    <col min="13829" max="13832" width="0" hidden="1" customWidth="1"/>
    <col min="14081" max="14081" width="3.85546875" bestFit="1" customWidth="1"/>
    <col min="14082" max="14082" width="63.140625" bestFit="1" customWidth="1"/>
    <col min="14083" max="14083" width="10" customWidth="1"/>
    <col min="14084" max="14084" width="0.140625" customWidth="1"/>
    <col min="14085" max="14088" width="0" hidden="1" customWidth="1"/>
    <col min="14337" max="14337" width="3.85546875" bestFit="1" customWidth="1"/>
    <col min="14338" max="14338" width="63.140625" bestFit="1" customWidth="1"/>
    <col min="14339" max="14339" width="10" customWidth="1"/>
    <col min="14340" max="14340" width="0.140625" customWidth="1"/>
    <col min="14341" max="14344" width="0" hidden="1" customWidth="1"/>
    <col min="14593" max="14593" width="3.85546875" bestFit="1" customWidth="1"/>
    <col min="14594" max="14594" width="63.140625" bestFit="1" customWidth="1"/>
    <col min="14595" max="14595" width="10" customWidth="1"/>
    <col min="14596" max="14596" width="0.140625" customWidth="1"/>
    <col min="14597" max="14600" width="0" hidden="1" customWidth="1"/>
    <col min="14849" max="14849" width="3.85546875" bestFit="1" customWidth="1"/>
    <col min="14850" max="14850" width="63.140625" bestFit="1" customWidth="1"/>
    <col min="14851" max="14851" width="10" customWidth="1"/>
    <col min="14852" max="14852" width="0.140625" customWidth="1"/>
    <col min="14853" max="14856" width="0" hidden="1" customWidth="1"/>
    <col min="15105" max="15105" width="3.85546875" bestFit="1" customWidth="1"/>
    <col min="15106" max="15106" width="63.140625" bestFit="1" customWidth="1"/>
    <col min="15107" max="15107" width="10" customWidth="1"/>
    <col min="15108" max="15108" width="0.140625" customWidth="1"/>
    <col min="15109" max="15112" width="0" hidden="1" customWidth="1"/>
    <col min="15361" max="15361" width="3.85546875" bestFit="1" customWidth="1"/>
    <col min="15362" max="15362" width="63.140625" bestFit="1" customWidth="1"/>
    <col min="15363" max="15363" width="10" customWidth="1"/>
    <col min="15364" max="15364" width="0.140625" customWidth="1"/>
    <col min="15365" max="15368" width="0" hidden="1" customWidth="1"/>
    <col min="15617" max="15617" width="3.85546875" bestFit="1" customWidth="1"/>
    <col min="15618" max="15618" width="63.140625" bestFit="1" customWidth="1"/>
    <col min="15619" max="15619" width="10" customWidth="1"/>
    <col min="15620" max="15620" width="0.140625" customWidth="1"/>
    <col min="15621" max="15624" width="0" hidden="1" customWidth="1"/>
    <col min="15873" max="15873" width="3.85546875" bestFit="1" customWidth="1"/>
    <col min="15874" max="15874" width="63.140625" bestFit="1" customWidth="1"/>
    <col min="15875" max="15875" width="10" customWidth="1"/>
    <col min="15876" max="15876" width="0.140625" customWidth="1"/>
    <col min="15877" max="15880" width="0" hidden="1" customWidth="1"/>
    <col min="16129" max="16129" width="3.85546875" bestFit="1" customWidth="1"/>
    <col min="16130" max="16130" width="63.140625" bestFit="1" customWidth="1"/>
    <col min="16131" max="16131" width="10" customWidth="1"/>
    <col min="16132" max="16132" width="0.140625" customWidth="1"/>
    <col min="16133" max="16136" width="0" hidden="1" customWidth="1"/>
  </cols>
  <sheetData>
    <row r="1" spans="1:10" ht="24" customHeight="1">
      <c r="A1" s="574" t="s">
        <v>0</v>
      </c>
      <c r="B1" s="575"/>
      <c r="C1" s="575"/>
      <c r="D1" s="575"/>
      <c r="E1" s="575"/>
      <c r="F1" s="575"/>
      <c r="G1" s="575"/>
      <c r="H1" s="576"/>
    </row>
    <row r="2" spans="1:10" ht="16.5" customHeight="1" thickBot="1">
      <c r="A2" s="577" t="s">
        <v>319</v>
      </c>
      <c r="B2" s="578"/>
      <c r="C2" s="578"/>
      <c r="D2" s="578"/>
      <c r="E2" s="578"/>
      <c r="F2" s="578"/>
      <c r="G2" s="578"/>
      <c r="H2" s="579"/>
    </row>
    <row r="3" spans="1:10">
      <c r="A3" s="580" t="s">
        <v>369</v>
      </c>
      <c r="B3" s="581"/>
      <c r="C3" s="581"/>
    </row>
    <row r="4" spans="1:10">
      <c r="A4" s="571" t="s">
        <v>370</v>
      </c>
      <c r="B4" s="571"/>
      <c r="C4" s="429" t="s">
        <v>371</v>
      </c>
    </row>
    <row r="5" spans="1:10">
      <c r="A5" s="430" t="s">
        <v>372</v>
      </c>
      <c r="B5" s="431" t="s">
        <v>373</v>
      </c>
      <c r="C5" s="432">
        <v>20</v>
      </c>
    </row>
    <row r="6" spans="1:10">
      <c r="A6" s="430" t="s">
        <v>374</v>
      </c>
      <c r="B6" s="431" t="s">
        <v>375</v>
      </c>
      <c r="C6" s="432">
        <v>8</v>
      </c>
    </row>
    <row r="7" spans="1:10">
      <c r="A7" s="430" t="s">
        <v>376</v>
      </c>
      <c r="B7" s="431" t="s">
        <v>377</v>
      </c>
      <c r="C7" s="433" t="s">
        <v>378</v>
      </c>
    </row>
    <row r="8" spans="1:10">
      <c r="A8" s="430" t="s">
        <v>379</v>
      </c>
      <c r="B8" s="431" t="s">
        <v>380</v>
      </c>
      <c r="C8" s="433" t="s">
        <v>381</v>
      </c>
    </row>
    <row r="9" spans="1:10">
      <c r="A9" s="430" t="s">
        <v>382</v>
      </c>
      <c r="B9" s="431" t="s">
        <v>383</v>
      </c>
      <c r="C9" s="433" t="s">
        <v>384</v>
      </c>
    </row>
    <row r="10" spans="1:10">
      <c r="A10" s="430" t="s">
        <v>385</v>
      </c>
      <c r="B10" s="431" t="s">
        <v>386</v>
      </c>
      <c r="C10" s="433" t="s">
        <v>387</v>
      </c>
    </row>
    <row r="11" spans="1:10">
      <c r="A11" s="430" t="s">
        <v>388</v>
      </c>
      <c r="B11" s="431" t="s">
        <v>389</v>
      </c>
      <c r="C11" s="433" t="s">
        <v>390</v>
      </c>
      <c r="J11" s="444"/>
    </row>
    <row r="12" spans="1:10">
      <c r="A12" s="430" t="s">
        <v>391</v>
      </c>
      <c r="B12" s="431" t="s">
        <v>392</v>
      </c>
      <c r="C12" s="433" t="s">
        <v>393</v>
      </c>
    </row>
    <row r="13" spans="1:10">
      <c r="A13" s="430" t="s">
        <v>394</v>
      </c>
      <c r="B13" s="431" t="s">
        <v>395</v>
      </c>
      <c r="C13" s="433" t="s">
        <v>396</v>
      </c>
      <c r="I13" s="444"/>
    </row>
    <row r="14" spans="1:10">
      <c r="A14" s="572" t="s">
        <v>397</v>
      </c>
      <c r="B14" s="572"/>
      <c r="C14" s="445">
        <f>(C5+C6+C7+C8+C9+C10+C11+C12+C13)/100</f>
        <v>0.37799999999999995</v>
      </c>
    </row>
    <row r="15" spans="1:10">
      <c r="A15" s="571" t="s">
        <v>398</v>
      </c>
      <c r="B15" s="571"/>
      <c r="C15" s="429" t="s">
        <v>371</v>
      </c>
    </row>
    <row r="16" spans="1:10">
      <c r="A16" s="430" t="s">
        <v>399</v>
      </c>
      <c r="B16" s="431" t="s">
        <v>400</v>
      </c>
      <c r="C16" s="433" t="s">
        <v>401</v>
      </c>
    </row>
    <row r="17" spans="1:3">
      <c r="A17" s="430" t="s">
        <v>402</v>
      </c>
      <c r="B17" s="431" t="s">
        <v>403</v>
      </c>
      <c r="C17" s="433" t="s">
        <v>404</v>
      </c>
    </row>
    <row r="18" spans="1:3">
      <c r="A18" s="430" t="s">
        <v>405</v>
      </c>
      <c r="B18" s="431" t="s">
        <v>406</v>
      </c>
      <c r="C18" s="433" t="s">
        <v>407</v>
      </c>
    </row>
    <row r="19" spans="1:3">
      <c r="A19" s="430" t="s">
        <v>408</v>
      </c>
      <c r="B19" s="431" t="s">
        <v>409</v>
      </c>
      <c r="C19" s="433" t="s">
        <v>410</v>
      </c>
    </row>
    <row r="20" spans="1:3">
      <c r="A20" s="430" t="s">
        <v>411</v>
      </c>
      <c r="B20" s="431" t="s">
        <v>412</v>
      </c>
      <c r="C20" s="433" t="s">
        <v>413</v>
      </c>
    </row>
    <row r="21" spans="1:3">
      <c r="A21" s="430" t="s">
        <v>414</v>
      </c>
      <c r="B21" s="431" t="s">
        <v>415</v>
      </c>
      <c r="C21" s="433" t="s">
        <v>416</v>
      </c>
    </row>
    <row r="22" spans="1:3">
      <c r="A22" s="430" t="s">
        <v>417</v>
      </c>
      <c r="B22" s="431" t="s">
        <v>418</v>
      </c>
      <c r="C22" s="433" t="s">
        <v>419</v>
      </c>
    </row>
    <row r="23" spans="1:3">
      <c r="A23" s="572" t="s">
        <v>420</v>
      </c>
      <c r="B23" s="572"/>
      <c r="C23" s="445">
        <f>(C16+C17+C18+C19+C20+C21+C22)/100</f>
        <v>0.3342</v>
      </c>
    </row>
    <row r="24" spans="1:3">
      <c r="A24" s="571" t="s">
        <v>421</v>
      </c>
      <c r="B24" s="571"/>
      <c r="C24" s="429" t="s">
        <v>371</v>
      </c>
    </row>
    <row r="25" spans="1:3">
      <c r="A25" s="430" t="s">
        <v>422</v>
      </c>
      <c r="B25" s="431" t="s">
        <v>423</v>
      </c>
      <c r="C25" s="435" t="s">
        <v>424</v>
      </c>
    </row>
    <row r="26" spans="1:3">
      <c r="A26" s="430" t="s">
        <v>425</v>
      </c>
      <c r="B26" s="431" t="s">
        <v>426</v>
      </c>
      <c r="C26" s="435" t="s">
        <v>427</v>
      </c>
    </row>
    <row r="27" spans="1:3">
      <c r="A27" s="430" t="s">
        <v>428</v>
      </c>
      <c r="B27" s="431" t="s">
        <v>429</v>
      </c>
      <c r="C27" s="435" t="s">
        <v>430</v>
      </c>
    </row>
    <row r="28" spans="1:3">
      <c r="A28" s="430" t="s">
        <v>431</v>
      </c>
      <c r="B28" s="431" t="s">
        <v>432</v>
      </c>
      <c r="C28" s="435" t="s">
        <v>433</v>
      </c>
    </row>
    <row r="29" spans="1:3">
      <c r="A29" s="430" t="s">
        <v>434</v>
      </c>
      <c r="B29" s="431" t="s">
        <v>435</v>
      </c>
      <c r="C29" s="436">
        <v>2.2599999999999998</v>
      </c>
    </row>
    <row r="30" spans="1:3">
      <c r="A30" s="572" t="s">
        <v>436</v>
      </c>
      <c r="B30" s="572"/>
      <c r="C30" s="437">
        <f>(C25+C26+C27+C28+C29)/100</f>
        <v>0.30989999999999995</v>
      </c>
    </row>
    <row r="31" spans="1:3">
      <c r="A31" s="571" t="s">
        <v>437</v>
      </c>
      <c r="B31" s="571"/>
      <c r="C31" s="429" t="s">
        <v>371</v>
      </c>
    </row>
    <row r="32" spans="1:3">
      <c r="A32" s="438" t="s">
        <v>438</v>
      </c>
      <c r="B32" s="431" t="s">
        <v>439</v>
      </c>
      <c r="C32" s="435">
        <v>12.63</v>
      </c>
    </row>
    <row r="33" spans="1:3">
      <c r="A33" s="572" t="s">
        <v>440</v>
      </c>
      <c r="B33" s="572"/>
      <c r="C33" s="434">
        <v>0.1263</v>
      </c>
    </row>
    <row r="34" spans="1:3">
      <c r="A34" s="573" t="s">
        <v>441</v>
      </c>
      <c r="B34" s="573"/>
      <c r="C34" s="439">
        <f>C33+C30+C23+C14</f>
        <v>1.1483999999999999</v>
      </c>
    </row>
    <row r="35" spans="1:3">
      <c r="A35" s="571" t="s">
        <v>442</v>
      </c>
      <c r="B35" s="571"/>
      <c r="C35" s="429" t="s">
        <v>371</v>
      </c>
    </row>
    <row r="36" spans="1:3">
      <c r="A36" s="438" t="s">
        <v>443</v>
      </c>
      <c r="B36" s="431" t="s">
        <v>444</v>
      </c>
      <c r="C36" s="433">
        <v>25.75</v>
      </c>
    </row>
    <row r="37" spans="1:3">
      <c r="A37" s="438" t="s">
        <v>445</v>
      </c>
      <c r="B37" s="431" t="s">
        <v>446</v>
      </c>
      <c r="C37" s="433">
        <v>6.03</v>
      </c>
    </row>
    <row r="38" spans="1:3" ht="30">
      <c r="A38" s="440" t="s">
        <v>447</v>
      </c>
      <c r="B38" s="441" t="s">
        <v>448</v>
      </c>
      <c r="C38" s="442">
        <v>2.67</v>
      </c>
    </row>
    <row r="39" spans="1:3">
      <c r="A39" s="438" t="s">
        <v>449</v>
      </c>
      <c r="B39" s="431" t="s">
        <v>450</v>
      </c>
      <c r="C39" s="433">
        <v>7.98</v>
      </c>
    </row>
    <row r="40" spans="1:3">
      <c r="A40" s="572" t="s">
        <v>451</v>
      </c>
      <c r="B40" s="572"/>
      <c r="C40" s="445">
        <f>(C36+C37+C38+C39)/100</f>
        <v>0.42430000000000007</v>
      </c>
    </row>
    <row r="41" spans="1:3">
      <c r="A41" s="573" t="s">
        <v>452</v>
      </c>
      <c r="B41" s="573"/>
      <c r="C41" s="443">
        <f>C34+C40</f>
        <v>1.5727</v>
      </c>
    </row>
  </sheetData>
  <mergeCells count="15">
    <mergeCell ref="A15:B15"/>
    <mergeCell ref="A1:H1"/>
    <mergeCell ref="A2:H2"/>
    <mergeCell ref="A3:C3"/>
    <mergeCell ref="A4:B4"/>
    <mergeCell ref="A14:B14"/>
    <mergeCell ref="A35:B35"/>
    <mergeCell ref="A40:B40"/>
    <mergeCell ref="A41:B41"/>
    <mergeCell ref="A23:B23"/>
    <mergeCell ref="A24:B24"/>
    <mergeCell ref="A30:B30"/>
    <mergeCell ref="A31:B31"/>
    <mergeCell ref="A33:B33"/>
    <mergeCell ref="A34:B34"/>
  </mergeCells>
  <pageMargins left="0.51181102362204722" right="0.51181102362204722" top="0.78740157480314965" bottom="0.78740157480314965" header="0.31496062992125984" footer="0.31496062992125984"/>
  <pageSetup paperSize="9"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14</vt:i4>
      </vt:variant>
      <vt:variant>
        <vt:lpstr>Intervalos nomeados</vt:lpstr>
      </vt:variant>
      <vt:variant>
        <vt:i4>16</vt:i4>
      </vt:variant>
    </vt:vector>
  </HeadingPairs>
  <TitlesOfParts>
    <vt:vector size="30" baseType="lpstr">
      <vt:lpstr>PM</vt:lpstr>
      <vt:lpstr>MC - Á. Externa</vt:lpstr>
      <vt:lpstr>Cronograma</vt:lpstr>
      <vt:lpstr>HID-01</vt:lpstr>
      <vt:lpstr>HID-02</vt:lpstr>
      <vt:lpstr>HID-03</vt:lpstr>
      <vt:lpstr>ELE-01</vt:lpstr>
      <vt:lpstr>ELE-02</vt:lpstr>
      <vt:lpstr>ELE-03</vt:lpstr>
      <vt:lpstr>IMP-01</vt:lpstr>
      <vt:lpstr>EQU-01</vt:lpstr>
      <vt:lpstr>Composição</vt:lpstr>
      <vt:lpstr>BDI</vt:lpstr>
      <vt:lpstr>L. SOCIAIS.</vt:lpstr>
      <vt:lpstr>BDI!Area_de_impressao</vt:lpstr>
      <vt:lpstr>Cronograma!Area_de_impressao</vt:lpstr>
      <vt:lpstr>'ELE-01'!Area_de_impressao</vt:lpstr>
      <vt:lpstr>'ELE-02'!Area_de_impressao</vt:lpstr>
      <vt:lpstr>'ELE-03'!Area_de_impressao</vt:lpstr>
      <vt:lpstr>'EQU-01'!Area_de_impressao</vt:lpstr>
      <vt:lpstr>'HID-01'!Area_de_impressao</vt:lpstr>
      <vt:lpstr>'HID-02'!Area_de_impressao</vt:lpstr>
      <vt:lpstr>'HID-03'!Area_de_impressao</vt:lpstr>
      <vt:lpstr>'IMP-01'!Area_de_impressao</vt:lpstr>
      <vt:lpstr>'L. SOCIAIS.'!Area_de_impressao</vt:lpstr>
      <vt:lpstr>'MC - Á. Externa'!Area_de_impressao</vt:lpstr>
      <vt:lpstr>PM!Area_de_impressao</vt:lpstr>
      <vt:lpstr>Cronograma!Titulos_de_impressao</vt:lpstr>
      <vt:lpstr>'MC - Á. Externa'!Titulos_de_impressao</vt:lpstr>
      <vt:lpstr>PM!Titulos_de_impressao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rsilva</dc:creator>
  <cp:lastModifiedBy>neidemara.imberti</cp:lastModifiedBy>
  <cp:lastPrinted>2021-05-12T12:37:31Z</cp:lastPrinted>
  <dcterms:created xsi:type="dcterms:W3CDTF">2013-06-28T18:50:20Z</dcterms:created>
  <dcterms:modified xsi:type="dcterms:W3CDTF">2021-06-14T16:30:38Z</dcterms:modified>
</cp:coreProperties>
</file>