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Obras\ENGENHARIA\2.PROPOSTA - NOVAS OBRAS\24 - LOTEAMENTO RECANTOS\ATUALIZAÇÃO DA PLANILHA - 27-01-22\"/>
    </mc:Choice>
  </mc:AlternateContent>
  <bookViews>
    <workbookView xWindow="0" yWindow="0" windowWidth="12360" windowHeight="11910"/>
  </bookViews>
  <sheets>
    <sheet name="PLANILHA ORÇAMENTÁRIA" sheetId="1" r:id="rId1"/>
    <sheet name="MEMÓRIA DE CÁLCULO" sheetId="2" r:id="rId2"/>
    <sheet name="CRONOGRAMA" sheetId="3" r:id="rId3"/>
    <sheet name="BDI - CORRETO" sheetId="15" r:id="rId4"/>
    <sheet name="LEIS SOCIAIS" sheetId="14" r:id="rId5"/>
    <sheet name="COMP-01" sheetId="6" r:id="rId6"/>
    <sheet name="COMP-02" sheetId="8" r:id="rId7"/>
    <sheet name="COMP-03" sheetId="11" r:id="rId8"/>
    <sheet name="COMP-04" sheetId="12" r:id="rId9"/>
    <sheet name="COMP-05" sheetId="5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FOG50">#REF!</definedName>
    <definedName name="__PVC100">#REF!</definedName>
    <definedName name="__PVC150">#REF!</definedName>
    <definedName name="__PVC50">#REF!</definedName>
    <definedName name="__PVC75">#REF!</definedName>
    <definedName name="__VBF1">#REF!</definedName>
    <definedName name="__VE1">#REF!</definedName>
    <definedName name="__VO1">[1]MEMORIAL!#REF!</definedName>
    <definedName name="__VR1">#REF!</definedName>
    <definedName name="_1Excel_BuiltIn_Print_Area_3_1">#REF!</definedName>
    <definedName name="_Fill" localSheetId="8" hidden="1">#REF!</definedName>
    <definedName name="_Fill" hidden="1">#REF!</definedName>
    <definedName name="_FOG50">#REF!</definedName>
    <definedName name="_PVC100">#REF!</definedName>
    <definedName name="_PVC150">#REF!</definedName>
    <definedName name="_PVC50">#REF!</definedName>
    <definedName name="_PVC75">#REF!</definedName>
    <definedName name="_VBF1">#REF!</definedName>
    <definedName name="_VE1">#REF!</definedName>
    <definedName name="_VO1">[1]MEMORIAL!#REF!</definedName>
    <definedName name="_VR1">#REF!</definedName>
    <definedName name="A__1" localSheetId="8">[1]MEMORIAL!#REF!</definedName>
    <definedName name="A__1">[1]MEMORIAL!#REF!</definedName>
    <definedName name="A__1_1" localSheetId="8">[1]MEMORIAL!#REF!</definedName>
    <definedName name="A__1_1">[1]MEMORIAL!#REF!</definedName>
    <definedName name="A__2" localSheetId="8">[1]MEMORIAL!#REF!</definedName>
    <definedName name="A__2">[1]MEMORIAL!#REF!</definedName>
    <definedName name="A__2_1" localSheetId="8">[1]MEMORIAL!#REF!</definedName>
    <definedName name="A__2_1">[1]MEMORIAL!#REF!</definedName>
    <definedName name="A__3" localSheetId="8">[1]MEMORIAL!#REF!</definedName>
    <definedName name="A__3">[1]MEMORIAL!#REF!</definedName>
    <definedName name="A__3_1" localSheetId="8">[1]MEMORIAL!#REF!</definedName>
    <definedName name="A__3_1">[1]MEMORIAL!#REF!</definedName>
    <definedName name="A__4" localSheetId="8">[1]MEMORIAL!#REF!</definedName>
    <definedName name="A__4">[1]MEMORIAL!#REF!</definedName>
    <definedName name="A__4_1" localSheetId="8">[1]MEMORIAL!#REF!</definedName>
    <definedName name="A__4_1">[1]MEMORIAL!#REF!</definedName>
    <definedName name="A__5" localSheetId="8">[1]MEMORIAL!#REF!</definedName>
    <definedName name="A__5">[1]MEMORIAL!#REF!</definedName>
    <definedName name="A__5_1" localSheetId="8">[1]MEMORIAL!#REF!</definedName>
    <definedName name="A__5_1">[1]MEMORIAL!#REF!</definedName>
    <definedName name="A__6" localSheetId="8">[1]MEMORIAL!#REF!</definedName>
    <definedName name="A__6">[1]MEMORIAL!#REF!</definedName>
    <definedName name="A__6_1" localSheetId="8">[1]MEMORIAL!#REF!</definedName>
    <definedName name="A__6_1">[1]MEMORIAL!#REF!</definedName>
    <definedName name="A_1" localSheetId="8">[1]MEMORIAL!#REF!</definedName>
    <definedName name="A_1">[1]MEMORIAL!#REF!</definedName>
    <definedName name="A_1_1" localSheetId="8">[1]MEMORIAL!#REF!</definedName>
    <definedName name="A_1_1">[1]MEMORIAL!#REF!</definedName>
    <definedName name="A_2" localSheetId="8">[1]MEMORIAL!#REF!</definedName>
    <definedName name="A_2">[1]MEMORIAL!#REF!</definedName>
    <definedName name="A_2_1" localSheetId="8">[1]MEMORIAL!#REF!</definedName>
    <definedName name="A_2_1">[1]MEMORIAL!#REF!</definedName>
    <definedName name="A_3" localSheetId="8">[1]MEMORIAL!#REF!</definedName>
    <definedName name="A_3">[1]MEMORIAL!#REF!</definedName>
    <definedName name="A_3_1" localSheetId="8">[1]MEMORIAL!#REF!</definedName>
    <definedName name="A_3_1">[1]MEMORIAL!#REF!</definedName>
    <definedName name="APARENTE" localSheetId="8">#REF!</definedName>
    <definedName name="APARENTE">#REF!</definedName>
    <definedName name="_xlnm.Print_Area" localSheetId="3">'BDI - CORRETO'!$A$2:$E$41</definedName>
    <definedName name="_xlnm.Print_Area" localSheetId="9">'COMP-05'!$A$1:$K$48</definedName>
    <definedName name="_xlnm.Print_Area" localSheetId="2">CRONOGRAMA!$A$1:$P$18</definedName>
    <definedName name="_xlnm.Print_Area" localSheetId="1">'MEMÓRIA DE CÁLCULO'!$A$1:$Q$442</definedName>
    <definedName name="_xlnm.Print_Area" localSheetId="0">'PLANILHA ORÇAMENTÁRIA'!$A$1:$H$55</definedName>
    <definedName name="Área_impressão_IM" localSheetId="8">#REF!</definedName>
    <definedName name="Área_impressão_IM">#REF!</definedName>
    <definedName name="ASFALTO" localSheetId="8">#REF!</definedName>
    <definedName name="ASFALTO">#REF!</definedName>
    <definedName name="ASFALTO_1" localSheetId="8">#REF!</definedName>
    <definedName name="ASFALTO_1">#REF!</definedName>
    <definedName name="BF" localSheetId="8">[2]MEMORIAL!#REF!</definedName>
    <definedName name="BF">[2]MEMORIAL!#REF!</definedName>
    <definedName name="BF_1" localSheetId="8">[3]MEMORIAL!#REF!</definedName>
    <definedName name="BF_1">[3]MEMORIAL!#REF!</definedName>
    <definedName name="BLOCRET" localSheetId="8">#REF!</definedName>
    <definedName name="BLOCRET">#REF!</definedName>
    <definedName name="BLOCRET_1" localSheetId="8">#REF!</definedName>
    <definedName name="BLOCRET_1">#REF!</definedName>
    <definedName name="ciclopico" localSheetId="8">[3]MEMORIAL!#REF!</definedName>
    <definedName name="ciclopico">[3]MEMORIAL!#REF!</definedName>
    <definedName name="ciclopico_1" localSheetId="8">[3]MEMORIAL!#REF!</definedName>
    <definedName name="ciclopico_1">[3]MEMORIAL!#REF!</definedName>
    <definedName name="COMPOSICAO01" localSheetId="8">#REF!</definedName>
    <definedName name="COMPOSICAO01">#REF!</definedName>
    <definedName name="COMPOSIÇÃO01" localSheetId="8">#REF!</definedName>
    <definedName name="COMPOSIÇÃO01">#REF!</definedName>
    <definedName name="COMPOSICAO01_1" localSheetId="8">#REF!</definedName>
    <definedName name="COMPOSICAO01_1">#REF!</definedName>
    <definedName name="COMPOSICAO02" localSheetId="8">#REF!</definedName>
    <definedName name="COMPOSICAO02">#REF!</definedName>
    <definedName name="COMPOSICAO02_1" localSheetId="8">#REF!</definedName>
    <definedName name="COMPOSICAO02_1">#REF!</definedName>
    <definedName name="concciclo" localSheetId="8">#REF!</definedName>
    <definedName name="concciclo">#REF!</definedName>
    <definedName name="concreto" localSheetId="8">#REF!</definedName>
    <definedName name="concreto">#REF!</definedName>
    <definedName name="CSA" localSheetId="8">#REF!</definedName>
    <definedName name="CSA">#REF!</definedName>
    <definedName name="CSA_1" localSheetId="8">#REF!</definedName>
    <definedName name="CSA_1">#REF!</definedName>
    <definedName name="CSPP" localSheetId="8">#REF!</definedName>
    <definedName name="CSPP">#REF!</definedName>
    <definedName name="CSPP_1" localSheetId="8">#REF!</definedName>
    <definedName name="CSPP_1">#REF!</definedName>
    <definedName name="DEFOFO" localSheetId="8">#REF!</definedName>
    <definedName name="DEFOFO">#REF!</definedName>
    <definedName name="DEFOFO100" localSheetId="8">#REF!</definedName>
    <definedName name="DEFOFO100">#REF!</definedName>
    <definedName name="DEFOFO150" localSheetId="8">#REF!</definedName>
    <definedName name="DEFOFO150">#REF!</definedName>
    <definedName name="DEFOFO200" localSheetId="8">#REF!</definedName>
    <definedName name="DEFOFO200">#REF!</definedName>
    <definedName name="DEFOFO250" localSheetId="8">#REF!</definedName>
    <definedName name="DEFOFO250">#REF!</definedName>
    <definedName name="DEFOFO300" localSheetId="8">#REF!</definedName>
    <definedName name="DEFOFO300">#REF!</definedName>
    <definedName name="Excel_BuiltIn__FilterDatabase_1" localSheetId="8">#REF!</definedName>
    <definedName name="Excel_BuiltIn__FilterDatabase_1">#REF!</definedName>
    <definedName name="Excel_BuiltIn_Print_Area_3_1" localSheetId="8">#REF!</definedName>
    <definedName name="Excel_BuiltIn_Print_Area_3_1">#REF!</definedName>
    <definedName name="Excel_BuiltIn_Print_Area_3_1_1" localSheetId="8">#REF!</definedName>
    <definedName name="Excel_BuiltIn_Print_Area_3_1_1">#REF!</definedName>
    <definedName name="Excel_BuiltIn_Print_Area_4" localSheetId="8">#REF!</definedName>
    <definedName name="Excel_BuiltIn_Print_Area_4">#REF!</definedName>
    <definedName name="Excel_BuiltIn_Print_Area_5_1" localSheetId="8">#REF!</definedName>
    <definedName name="Excel_BuiltIn_Print_Area_5_1">#REF!</definedName>
    <definedName name="Excel_BuiltIn_Print_Area_5_1_1" localSheetId="8">#REF!</definedName>
    <definedName name="Excel_BuiltIn_Print_Area_5_1_1">#REF!</definedName>
    <definedName name="Excel_BuiltIn_Print_Area_6_1" localSheetId="8">#REF!</definedName>
    <definedName name="Excel_BuiltIn_Print_Area_6_1">#REF!</definedName>
    <definedName name="Excel_BuiltIn_Print_Area_8_1" localSheetId="8">#REF!</definedName>
    <definedName name="Excel_BuiltIn_Print_Area_8_1">#REF!</definedName>
    <definedName name="Excel_BuiltIn_Print_Titles_3" localSheetId="8">#REF!</definedName>
    <definedName name="Excel_BuiltIn_Print_Titles_3">#REF!</definedName>
    <definedName name="Excel_BuiltIn_Print_Titles_3_1" localSheetId="8">#REF!</definedName>
    <definedName name="Excel_BuiltIn_Print_Titles_3_1">#REF!</definedName>
    <definedName name="Excel_BuiltIn_Print_Titles_5_1" localSheetId="8">#REF!</definedName>
    <definedName name="Excel_BuiltIn_Print_Titles_5_1">#REF!</definedName>
    <definedName name="EXTENSÃO" localSheetId="8">#REF!</definedName>
    <definedName name="EXTENSÃO">#REF!</definedName>
    <definedName name="EXTENSÃO_1" localSheetId="8">#REF!</definedName>
    <definedName name="EXTENSÃO_1">#REF!</definedName>
    <definedName name="extred100" localSheetId="8">[4]MEMORIAL!#REF!</definedName>
    <definedName name="extred100">[4]MEMORIAL!#REF!</definedName>
    <definedName name="EXTREDE" localSheetId="8">#REF!</definedName>
    <definedName name="EXTREDE">#REF!</definedName>
    <definedName name="EXTREDE_1" localSheetId="8">#REF!</definedName>
    <definedName name="EXTREDE_1">#REF!</definedName>
    <definedName name="FOFO" localSheetId="8">#REF!</definedName>
    <definedName name="FOFO">#REF!</definedName>
    <definedName name="FOFO150" localSheetId="8">#REF!</definedName>
    <definedName name="FOFO150">#REF!</definedName>
    <definedName name="FOFO200" localSheetId="8">#REF!</definedName>
    <definedName name="FOFO200">#REF!</definedName>
    <definedName name="FOFO50" localSheetId="8">#REF!</definedName>
    <definedName name="FOFO50">#REF!</definedName>
    <definedName name="FOFO75" localSheetId="8">#REF!</definedName>
    <definedName name="FOFO75">#REF!</definedName>
    <definedName name="FOFO80" localSheetId="8">#REF!</definedName>
    <definedName name="FOFO80">#REF!</definedName>
    <definedName name="gil" localSheetId="8">#REF!</definedName>
    <definedName name="gil">#REF!</definedName>
    <definedName name="MCOD02.020.0010" localSheetId="8">[5]MEMORIAL!#REF!</definedName>
    <definedName name="MCOD02.020.0010">[5]MEMORIAL!#REF!</definedName>
    <definedName name="MCOD02.020.0010_1" localSheetId="8">[6]MEMORIAL!#REF!</definedName>
    <definedName name="MCOD02.020.0010_1">[6]MEMORIAL!#REF!</definedName>
    <definedName name="MCOD02.020.0070" localSheetId="8">[5]MEMORIAL!#REF!</definedName>
    <definedName name="MCOD02.020.0070">[5]MEMORIAL!#REF!</definedName>
    <definedName name="MCOD02.020.0070_1" localSheetId="8">[6]MEMORIAL!#REF!</definedName>
    <definedName name="MCOD02.020.0070_1">[6]MEMORIAL!#REF!</definedName>
    <definedName name="MCOD02.030.0090" localSheetId="8">[5]MEMORIAL!#REF!</definedName>
    <definedName name="MCOD02.030.0090">[5]MEMORIAL!#REF!</definedName>
    <definedName name="MCOD02.030.0090_1" localSheetId="8">[6]MEMORIAL!#REF!</definedName>
    <definedName name="MCOD02.030.0090_1">[6]MEMORIAL!#REF!</definedName>
    <definedName name="MCOD02.030.0100" localSheetId="8">[5]MEMORIAL!#REF!</definedName>
    <definedName name="MCOD02.030.0100">[5]MEMORIAL!#REF!</definedName>
    <definedName name="MCOD02.030.0100_1" localSheetId="8">[6]MEMORIAL!#REF!</definedName>
    <definedName name="MCOD02.030.0100_1">[6]MEMORIAL!#REF!</definedName>
    <definedName name="MCOD02.040.0200" localSheetId="8">[5]MEMORIAL!#REF!</definedName>
    <definedName name="MCOD02.040.0200">[5]MEMORIAL!#REF!</definedName>
    <definedName name="MCOD02.040.0200_1" localSheetId="8">[6]MEMORIAL!#REF!</definedName>
    <definedName name="MCOD02.040.0200_1">[6]MEMORIAL!#REF!</definedName>
    <definedName name="MCOD02.040.0280" localSheetId="8">[5]MEMORIAL!#REF!</definedName>
    <definedName name="MCOD02.040.0280">[5]MEMORIAL!#REF!</definedName>
    <definedName name="MCOD02.040.0280_1" localSheetId="8">[6]MEMORIAL!#REF!</definedName>
    <definedName name="MCOD02.040.0280_1">[6]MEMORIAL!#REF!</definedName>
    <definedName name="MCOD02.040.0921" localSheetId="8">[5]MEMORIAL!#REF!</definedName>
    <definedName name="MCOD02.040.0921">[5]MEMORIAL!#REF!</definedName>
    <definedName name="MCOD02.040.0921_1" localSheetId="8">[6]MEMORIAL!#REF!</definedName>
    <definedName name="MCOD02.040.0921_1">[6]MEMORIAL!#REF!</definedName>
    <definedName name="MCOD02.040.1055" localSheetId="8">[5]MEMORIAL!#REF!</definedName>
    <definedName name="MCOD02.040.1055">[5]MEMORIAL!#REF!</definedName>
    <definedName name="MCOD02.040.1055_1" localSheetId="8">[6]MEMORIAL!#REF!</definedName>
    <definedName name="MCOD02.040.1055_1">[6]MEMORIAL!#REF!</definedName>
    <definedName name="MCOD02.040.1060" localSheetId="8">[5]MEMORIAL!#REF!</definedName>
    <definedName name="MCOD02.040.1060">[5]MEMORIAL!#REF!</definedName>
    <definedName name="MCOD02.040.1060_1" localSheetId="8">[6]MEMORIAL!#REF!</definedName>
    <definedName name="MCOD02.040.1060_1">[6]MEMORIAL!#REF!</definedName>
    <definedName name="MCOD02.040.3790" localSheetId="8">[5]MEMORIAL!#REF!</definedName>
    <definedName name="MCOD02.040.3790">[5]MEMORIAL!#REF!</definedName>
    <definedName name="MCOD02.040.3790_1" localSheetId="8">[6]MEMORIAL!#REF!</definedName>
    <definedName name="MCOD02.040.3790_1">[6]MEMORIAL!#REF!</definedName>
    <definedName name="MCOD02.040.3800" localSheetId="8">[5]MEMORIAL!#REF!</definedName>
    <definedName name="MCOD02.040.3800">[5]MEMORIAL!#REF!</definedName>
    <definedName name="MCOD02.040.3800_1" localSheetId="8">[6]MEMORIAL!#REF!</definedName>
    <definedName name="MCOD02.040.3800_1">[6]MEMORIAL!#REF!</definedName>
    <definedName name="MCOD02.040.3810" localSheetId="8">[5]MEMORIAL!#REF!</definedName>
    <definedName name="MCOD02.040.3810">[5]MEMORIAL!#REF!</definedName>
    <definedName name="MCOD02.040.3810_1" localSheetId="8">[6]MEMORIAL!#REF!</definedName>
    <definedName name="MCOD02.040.3810_1">[6]MEMORIAL!#REF!</definedName>
    <definedName name="MCOD02.040.4510" localSheetId="8">[5]MEMORIAL!#REF!</definedName>
    <definedName name="MCOD02.040.4510">[5]MEMORIAL!#REF!</definedName>
    <definedName name="MCOD02.040.4510_1" localSheetId="8">[6]MEMORIAL!#REF!</definedName>
    <definedName name="MCOD02.040.4510_1">[6]MEMORIAL!#REF!</definedName>
    <definedName name="MCOD02.040.4520" localSheetId="8">[5]MEMORIAL!#REF!</definedName>
    <definedName name="MCOD02.040.4520">[5]MEMORIAL!#REF!</definedName>
    <definedName name="MCOD02.040.4520_1" localSheetId="8">[6]MEMORIAL!#REF!</definedName>
    <definedName name="MCOD02.040.4520_1">[6]MEMORIAL!#REF!</definedName>
    <definedName name="MCOD02.040.4550" localSheetId="8">[5]MEMORIAL!#REF!</definedName>
    <definedName name="MCOD02.040.4550">[5]MEMORIAL!#REF!</definedName>
    <definedName name="MCOD02.040.4550_1" localSheetId="8">[6]MEMORIAL!#REF!</definedName>
    <definedName name="MCOD02.040.4550_1">[6]MEMORIAL!#REF!</definedName>
    <definedName name="MCOD02.040.4620" localSheetId="8">[5]MEMORIAL!#REF!</definedName>
    <definedName name="MCOD02.040.4620">[5]MEMORIAL!#REF!</definedName>
    <definedName name="MCOD02.040.4620_1" localSheetId="8">[6]MEMORIAL!#REF!</definedName>
    <definedName name="MCOD02.040.4620_1">[6]MEMORIAL!#REF!</definedName>
    <definedName name="MCOD02.040.4630" localSheetId="8">[5]MEMORIAL!#REF!</definedName>
    <definedName name="MCOD02.040.4630">[5]MEMORIAL!#REF!</definedName>
    <definedName name="MCOD02.040.4630_1" localSheetId="8">[6]MEMORIAL!#REF!</definedName>
    <definedName name="MCOD02.040.4630_1">[6]MEMORIAL!#REF!</definedName>
    <definedName name="MCOD02.040.4636" localSheetId="8">[5]MEMORIAL!#REF!</definedName>
    <definedName name="MCOD02.040.4636">[5]MEMORIAL!#REF!</definedName>
    <definedName name="MCOD02.040.4636_1" localSheetId="8">[6]MEMORIAL!#REF!</definedName>
    <definedName name="MCOD02.040.4636_1">[6]MEMORIAL!#REF!</definedName>
    <definedName name="MCOD02.040.4690" localSheetId="8">[5]MEMORIAL!#REF!</definedName>
    <definedName name="MCOD02.040.4690">[5]MEMORIAL!#REF!</definedName>
    <definedName name="MCOD02.040.4690_1" localSheetId="8">[6]MEMORIAL!#REF!</definedName>
    <definedName name="MCOD02.040.4690_1">[6]MEMORIAL!#REF!</definedName>
    <definedName name="MCOD02.040.7402" localSheetId="8">[5]MEMORIAL!#REF!</definedName>
    <definedName name="MCOD02.040.7402">[5]MEMORIAL!#REF!</definedName>
    <definedName name="MCOD02.040.7402_1" localSheetId="8">[6]MEMORIAL!#REF!</definedName>
    <definedName name="MCOD02.040.7402_1">[6]MEMORIAL!#REF!</definedName>
    <definedName name="MCOD02.040.9800" localSheetId="8">[5]MEMORIAL!#REF!</definedName>
    <definedName name="MCOD02.040.9800">[5]MEMORIAL!#REF!</definedName>
    <definedName name="MCOD02.040.9800_1" localSheetId="8">[6]MEMORIAL!#REF!</definedName>
    <definedName name="MCOD02.040.9800_1">[6]MEMORIAL!#REF!</definedName>
    <definedName name="MCOD02.040.9802" localSheetId="8">[5]MEMORIAL!#REF!</definedName>
    <definedName name="MCOD02.040.9802">[5]MEMORIAL!#REF!</definedName>
    <definedName name="MCOD02.040.9802_1" localSheetId="8">[6]MEMORIAL!#REF!</definedName>
    <definedName name="MCOD02.040.9802_1">[6]MEMORIAL!#REF!</definedName>
    <definedName name="MCOD02.040.9804" localSheetId="8">[5]MEMORIAL!#REF!</definedName>
    <definedName name="MCOD02.040.9804">[5]MEMORIAL!#REF!</definedName>
    <definedName name="MCOD02.040.9804_1" localSheetId="8">[6]MEMORIAL!#REF!</definedName>
    <definedName name="MCOD02.040.9804_1">[6]MEMORIAL!#REF!</definedName>
    <definedName name="MCOD02.110.0014" localSheetId="8">[5]MEMORIAL!#REF!</definedName>
    <definedName name="MCOD02.110.0014">[5]MEMORIAL!#REF!</definedName>
    <definedName name="MCOD02.110.0014_1" localSheetId="8">[6]MEMORIAL!#REF!</definedName>
    <definedName name="MCOD02.110.0014_1">[6]MEMORIAL!#REF!</definedName>
    <definedName name="MCOD02.110.0054" localSheetId="8">[5]MEMORIAL!#REF!</definedName>
    <definedName name="MCOD02.110.0054">[5]MEMORIAL!#REF!</definedName>
    <definedName name="MCOD02.110.0054_1" localSheetId="8">[6]MEMORIAL!#REF!</definedName>
    <definedName name="MCOD02.110.0054_1">[6]MEMORIAL!#REF!</definedName>
    <definedName name="MCOD02.110.0066" localSheetId="8">[5]MEMORIAL!#REF!</definedName>
    <definedName name="MCOD02.110.0066">[5]MEMORIAL!#REF!</definedName>
    <definedName name="MCOD02.110.0066_1" localSheetId="8">[6]MEMORIAL!#REF!</definedName>
    <definedName name="MCOD02.110.0066_1">[6]MEMORIAL!#REF!</definedName>
    <definedName name="MCOD02.110.0094" localSheetId="8">[5]MEMORIAL!#REF!</definedName>
    <definedName name="MCOD02.110.0094">[5]MEMORIAL!#REF!</definedName>
    <definedName name="MCOD02.110.0094_1" localSheetId="8">[6]MEMORIAL!#REF!</definedName>
    <definedName name="MCOD02.110.0094_1">[6]MEMORIAL!#REF!</definedName>
    <definedName name="MCOD02.110.0106">[5]MEMORIAL!#REF!</definedName>
    <definedName name="MCOD02.110.0106_1">[6]MEMORIAL!#REF!</definedName>
    <definedName name="MCOD02.110.0110" localSheetId="8">[5]MEMORIAL!#REF!</definedName>
    <definedName name="MCOD02.110.0110">[5]MEMORIAL!#REF!</definedName>
    <definedName name="MCOD02.110.0110_1" localSheetId="8">[6]MEMORIAL!#REF!</definedName>
    <definedName name="MCOD02.110.0110_1">[6]MEMORIAL!#REF!</definedName>
    <definedName name="MCOD02.110.0134" localSheetId="8">[5]MEMORIAL!#REF!</definedName>
    <definedName name="MCOD02.110.0134">[5]MEMORIAL!#REF!</definedName>
    <definedName name="MCOD02.110.0134_1" localSheetId="8">[6]MEMORIAL!#REF!</definedName>
    <definedName name="MCOD02.110.0134_1">[6]MEMORIAL!#REF!</definedName>
    <definedName name="MCOD02.110.0146" localSheetId="8">[5]MEMORIAL!#REF!</definedName>
    <definedName name="MCOD02.110.0146">[5]MEMORIAL!#REF!</definedName>
    <definedName name="MCOD02.110.0146_1" localSheetId="8">[6]MEMORIAL!#REF!</definedName>
    <definedName name="MCOD02.110.0146_1">[6]MEMORIAL!#REF!</definedName>
    <definedName name="MCOD02.110.0150" localSheetId="8">[5]MEMORIAL!#REF!</definedName>
    <definedName name="MCOD02.110.0150">[5]MEMORIAL!#REF!</definedName>
    <definedName name="MCOD02.110.0150_1" localSheetId="8">[6]MEMORIAL!#REF!</definedName>
    <definedName name="MCOD02.110.0150_1">[6]MEMORIAL!#REF!</definedName>
    <definedName name="MCOD02.110.0610" localSheetId="8">[5]MEMORIAL!#REF!</definedName>
    <definedName name="MCOD02.110.0610">[5]MEMORIAL!#REF!</definedName>
    <definedName name="MCOD02.110.0610_1" localSheetId="8">[6]MEMORIAL!#REF!</definedName>
    <definedName name="MCOD02.110.0610_1">[6]MEMORIAL!#REF!</definedName>
    <definedName name="MCOD02.110.0620" localSheetId="8">[5]MEMORIAL!#REF!</definedName>
    <definedName name="MCOD02.110.0620">[5]MEMORIAL!#REF!</definedName>
    <definedName name="MCOD02.110.0620_1" localSheetId="8">[6]MEMORIAL!#REF!</definedName>
    <definedName name="MCOD02.110.0620_1">[6]MEMORIAL!#REF!</definedName>
    <definedName name="MCOD02.110.0734" localSheetId="8">[5]MEMORIAL!#REF!</definedName>
    <definedName name="MCOD02.110.0734">[5]MEMORIAL!#REF!</definedName>
    <definedName name="MCOD02.110.0734_1" localSheetId="8">[6]MEMORIAL!#REF!</definedName>
    <definedName name="MCOD02.110.0734_1">[6]MEMORIAL!#REF!</definedName>
    <definedName name="MCOD02.110.0738" localSheetId="8">[5]MEMORIAL!#REF!</definedName>
    <definedName name="MCOD02.110.0738">[5]MEMORIAL!#REF!</definedName>
    <definedName name="MCOD02.110.0738_1" localSheetId="8">[6]MEMORIAL!#REF!</definedName>
    <definedName name="MCOD02.110.0738_1">[6]MEMORIAL!#REF!</definedName>
    <definedName name="MCOD02.110.0750" localSheetId="8">[5]MEMORIAL!#REF!</definedName>
    <definedName name="MCOD02.110.0750">[5]MEMORIAL!#REF!</definedName>
    <definedName name="MCOD02.110.0750_1" localSheetId="8">[6]MEMORIAL!#REF!</definedName>
    <definedName name="MCOD02.110.0750_1">[6]MEMORIAL!#REF!</definedName>
    <definedName name="MCOD02.110.1014" localSheetId="8">[5]MEMORIAL!#REF!</definedName>
    <definedName name="MCOD02.110.1014">[5]MEMORIAL!#REF!</definedName>
    <definedName name="MCOD02.110.1014_1" localSheetId="8">[6]MEMORIAL!#REF!</definedName>
    <definedName name="MCOD02.110.1014_1">[6]MEMORIAL!#REF!</definedName>
    <definedName name="MCOD02.110.1020" localSheetId="8">[5]MEMORIAL!#REF!</definedName>
    <definedName name="MCOD02.110.1020">[5]MEMORIAL!#REF!</definedName>
    <definedName name="MCOD02.110.1020_1" localSheetId="8">[6]MEMORIAL!#REF!</definedName>
    <definedName name="MCOD02.110.1020_1">[6]MEMORIAL!#REF!</definedName>
    <definedName name="MCOD02.110.1164" localSheetId="8">[5]MEMORIAL!#REF!</definedName>
    <definedName name="MCOD02.110.1164">[5]MEMORIAL!#REF!</definedName>
    <definedName name="MCOD02.110.1164_1" localSheetId="8">[6]MEMORIAL!#REF!</definedName>
    <definedName name="MCOD02.110.1164_1">[6]MEMORIAL!#REF!</definedName>
    <definedName name="MCOD02.110.1166" localSheetId="8">[5]MEMORIAL!#REF!</definedName>
    <definedName name="MCOD02.110.1166">[5]MEMORIAL!#REF!</definedName>
    <definedName name="MCOD02.110.1166_1" localSheetId="8">[6]MEMORIAL!#REF!</definedName>
    <definedName name="MCOD02.110.1166_1">[6]MEMORIAL!#REF!</definedName>
    <definedName name="MCOD02.110.1420" localSheetId="8">[5]MEMORIAL!#REF!</definedName>
    <definedName name="MCOD02.110.1420">[5]MEMORIAL!#REF!</definedName>
    <definedName name="MCOD02.110.1420_1" localSheetId="8">[6]MEMORIAL!#REF!</definedName>
    <definedName name="MCOD02.110.1420_1">[6]MEMORIAL!#REF!</definedName>
    <definedName name="MCOD02.110.1426" localSheetId="8">[5]MEMORIAL!#REF!</definedName>
    <definedName name="MCOD02.110.1426">[5]MEMORIAL!#REF!</definedName>
    <definedName name="MCOD02.110.1426_1" localSheetId="8">[6]MEMORIAL!#REF!</definedName>
    <definedName name="MCOD02.110.1426_1">[6]MEMORIAL!#REF!</definedName>
    <definedName name="MCOD02.110.1654" localSheetId="8">[5]MEMORIAL!#REF!</definedName>
    <definedName name="MCOD02.110.1654">[5]MEMORIAL!#REF!</definedName>
    <definedName name="MCOD02.110.1654_1" localSheetId="8">[6]MEMORIAL!#REF!</definedName>
    <definedName name="MCOD02.110.1654_1">[6]MEMORIAL!#REF!</definedName>
    <definedName name="MCOD02.110.1880" localSheetId="8">[5]MEMORIAL!#REF!</definedName>
    <definedName name="MCOD02.110.1880">[5]MEMORIAL!#REF!</definedName>
    <definedName name="MCOD02.110.1880_1" localSheetId="8">[6]MEMORIAL!#REF!</definedName>
    <definedName name="MCOD02.110.1880_1">[6]MEMORIAL!#REF!</definedName>
    <definedName name="MCOD02.110.1974" localSheetId="8">[5]MEMORIAL!#REF!</definedName>
    <definedName name="MCOD02.110.1974">[5]MEMORIAL!#REF!</definedName>
    <definedName name="MCOD02.110.1974_1" localSheetId="8">[6]MEMORIAL!#REF!</definedName>
    <definedName name="MCOD02.110.1974_1">[6]MEMORIAL!#REF!</definedName>
    <definedName name="MCOD02.110.1996" localSheetId="8">[5]MEMORIAL!#REF!</definedName>
    <definedName name="MCOD02.110.1996">[5]MEMORIAL!#REF!</definedName>
    <definedName name="MCOD02.110.1996_1" localSheetId="8">[6]MEMORIAL!#REF!</definedName>
    <definedName name="MCOD02.110.1996_1">[6]MEMORIAL!#REF!</definedName>
    <definedName name="MCOD02.110.2012" localSheetId="8">[5]MEMORIAL!#REF!</definedName>
    <definedName name="MCOD02.110.2012">[5]MEMORIAL!#REF!</definedName>
    <definedName name="MCOD02.110.2012_1" localSheetId="8">[6]MEMORIAL!#REF!</definedName>
    <definedName name="MCOD02.110.2012_1">[6]MEMORIAL!#REF!</definedName>
    <definedName name="MCOD02.110.2016" localSheetId="8">[5]MEMORIAL!#REF!</definedName>
    <definedName name="MCOD02.110.2016">[5]MEMORIAL!#REF!</definedName>
    <definedName name="MCOD02.110.2016_1" localSheetId="8">[6]MEMORIAL!#REF!</definedName>
    <definedName name="MCOD02.110.2016_1">[6]MEMORIAL!#REF!</definedName>
    <definedName name="MCOD02.110.2024" localSheetId="8">[5]MEMORIAL!#REF!</definedName>
    <definedName name="MCOD02.110.2024">[5]MEMORIAL!#REF!</definedName>
    <definedName name="MCOD02.110.2024_1" localSheetId="8">[6]MEMORIAL!#REF!</definedName>
    <definedName name="MCOD02.110.2024_1">[6]MEMORIAL!#REF!</definedName>
    <definedName name="MCOD02.110.2026" localSheetId="8">[5]MEMORIAL!#REF!</definedName>
    <definedName name="MCOD02.110.2026">[5]MEMORIAL!#REF!</definedName>
    <definedName name="MCOD02.110.2026_1" localSheetId="8">[6]MEMORIAL!#REF!</definedName>
    <definedName name="MCOD02.110.2026_1">[6]MEMORIAL!#REF!</definedName>
    <definedName name="MCOD02.110.2310" localSheetId="8">[5]MEMORIAL!#REF!</definedName>
    <definedName name="MCOD02.110.2310">[5]MEMORIAL!#REF!</definedName>
    <definedName name="MCOD02.110.2310_1" localSheetId="8">[6]MEMORIAL!#REF!</definedName>
    <definedName name="MCOD02.110.2310_1">[6]MEMORIAL!#REF!</definedName>
    <definedName name="MCOD02.110.2480" localSheetId="8">[5]MEMORIAL!#REF!</definedName>
    <definedName name="MCOD02.110.2480">[5]MEMORIAL!#REF!</definedName>
    <definedName name="MCOD02.110.2480_1" localSheetId="8">[6]MEMORIAL!#REF!</definedName>
    <definedName name="MCOD02.110.2480_1">[6]MEMORIAL!#REF!</definedName>
    <definedName name="MCOD02.110.2798" localSheetId="8">[5]MEMORIAL!#REF!</definedName>
    <definedName name="MCOD02.110.2798">[5]MEMORIAL!#REF!</definedName>
    <definedName name="MCOD02.110.2798_1" localSheetId="8">[6]MEMORIAL!#REF!</definedName>
    <definedName name="MCOD02.110.2798_1">[6]MEMORIAL!#REF!</definedName>
    <definedName name="MCOD02.110.2806" localSheetId="8">[5]MEMORIAL!#REF!</definedName>
    <definedName name="MCOD02.110.2806">[5]MEMORIAL!#REF!</definedName>
    <definedName name="MCOD02.110.2806_1" localSheetId="8">[6]MEMORIAL!#REF!</definedName>
    <definedName name="MCOD02.110.2806_1">[6]MEMORIAL!#REF!</definedName>
    <definedName name="MCOD02.110.2868" localSheetId="8">[5]MEMORIAL!#REF!</definedName>
    <definedName name="MCOD02.110.2868">[5]MEMORIAL!#REF!</definedName>
    <definedName name="MCOD02.110.2868_1" localSheetId="8">[6]MEMORIAL!#REF!</definedName>
    <definedName name="MCOD02.110.2868_1">[6]MEMORIAL!#REF!</definedName>
    <definedName name="MCOD02.110.3856" localSheetId="8">[5]MEMORIAL!#REF!</definedName>
    <definedName name="MCOD02.110.3856">[5]MEMORIAL!#REF!</definedName>
    <definedName name="MCOD02.110.3856_1" localSheetId="8">[6]MEMORIAL!#REF!</definedName>
    <definedName name="MCOD02.110.3856_1">[6]MEMORIAL!#REF!</definedName>
    <definedName name="MCOD02.110.3908" localSheetId="8">[5]MEMORIAL!#REF!</definedName>
    <definedName name="MCOD02.110.3908">[5]MEMORIAL!#REF!</definedName>
    <definedName name="MCOD02.110.3908_1" localSheetId="8">[6]MEMORIAL!#REF!</definedName>
    <definedName name="MCOD02.110.3908_1">[6]MEMORIAL!#REF!</definedName>
    <definedName name="MCOD02.110.3926" localSheetId="8">[5]MEMORIAL!#REF!</definedName>
    <definedName name="MCOD02.110.3926">[5]MEMORIAL!#REF!</definedName>
    <definedName name="MCOD02.110.3926_1" localSheetId="8">[6]MEMORIAL!#REF!</definedName>
    <definedName name="MCOD02.110.3926_1">[6]MEMORIAL!#REF!</definedName>
    <definedName name="MCOD02.110.4288" localSheetId="8">[5]MEMORIAL!#REF!</definedName>
    <definedName name="MCOD02.110.4288">[5]MEMORIAL!#REF!</definedName>
    <definedName name="MCOD02.110.4288_1" localSheetId="8">[6]MEMORIAL!#REF!</definedName>
    <definedName name="MCOD02.110.4288_1">[6]MEMORIAL!#REF!</definedName>
    <definedName name="MCOD02.110.4296" localSheetId="8">[5]MEMORIAL!#REF!</definedName>
    <definedName name="MCOD02.110.4296">[5]MEMORIAL!#REF!</definedName>
    <definedName name="MCOD02.110.4296_1" localSheetId="8">[6]MEMORIAL!#REF!</definedName>
    <definedName name="MCOD02.110.4296_1">[6]MEMORIAL!#REF!</definedName>
    <definedName name="MCOD02.110.4308" localSheetId="8">[5]MEMORIAL!#REF!</definedName>
    <definedName name="MCOD02.110.4308">[5]MEMORIAL!#REF!</definedName>
    <definedName name="MCOD02.110.4308_1" localSheetId="8">[6]MEMORIAL!#REF!</definedName>
    <definedName name="MCOD02.110.4308_1">[6]MEMORIAL!#REF!</definedName>
    <definedName name="MCOD02.110.4312" localSheetId="8">[5]MEMORIAL!#REF!</definedName>
    <definedName name="MCOD02.110.4312">[5]MEMORIAL!#REF!</definedName>
    <definedName name="MCOD02.110.4312_1" localSheetId="8">[6]MEMORIAL!#REF!</definedName>
    <definedName name="MCOD02.110.4312_1">[6]MEMORIAL!#REF!</definedName>
    <definedName name="MCOD02.110.4320" localSheetId="8">[5]MEMORIAL!#REF!</definedName>
    <definedName name="MCOD02.110.4320">[5]MEMORIAL!#REF!</definedName>
    <definedName name="MCOD02.110.4320_1" localSheetId="8">[6]MEMORIAL!#REF!</definedName>
    <definedName name="MCOD02.110.4320_1">[6]MEMORIAL!#REF!</definedName>
    <definedName name="MCOD02.110.4780" localSheetId="8">[5]MEMORIAL!#REF!</definedName>
    <definedName name="MCOD02.110.4780">[5]MEMORIAL!#REF!</definedName>
    <definedName name="MCOD02.110.4780_1" localSheetId="8">[6]MEMORIAL!#REF!</definedName>
    <definedName name="MCOD02.110.4780_1">[6]MEMORIAL!#REF!</definedName>
    <definedName name="MCOD02.120.0050" localSheetId="8">[5]MEMORIAL!#REF!</definedName>
    <definedName name="MCOD02.120.0050">[5]MEMORIAL!#REF!</definedName>
    <definedName name="MCOD02.120.0050_1" localSheetId="8">[6]MEMORIAL!#REF!</definedName>
    <definedName name="MCOD02.120.0050_1">[6]MEMORIAL!#REF!</definedName>
    <definedName name="MCOD02.120.0060" localSheetId="8">[5]MEMORIAL!#REF!</definedName>
    <definedName name="MCOD02.120.0060">[5]MEMORIAL!#REF!</definedName>
    <definedName name="MCOD02.120.0060_1" localSheetId="8">[6]MEMORIAL!#REF!</definedName>
    <definedName name="MCOD02.120.0060_1">[6]MEMORIAL!#REF!</definedName>
    <definedName name="MCOD02.120.0140" localSheetId="8">[5]MEMORIAL!#REF!</definedName>
    <definedName name="MCOD02.120.0140">[5]MEMORIAL!#REF!</definedName>
    <definedName name="MCOD02.120.0140_1" localSheetId="8">[6]MEMORIAL!#REF!</definedName>
    <definedName name="MCOD02.120.0140_1">[6]MEMORIAL!#REF!</definedName>
    <definedName name="MCOD02.130.0070" localSheetId="8">[5]MEMORIAL!#REF!</definedName>
    <definedName name="MCOD02.130.0070">[5]MEMORIAL!#REF!</definedName>
    <definedName name="MCOD02.130.0070_1" localSheetId="8">[6]MEMORIAL!#REF!</definedName>
    <definedName name="MCOD02.130.0070_1">[6]MEMORIAL!#REF!</definedName>
    <definedName name="MCOD02.130.0080" localSheetId="8">[5]MEMORIAL!#REF!</definedName>
    <definedName name="MCOD02.130.0080">[5]MEMORIAL!#REF!</definedName>
    <definedName name="MCOD02.130.0080_1" localSheetId="8">[6]MEMORIAL!#REF!</definedName>
    <definedName name="MCOD02.130.0080_1">[6]MEMORIAL!#REF!</definedName>
    <definedName name="MCOD02.130.0100" localSheetId="8">[5]MEMORIAL!#REF!</definedName>
    <definedName name="MCOD02.130.0100">[5]MEMORIAL!#REF!</definedName>
    <definedName name="MCOD02.130.0100_1" localSheetId="8">[6]MEMORIAL!#REF!</definedName>
    <definedName name="MCOD02.130.0100_1">[6]MEMORIAL!#REF!</definedName>
    <definedName name="MCOD02.140.0030" localSheetId="8">[5]MEMORIAL!#REF!</definedName>
    <definedName name="MCOD02.140.0030">[5]MEMORIAL!#REF!</definedName>
    <definedName name="MCOD02.140.0030_1" localSheetId="8">[6]MEMORIAL!#REF!</definedName>
    <definedName name="MCOD02.140.0030_1">[6]MEMORIAL!#REF!</definedName>
    <definedName name="MCOD02.140.0080" localSheetId="8">[5]MEMORIAL!#REF!</definedName>
    <definedName name="MCOD02.140.0080">[5]MEMORIAL!#REF!</definedName>
    <definedName name="MCOD02.140.0080_1" localSheetId="8">[6]MEMORIAL!#REF!</definedName>
    <definedName name="MCOD02.140.0080_1">[6]MEMORIAL!#REF!</definedName>
    <definedName name="MCOD02.140.0090" localSheetId="8">[5]MEMORIAL!#REF!</definedName>
    <definedName name="MCOD02.140.0090">[5]MEMORIAL!#REF!</definedName>
    <definedName name="MCOD02.140.0090_1" localSheetId="8">[6]MEMORIAL!#REF!</definedName>
    <definedName name="MCOD02.140.0090_1">[6]MEMORIAL!#REF!</definedName>
    <definedName name="MCOD02.160.0010" localSheetId="8">[5]MEMORIAL!#REF!</definedName>
    <definedName name="MCOD02.160.0010">[5]MEMORIAL!#REF!</definedName>
    <definedName name="MCOD02.160.0010_1" localSheetId="8">[6]MEMORIAL!#REF!</definedName>
    <definedName name="MCOD02.160.0010_1">[6]MEMORIAL!#REF!</definedName>
    <definedName name="MCOD02.160.0110" localSheetId="8">[5]MEMORIAL!#REF!</definedName>
    <definedName name="MCOD02.160.0110">[5]MEMORIAL!#REF!</definedName>
    <definedName name="MCOD02.160.0110_1" localSheetId="8">[6]MEMORIAL!#REF!</definedName>
    <definedName name="MCOD02.160.0110_1">[6]MEMORIAL!#REF!</definedName>
    <definedName name="MCOD02.180.0010" localSheetId="8">[5]MEMORIAL!#REF!</definedName>
    <definedName name="MCOD02.180.0010">[5]MEMORIAL!#REF!</definedName>
    <definedName name="MCOD02.180.0010_1" localSheetId="8">[6]MEMORIAL!#REF!</definedName>
    <definedName name="MCOD02.180.0010_1">[6]MEMORIAL!#REF!</definedName>
    <definedName name="MCOD02.210.0020" localSheetId="8">[5]MEMORIAL!#REF!</definedName>
    <definedName name="MCOD02.210.0020">[5]MEMORIAL!#REF!</definedName>
    <definedName name="MCOD02.210.0020_1" localSheetId="8">[6]MEMORIAL!#REF!</definedName>
    <definedName name="MCOD02.210.0020_1">[6]MEMORIAL!#REF!</definedName>
    <definedName name="MCOD02.210.0030" localSheetId="8">[5]MEMORIAL!#REF!</definedName>
    <definedName name="MCOD02.210.0030">[5]MEMORIAL!#REF!</definedName>
    <definedName name="MCOD02.210.0030_1" localSheetId="8">[6]MEMORIAL!#REF!</definedName>
    <definedName name="MCOD02.210.0030_1">[6]MEMORIAL!#REF!</definedName>
    <definedName name="MCOD02.210.0090" localSheetId="8">[5]MEMORIAL!#REF!</definedName>
    <definedName name="MCOD02.210.0090">[5]MEMORIAL!#REF!</definedName>
    <definedName name="MCOD02.210.0090_1" localSheetId="8">[6]MEMORIAL!#REF!</definedName>
    <definedName name="MCOD02.210.0090_1">[6]MEMORIAL!#REF!</definedName>
    <definedName name="MCOD02.210.0110" localSheetId="8">[5]MEMORIAL!#REF!</definedName>
    <definedName name="MCOD02.210.0110">[5]MEMORIAL!#REF!</definedName>
    <definedName name="MCOD02.210.0110_1" localSheetId="8">[6]MEMORIAL!#REF!</definedName>
    <definedName name="MCOD02.210.0110_1">[6]MEMORIAL!#REF!</definedName>
    <definedName name="MCOD02.210.0310" localSheetId="8">[5]MEMORIAL!#REF!</definedName>
    <definedName name="MCOD02.210.0310">[5]MEMORIAL!#REF!</definedName>
    <definedName name="MCOD02.210.0310_1" localSheetId="8">[6]MEMORIAL!#REF!</definedName>
    <definedName name="MCOD02.210.0310_1">[6]MEMORIAL!#REF!</definedName>
    <definedName name="MCOD02.210.0340" localSheetId="8">[5]MEMORIAL!#REF!</definedName>
    <definedName name="MCOD02.210.0340">[5]MEMORIAL!#REF!</definedName>
    <definedName name="MCOD02.210.0340_1" localSheetId="8">[6]MEMORIAL!#REF!</definedName>
    <definedName name="MCOD02.210.0340_1">[6]MEMORIAL!#REF!</definedName>
    <definedName name="MCOD02.210.0350" localSheetId="8">[5]MEMORIAL!#REF!</definedName>
    <definedName name="MCOD02.210.0350">[5]MEMORIAL!#REF!</definedName>
    <definedName name="MCOD02.210.0350_1" localSheetId="8">[6]MEMORIAL!#REF!</definedName>
    <definedName name="MCOD02.210.0350_1">[6]MEMORIAL!#REF!</definedName>
    <definedName name="MCOD02.210.0360" localSheetId="8">[5]MEMORIAL!#REF!</definedName>
    <definedName name="MCOD02.210.0360">[5]MEMORIAL!#REF!</definedName>
    <definedName name="MCOD02.210.0360_1" localSheetId="8">[6]MEMORIAL!#REF!</definedName>
    <definedName name="MCOD02.210.0360_1">[6]MEMORIAL!#REF!</definedName>
    <definedName name="MCOD02.210.0370" localSheetId="8">[5]MEMORIAL!#REF!</definedName>
    <definedName name="MCOD02.210.0370">[5]MEMORIAL!#REF!</definedName>
    <definedName name="MCOD02.210.0370_1" localSheetId="8">[6]MEMORIAL!#REF!</definedName>
    <definedName name="MCOD02.210.0370_1">[6]MEMORIAL!#REF!</definedName>
    <definedName name="MCOD02.210.0380" localSheetId="8">[5]MEMORIAL!#REF!</definedName>
    <definedName name="MCOD02.210.0380">[5]MEMORIAL!#REF!</definedName>
    <definedName name="MCOD02.210.0380_1" localSheetId="8">[6]MEMORIAL!#REF!</definedName>
    <definedName name="MCOD02.210.0380_1">[6]MEMORIAL!#REF!</definedName>
    <definedName name="MCOD02.210.1620" localSheetId="8">[5]MEMORIAL!#REF!</definedName>
    <definedName name="MCOD02.210.1620">[5]MEMORIAL!#REF!</definedName>
    <definedName name="MCOD02.210.1620_1" localSheetId="8">[6]MEMORIAL!#REF!</definedName>
    <definedName name="MCOD02.210.1620_1">[6]MEMORIAL!#REF!</definedName>
    <definedName name="MCOD02.210.1625" localSheetId="8">[5]MEMORIAL!#REF!</definedName>
    <definedName name="MCOD02.210.1625">[5]MEMORIAL!#REF!</definedName>
    <definedName name="MCOD02.210.1625_1" localSheetId="8">[6]MEMORIAL!#REF!</definedName>
    <definedName name="MCOD02.210.1625_1">[6]MEMORIAL!#REF!</definedName>
    <definedName name="MCOD02.210.1635" localSheetId="8">[5]MEMORIAL!#REF!</definedName>
    <definedName name="MCOD02.210.1635">[5]MEMORIAL!#REF!</definedName>
    <definedName name="MCOD02.210.1635_1" localSheetId="8">[6]MEMORIAL!#REF!</definedName>
    <definedName name="MCOD02.210.1635_1">[6]MEMORIAL!#REF!</definedName>
    <definedName name="MCOD02.210.1637" localSheetId="8">[5]MEMORIAL!#REF!</definedName>
    <definedName name="MCOD02.210.1637">[5]MEMORIAL!#REF!</definedName>
    <definedName name="MCOD02.210.1637_1" localSheetId="8">[6]MEMORIAL!#REF!</definedName>
    <definedName name="MCOD02.210.1637_1">[6]MEMORIAL!#REF!</definedName>
    <definedName name="MCOD03.020.0020" localSheetId="8">[5]MEMORIAL!#REF!</definedName>
    <definedName name="MCOD03.020.0020">[5]MEMORIAL!#REF!</definedName>
    <definedName name="MCOD03.020.0020_1" localSheetId="8">[6]MEMORIAL!#REF!</definedName>
    <definedName name="MCOD03.020.0020_1">[6]MEMORIAL!#REF!</definedName>
    <definedName name="MCOD05.150.0830" localSheetId="8">[5]MEMORIAL!#REF!</definedName>
    <definedName name="MCOD05.150.0830">[5]MEMORIAL!#REF!</definedName>
    <definedName name="MCOD05.150.0830_1" localSheetId="8">[6]MEMORIAL!#REF!</definedName>
    <definedName name="MCOD05.150.0830_1">[6]MEMORIAL!#REF!</definedName>
    <definedName name="MCOD05.150.0840" localSheetId="8">[5]MEMORIAL!#REF!</definedName>
    <definedName name="MCOD05.150.0840">[5]MEMORIAL!#REF!</definedName>
    <definedName name="MCOD05.150.0840_1" localSheetId="8">[6]MEMORIAL!#REF!</definedName>
    <definedName name="MCOD05.150.0840_1">[6]MEMORIAL!#REF!</definedName>
    <definedName name="MCODCOTADO01" localSheetId="8">[5]MEMORIAL!#REF!</definedName>
    <definedName name="MCODCOTADO01">[5]MEMORIAL!#REF!</definedName>
    <definedName name="MCODCOTADO01_1" localSheetId="8">[6]MEMORIAL!#REF!</definedName>
    <definedName name="MCODCOTADO01_1">[6]MEMORIAL!#REF!</definedName>
    <definedName name="MCODCOTADO02" localSheetId="8">[5]MEMORIAL!#REF!</definedName>
    <definedName name="MCODCOTADO02">[5]MEMORIAL!#REF!</definedName>
    <definedName name="MCODCOTADO02_1" localSheetId="8">[6]MEMORIAL!#REF!</definedName>
    <definedName name="MCODCOTADO02_1">[6]MEMORIAL!#REF!</definedName>
    <definedName name="MCODCOTADO03" localSheetId="8">[5]MEMORIAL!#REF!</definedName>
    <definedName name="MCODCOTADO03">[5]MEMORIAL!#REF!</definedName>
    <definedName name="MCODCOTADO03_1" localSheetId="8">[6]MEMORIAL!#REF!</definedName>
    <definedName name="MCODCOTADO03_1">[6]MEMORIAL!#REF!</definedName>
    <definedName name="MCODCOTADO04" localSheetId="8">[5]MEMORIAL!#REF!</definedName>
    <definedName name="MCODCOTADO04">[5]MEMORIAL!#REF!</definedName>
    <definedName name="MCODCOTADO04_1" localSheetId="8">[6]MEMORIAL!#REF!</definedName>
    <definedName name="MCODCOTADO04_1">[6]MEMORIAL!#REF!</definedName>
    <definedName name="MTOT02.020.0010" localSheetId="8">[5]MEMORIAL!#REF!</definedName>
    <definedName name="MTOT02.020.0010">[5]MEMORIAL!#REF!</definedName>
    <definedName name="MTOT02.020.0010_1" localSheetId="8">[6]MEMORIAL!#REF!</definedName>
    <definedName name="MTOT02.020.0010_1">[6]MEMORIAL!#REF!</definedName>
    <definedName name="MTOT02.020.0070" localSheetId="8">[5]MEMORIAL!#REF!</definedName>
    <definedName name="MTOT02.020.0070">[5]MEMORIAL!#REF!</definedName>
    <definedName name="MTOT02.020.0070_1" localSheetId="8">[6]MEMORIAL!#REF!</definedName>
    <definedName name="MTOT02.020.0070_1">[6]MEMORIAL!#REF!</definedName>
    <definedName name="MTOT02.030.0090" localSheetId="8">[5]MEMORIAL!#REF!</definedName>
    <definedName name="MTOT02.030.0090">[5]MEMORIAL!#REF!</definedName>
    <definedName name="MTOT02.030.0090_1" localSheetId="8">[6]MEMORIAL!#REF!</definedName>
    <definedName name="MTOT02.030.0090_1">[6]MEMORIAL!#REF!</definedName>
    <definedName name="MTOT02.030.0100" localSheetId="8">[5]MEMORIAL!#REF!</definedName>
    <definedName name="MTOT02.030.0100">[5]MEMORIAL!#REF!</definedName>
    <definedName name="MTOT02.030.0100_1" localSheetId="8">[6]MEMORIAL!#REF!</definedName>
    <definedName name="MTOT02.030.0100_1">[6]MEMORIAL!#REF!</definedName>
    <definedName name="MTOT02.040.0200" localSheetId="8">[5]MEMORIAL!#REF!</definedName>
    <definedName name="MTOT02.040.0200">[5]MEMORIAL!#REF!</definedName>
    <definedName name="MTOT02.040.0200_1" localSheetId="8">[6]MEMORIAL!#REF!</definedName>
    <definedName name="MTOT02.040.0200_1">[6]MEMORIAL!#REF!</definedName>
    <definedName name="MTOT02.040.0280" localSheetId="8">[5]MEMORIAL!#REF!</definedName>
    <definedName name="MTOT02.040.0280">[5]MEMORIAL!#REF!</definedName>
    <definedName name="MTOT02.040.0280_1" localSheetId="8">[6]MEMORIAL!#REF!</definedName>
    <definedName name="MTOT02.040.0280_1">[6]MEMORIAL!#REF!</definedName>
    <definedName name="MTOT02.040.0921" localSheetId="8">[5]MEMORIAL!#REF!</definedName>
    <definedName name="MTOT02.040.0921">[5]MEMORIAL!#REF!</definedName>
    <definedName name="MTOT02.040.0921_1" localSheetId="8">[6]MEMORIAL!#REF!</definedName>
    <definedName name="MTOT02.040.0921_1">[6]MEMORIAL!#REF!</definedName>
    <definedName name="MTOT02.040.1055" localSheetId="8">[5]MEMORIAL!#REF!</definedName>
    <definedName name="MTOT02.040.1055">[5]MEMORIAL!#REF!</definedName>
    <definedName name="MTOT02.040.1055_1" localSheetId="8">[6]MEMORIAL!#REF!</definedName>
    <definedName name="MTOT02.040.1055_1">[6]MEMORIAL!#REF!</definedName>
    <definedName name="MTOT02.040.1060" localSheetId="8">[5]MEMORIAL!#REF!</definedName>
    <definedName name="MTOT02.040.1060">[5]MEMORIAL!#REF!</definedName>
    <definedName name="MTOT02.040.1060_1" localSheetId="8">[6]MEMORIAL!#REF!</definedName>
    <definedName name="MTOT02.040.1060_1">[6]MEMORIAL!#REF!</definedName>
    <definedName name="MTOT02.040.3790" localSheetId="8">[5]MEMORIAL!#REF!</definedName>
    <definedName name="MTOT02.040.3790">[5]MEMORIAL!#REF!</definedName>
    <definedName name="MTOT02.040.3790_1" localSheetId="8">[6]MEMORIAL!#REF!</definedName>
    <definedName name="MTOT02.040.3790_1">[6]MEMORIAL!#REF!</definedName>
    <definedName name="MTOT02.040.3800" localSheetId="8">[5]MEMORIAL!#REF!</definedName>
    <definedName name="MTOT02.040.3800">[5]MEMORIAL!#REF!</definedName>
    <definedName name="MTOT02.040.3800_1" localSheetId="8">[6]MEMORIAL!#REF!</definedName>
    <definedName name="MTOT02.040.3800_1">[6]MEMORIAL!#REF!</definedName>
    <definedName name="MTOT02.040.3810" localSheetId="8">[5]MEMORIAL!#REF!</definedName>
    <definedName name="MTOT02.040.3810">[5]MEMORIAL!#REF!</definedName>
    <definedName name="MTOT02.040.3810_1" localSheetId="8">[6]MEMORIAL!#REF!</definedName>
    <definedName name="MTOT02.040.3810_1">[6]MEMORIAL!#REF!</definedName>
    <definedName name="MTOT02.040.4510" localSheetId="8">[5]MEMORIAL!#REF!</definedName>
    <definedName name="MTOT02.040.4510">[5]MEMORIAL!#REF!</definedName>
    <definedName name="MTOT02.040.4510_1" localSheetId="8">[6]MEMORIAL!#REF!</definedName>
    <definedName name="MTOT02.040.4510_1">[6]MEMORIAL!#REF!</definedName>
    <definedName name="MTOT02.040.4520" localSheetId="8">[5]MEMORIAL!#REF!</definedName>
    <definedName name="MTOT02.040.4520">[5]MEMORIAL!#REF!</definedName>
    <definedName name="MTOT02.040.4520_1" localSheetId="8">[6]MEMORIAL!#REF!</definedName>
    <definedName name="MTOT02.040.4520_1">[6]MEMORIAL!#REF!</definedName>
    <definedName name="MTOT02.040.4550" localSheetId="8">[5]MEMORIAL!#REF!</definedName>
    <definedName name="MTOT02.040.4550">[5]MEMORIAL!#REF!</definedName>
    <definedName name="MTOT02.040.4550_1" localSheetId="8">[6]MEMORIAL!#REF!</definedName>
    <definedName name="MTOT02.040.4550_1">[6]MEMORIAL!#REF!</definedName>
    <definedName name="MTOT02.040.4620" localSheetId="8">[5]MEMORIAL!#REF!</definedName>
    <definedName name="MTOT02.040.4620">[5]MEMORIAL!#REF!</definedName>
    <definedName name="MTOT02.040.4620_1" localSheetId="8">[6]MEMORIAL!#REF!</definedName>
    <definedName name="MTOT02.040.4620_1">[6]MEMORIAL!#REF!</definedName>
    <definedName name="MTOT02.040.4630" localSheetId="8">[5]MEMORIAL!#REF!</definedName>
    <definedName name="MTOT02.040.4630">[5]MEMORIAL!#REF!</definedName>
    <definedName name="MTOT02.040.4630_1" localSheetId="8">[6]MEMORIAL!#REF!</definedName>
    <definedName name="MTOT02.040.4630_1">[6]MEMORIAL!#REF!</definedName>
    <definedName name="MTOT02.040.4636" localSheetId="8">[5]MEMORIAL!#REF!</definedName>
    <definedName name="MTOT02.040.4636">[5]MEMORIAL!#REF!</definedName>
    <definedName name="MTOT02.040.4636_1" localSheetId="8">[6]MEMORIAL!#REF!</definedName>
    <definedName name="MTOT02.040.4636_1">[6]MEMORIAL!#REF!</definedName>
    <definedName name="MTOT02.040.4690" localSheetId="8">[5]MEMORIAL!#REF!</definedName>
    <definedName name="MTOT02.040.4690">[5]MEMORIAL!#REF!</definedName>
    <definedName name="MTOT02.040.4690_1" localSheetId="8">[6]MEMORIAL!#REF!</definedName>
    <definedName name="MTOT02.040.4690_1">[6]MEMORIAL!#REF!</definedName>
    <definedName name="MTOT02.040.7402" localSheetId="8">[5]MEMORIAL!#REF!</definedName>
    <definedName name="MTOT02.040.7402">[5]MEMORIAL!#REF!</definedName>
    <definedName name="MTOT02.040.7402_1" localSheetId="8">[6]MEMORIAL!#REF!</definedName>
    <definedName name="MTOT02.040.7402_1">[6]MEMORIAL!#REF!</definedName>
    <definedName name="MTOT02.040.9800" localSheetId="8">[5]MEMORIAL!#REF!</definedName>
    <definedName name="MTOT02.040.9800">[5]MEMORIAL!#REF!</definedName>
    <definedName name="MTOT02.040.9800_1" localSheetId="8">[6]MEMORIAL!#REF!</definedName>
    <definedName name="MTOT02.040.9800_1">[6]MEMORIAL!#REF!</definedName>
    <definedName name="MTOT02.040.9802" localSheetId="8">[5]MEMORIAL!#REF!</definedName>
    <definedName name="MTOT02.040.9802">[5]MEMORIAL!#REF!</definedName>
    <definedName name="MTOT02.040.9802_1" localSheetId="8">[6]MEMORIAL!#REF!</definedName>
    <definedName name="MTOT02.040.9802_1">[6]MEMORIAL!#REF!</definedName>
    <definedName name="MTOT02.040.9804" localSheetId="8">[5]MEMORIAL!#REF!</definedName>
    <definedName name="MTOT02.040.9804">[5]MEMORIAL!#REF!</definedName>
    <definedName name="MTOT02.040.9804_1" localSheetId="8">[6]MEMORIAL!#REF!</definedName>
    <definedName name="MTOT02.040.9804_1">[6]MEMORIAL!#REF!</definedName>
    <definedName name="MTOT02.110.0014" localSheetId="8">[5]MEMORIAL!#REF!</definedName>
    <definedName name="MTOT02.110.0014">[5]MEMORIAL!#REF!</definedName>
    <definedName name="MTOT02.110.0014_1" localSheetId="8">[6]MEMORIAL!#REF!</definedName>
    <definedName name="MTOT02.110.0014_1">[6]MEMORIAL!#REF!</definedName>
    <definedName name="MTOT02.110.0054" localSheetId="8">[5]MEMORIAL!#REF!</definedName>
    <definedName name="MTOT02.110.0054">[5]MEMORIAL!#REF!</definedName>
    <definedName name="MTOT02.110.0054_1" localSheetId="8">[6]MEMORIAL!#REF!</definedName>
    <definedName name="MTOT02.110.0054_1">[6]MEMORIAL!#REF!</definedName>
    <definedName name="MTOT02.110.0066" localSheetId="8">[5]MEMORIAL!#REF!</definedName>
    <definedName name="MTOT02.110.0066">[5]MEMORIAL!#REF!</definedName>
    <definedName name="MTOT02.110.0066_1" localSheetId="8">[6]MEMORIAL!#REF!</definedName>
    <definedName name="MTOT02.110.0066_1">[6]MEMORIAL!#REF!</definedName>
    <definedName name="MTOT02.110.0094" localSheetId="8">[5]MEMORIAL!#REF!</definedName>
    <definedName name="MTOT02.110.0094">[5]MEMORIAL!#REF!</definedName>
    <definedName name="MTOT02.110.0094_1" localSheetId="8">[6]MEMORIAL!#REF!</definedName>
    <definedName name="MTOT02.110.0094_1">[6]MEMORIAL!#REF!</definedName>
    <definedName name="MTOT02.110.0106" localSheetId="8">[5]MEMORIAL!#REF!</definedName>
    <definedName name="MTOT02.110.0106">[5]MEMORIAL!#REF!</definedName>
    <definedName name="MTOT02.110.0106_1" localSheetId="8">[6]MEMORIAL!#REF!</definedName>
    <definedName name="MTOT02.110.0106_1">[6]MEMORIAL!#REF!</definedName>
    <definedName name="MTOT02.110.0110" localSheetId="8">[5]MEMORIAL!#REF!</definedName>
    <definedName name="MTOT02.110.0110">[5]MEMORIAL!#REF!</definedName>
    <definedName name="MTOT02.110.0110_1" localSheetId="8">[6]MEMORIAL!#REF!</definedName>
    <definedName name="MTOT02.110.0110_1">[6]MEMORIAL!#REF!</definedName>
    <definedName name="MTOT02.110.0134" localSheetId="8">[5]MEMORIAL!#REF!</definedName>
    <definedName name="MTOT02.110.0134">[5]MEMORIAL!#REF!</definedName>
    <definedName name="MTOT02.110.0134_1" localSheetId="8">[6]MEMORIAL!#REF!</definedName>
    <definedName name="MTOT02.110.0134_1">[6]MEMORIAL!#REF!</definedName>
    <definedName name="MTOT02.110.0146" localSheetId="8">[5]MEMORIAL!#REF!</definedName>
    <definedName name="MTOT02.110.0146">[5]MEMORIAL!#REF!</definedName>
    <definedName name="MTOT02.110.0146_1" localSheetId="8">[6]MEMORIAL!#REF!</definedName>
    <definedName name="MTOT02.110.0146_1">[6]MEMORIAL!#REF!</definedName>
    <definedName name="MTOT02.110.0150" localSheetId="8">[5]MEMORIAL!#REF!</definedName>
    <definedName name="MTOT02.110.0150">[5]MEMORIAL!#REF!</definedName>
    <definedName name="MTOT02.110.0150_1" localSheetId="8">[6]MEMORIAL!#REF!</definedName>
    <definedName name="MTOT02.110.0150_1">[6]MEMORIAL!#REF!</definedName>
    <definedName name="MTOT02.110.0610" localSheetId="8">[5]MEMORIAL!#REF!</definedName>
    <definedName name="MTOT02.110.0610">[5]MEMORIAL!#REF!</definedName>
    <definedName name="MTOT02.110.0610_1" localSheetId="8">[6]MEMORIAL!#REF!</definedName>
    <definedName name="MTOT02.110.0610_1">[6]MEMORIAL!#REF!</definedName>
    <definedName name="MTOT02.110.0620" localSheetId="8">[5]MEMORIAL!#REF!</definedName>
    <definedName name="MTOT02.110.0620">[5]MEMORIAL!#REF!</definedName>
    <definedName name="MTOT02.110.0620_1" localSheetId="8">[6]MEMORIAL!#REF!</definedName>
    <definedName name="MTOT02.110.0620_1">[6]MEMORIAL!#REF!</definedName>
    <definedName name="MTOT02.110.0734" localSheetId="8">[5]MEMORIAL!#REF!</definedName>
    <definedName name="MTOT02.110.0734">[5]MEMORIAL!#REF!</definedName>
    <definedName name="MTOT02.110.0734_1" localSheetId="8">[6]MEMORIAL!#REF!</definedName>
    <definedName name="MTOT02.110.0734_1">[6]MEMORIAL!#REF!</definedName>
    <definedName name="MTOT02.110.0738" localSheetId="8">[5]MEMORIAL!#REF!</definedName>
    <definedName name="MTOT02.110.0738">[5]MEMORIAL!#REF!</definedName>
    <definedName name="MTOT02.110.0738_1" localSheetId="8">[6]MEMORIAL!#REF!</definedName>
    <definedName name="MTOT02.110.0738_1">[6]MEMORIAL!#REF!</definedName>
    <definedName name="MTOT02.110.0750" localSheetId="8">[5]MEMORIAL!#REF!</definedName>
    <definedName name="MTOT02.110.0750">[5]MEMORIAL!#REF!</definedName>
    <definedName name="MTOT02.110.0750_1" localSheetId="8">[6]MEMORIAL!#REF!</definedName>
    <definedName name="MTOT02.110.0750_1">[6]MEMORIAL!#REF!</definedName>
    <definedName name="MTOT02.110.1014" localSheetId="8">[5]MEMORIAL!#REF!</definedName>
    <definedName name="MTOT02.110.1014">[5]MEMORIAL!#REF!</definedName>
    <definedName name="MTOT02.110.1014_1" localSheetId="8">[6]MEMORIAL!#REF!</definedName>
    <definedName name="MTOT02.110.1014_1">[6]MEMORIAL!#REF!</definedName>
    <definedName name="MTOT02.110.1020" localSheetId="8">[5]MEMORIAL!#REF!</definedName>
    <definedName name="MTOT02.110.1020">[5]MEMORIAL!#REF!</definedName>
    <definedName name="MTOT02.110.1020_1" localSheetId="8">[6]MEMORIAL!#REF!</definedName>
    <definedName name="MTOT02.110.1020_1">[6]MEMORIAL!#REF!</definedName>
    <definedName name="MTOT02.110.1164" localSheetId="8">[5]MEMORIAL!#REF!</definedName>
    <definedName name="MTOT02.110.1164">[5]MEMORIAL!#REF!</definedName>
    <definedName name="MTOT02.110.1164_1" localSheetId="8">[6]MEMORIAL!#REF!</definedName>
    <definedName name="MTOT02.110.1164_1">[6]MEMORIAL!#REF!</definedName>
    <definedName name="MTOT02.110.1166" localSheetId="8">[5]MEMORIAL!#REF!</definedName>
    <definedName name="MTOT02.110.1166">[5]MEMORIAL!#REF!</definedName>
    <definedName name="MTOT02.110.1166_1" localSheetId="8">[6]MEMORIAL!#REF!</definedName>
    <definedName name="MTOT02.110.1166_1">[6]MEMORIAL!#REF!</definedName>
    <definedName name="MTOT02.110.1420" localSheetId="8">[5]MEMORIAL!#REF!</definedName>
    <definedName name="MTOT02.110.1420">[5]MEMORIAL!#REF!</definedName>
    <definedName name="MTOT02.110.1420_1" localSheetId="8">[6]MEMORIAL!#REF!</definedName>
    <definedName name="MTOT02.110.1420_1">[6]MEMORIAL!#REF!</definedName>
    <definedName name="MTOT02.110.1426" localSheetId="8">[5]MEMORIAL!#REF!</definedName>
    <definedName name="MTOT02.110.1426">[5]MEMORIAL!#REF!</definedName>
    <definedName name="MTOT02.110.1426_1" localSheetId="8">[6]MEMORIAL!#REF!</definedName>
    <definedName name="MTOT02.110.1426_1">[6]MEMORIAL!#REF!</definedName>
    <definedName name="MTOT02.110.1654" localSheetId="8">[5]MEMORIAL!#REF!</definedName>
    <definedName name="MTOT02.110.1654">[5]MEMORIAL!#REF!</definedName>
    <definedName name="MTOT02.110.1654_1" localSheetId="8">[6]MEMORIAL!#REF!</definedName>
    <definedName name="MTOT02.110.1654_1">[6]MEMORIAL!#REF!</definedName>
    <definedName name="MTOT02.110.1880" localSheetId="8">[5]MEMORIAL!#REF!</definedName>
    <definedName name="MTOT02.110.1880">[5]MEMORIAL!#REF!</definedName>
    <definedName name="MTOT02.110.1880_1" localSheetId="8">[6]MEMORIAL!#REF!</definedName>
    <definedName name="MTOT02.110.1880_1">[6]MEMORIAL!#REF!</definedName>
    <definedName name="MTOT02.110.1974" localSheetId="8">[5]MEMORIAL!#REF!</definedName>
    <definedName name="MTOT02.110.1974">[5]MEMORIAL!#REF!</definedName>
    <definedName name="MTOT02.110.1974_1" localSheetId="8">[6]MEMORIAL!#REF!</definedName>
    <definedName name="MTOT02.110.1974_1">[6]MEMORIAL!#REF!</definedName>
    <definedName name="MTOT02.110.1996" localSheetId="8">[5]MEMORIAL!#REF!</definedName>
    <definedName name="MTOT02.110.1996">[5]MEMORIAL!#REF!</definedName>
    <definedName name="MTOT02.110.1996_1" localSheetId="8">[6]MEMORIAL!#REF!</definedName>
    <definedName name="MTOT02.110.1996_1">[6]MEMORIAL!#REF!</definedName>
    <definedName name="MTOT02.110.2012" localSheetId="8">[5]MEMORIAL!#REF!</definedName>
    <definedName name="MTOT02.110.2012">[5]MEMORIAL!#REF!</definedName>
    <definedName name="MTOT02.110.2012_1" localSheetId="8">[6]MEMORIAL!#REF!</definedName>
    <definedName name="MTOT02.110.2012_1">[6]MEMORIAL!#REF!</definedName>
    <definedName name="MTOT02.110.2016" localSheetId="8">[5]MEMORIAL!#REF!</definedName>
    <definedName name="MTOT02.110.2016">[5]MEMORIAL!#REF!</definedName>
    <definedName name="MTOT02.110.2016_1" localSheetId="8">[6]MEMORIAL!#REF!</definedName>
    <definedName name="MTOT02.110.2016_1">[6]MEMORIAL!#REF!</definedName>
    <definedName name="MTOT02.110.2024" localSheetId="8">[5]MEMORIAL!#REF!</definedName>
    <definedName name="MTOT02.110.2024">[5]MEMORIAL!#REF!</definedName>
    <definedName name="MTOT02.110.2024_1" localSheetId="8">[6]MEMORIAL!#REF!</definedName>
    <definedName name="MTOT02.110.2024_1">[6]MEMORIAL!#REF!</definedName>
    <definedName name="MTOT02.110.2026" localSheetId="8">[5]MEMORIAL!#REF!</definedName>
    <definedName name="MTOT02.110.2026">[5]MEMORIAL!#REF!</definedName>
    <definedName name="MTOT02.110.2026_1" localSheetId="8">[6]MEMORIAL!#REF!</definedName>
    <definedName name="MTOT02.110.2026_1">[6]MEMORIAL!#REF!</definedName>
    <definedName name="MTOT02.110.2310" localSheetId="8">[5]MEMORIAL!#REF!</definedName>
    <definedName name="MTOT02.110.2310">[5]MEMORIAL!#REF!</definedName>
    <definedName name="MTOT02.110.2310_1" localSheetId="8">[6]MEMORIAL!#REF!</definedName>
    <definedName name="MTOT02.110.2310_1">[6]MEMORIAL!#REF!</definedName>
    <definedName name="MTOT02.110.2480" localSheetId="8">[5]MEMORIAL!#REF!</definedName>
    <definedName name="MTOT02.110.2480">[5]MEMORIAL!#REF!</definedName>
    <definedName name="MTOT02.110.2480_1" localSheetId="8">[6]MEMORIAL!#REF!</definedName>
    <definedName name="MTOT02.110.2480_1">[6]MEMORIAL!#REF!</definedName>
    <definedName name="MTOT02.110.2798" localSheetId="8">[5]MEMORIAL!#REF!</definedName>
    <definedName name="MTOT02.110.2798">[5]MEMORIAL!#REF!</definedName>
    <definedName name="MTOT02.110.2798_1" localSheetId="8">[6]MEMORIAL!#REF!</definedName>
    <definedName name="MTOT02.110.2798_1">[6]MEMORIAL!#REF!</definedName>
    <definedName name="MTOT02.110.2806" localSheetId="8">[5]MEMORIAL!#REF!</definedName>
    <definedName name="MTOT02.110.2806">[5]MEMORIAL!#REF!</definedName>
    <definedName name="MTOT02.110.2806_1" localSheetId="8">[6]MEMORIAL!#REF!</definedName>
    <definedName name="MTOT02.110.2806_1">[6]MEMORIAL!#REF!</definedName>
    <definedName name="MTOT02.110.2868" localSheetId="8">[5]MEMORIAL!#REF!</definedName>
    <definedName name="MTOT02.110.2868">[5]MEMORIAL!#REF!</definedName>
    <definedName name="MTOT02.110.2868_1" localSheetId="8">[6]MEMORIAL!#REF!</definedName>
    <definedName name="MTOT02.110.2868_1">[6]MEMORIAL!#REF!</definedName>
    <definedName name="MTOT02.110.3856" localSheetId="8">[5]MEMORIAL!#REF!</definedName>
    <definedName name="MTOT02.110.3856">[5]MEMORIAL!#REF!</definedName>
    <definedName name="MTOT02.110.3856_1" localSheetId="8">[6]MEMORIAL!#REF!</definedName>
    <definedName name="MTOT02.110.3856_1">[6]MEMORIAL!#REF!</definedName>
    <definedName name="MTOT02.110.3908" localSheetId="8">[5]MEMORIAL!#REF!</definedName>
    <definedName name="MTOT02.110.3908">[5]MEMORIAL!#REF!</definedName>
    <definedName name="MTOT02.110.3908_1" localSheetId="8">[6]MEMORIAL!#REF!</definedName>
    <definedName name="MTOT02.110.3908_1">[6]MEMORIAL!#REF!</definedName>
    <definedName name="MTOT02.110.3926" localSheetId="8">[5]MEMORIAL!#REF!</definedName>
    <definedName name="MTOT02.110.3926">[5]MEMORIAL!#REF!</definedName>
    <definedName name="MTOT02.110.3926_1" localSheetId="8">[6]MEMORIAL!#REF!</definedName>
    <definedName name="MTOT02.110.3926_1">[6]MEMORIAL!#REF!</definedName>
    <definedName name="MTOT02.110.4288" localSheetId="8">[5]MEMORIAL!#REF!</definedName>
    <definedName name="MTOT02.110.4288">[5]MEMORIAL!#REF!</definedName>
    <definedName name="MTOT02.110.4288_1" localSheetId="8">[6]MEMORIAL!#REF!</definedName>
    <definedName name="MTOT02.110.4288_1">[6]MEMORIAL!#REF!</definedName>
    <definedName name="MTOT02.110.4296" localSheetId="8">[5]MEMORIAL!#REF!</definedName>
    <definedName name="MTOT02.110.4296">[5]MEMORIAL!#REF!</definedName>
    <definedName name="MTOT02.110.4296_1" localSheetId="8">[6]MEMORIAL!#REF!</definedName>
    <definedName name="MTOT02.110.4296_1">[6]MEMORIAL!#REF!</definedName>
    <definedName name="MTOT02.110.4308" localSheetId="8">[5]MEMORIAL!#REF!</definedName>
    <definedName name="MTOT02.110.4308">[5]MEMORIAL!#REF!</definedName>
    <definedName name="MTOT02.110.4308_1" localSheetId="8">[6]MEMORIAL!#REF!</definedName>
    <definedName name="MTOT02.110.4308_1">[6]MEMORIAL!#REF!</definedName>
    <definedName name="MTOT02.110.4312" localSheetId="8">[5]MEMORIAL!#REF!</definedName>
    <definedName name="MTOT02.110.4312">[5]MEMORIAL!#REF!</definedName>
    <definedName name="MTOT02.110.4312_1" localSheetId="8">[6]MEMORIAL!#REF!</definedName>
    <definedName name="MTOT02.110.4312_1">[6]MEMORIAL!#REF!</definedName>
    <definedName name="MTOT02.110.4320" localSheetId="8">[5]MEMORIAL!#REF!</definedName>
    <definedName name="MTOT02.110.4320">[5]MEMORIAL!#REF!</definedName>
    <definedName name="MTOT02.110.4320_1" localSheetId="8">[6]MEMORIAL!#REF!</definedName>
    <definedName name="MTOT02.110.4320_1">[6]MEMORIAL!#REF!</definedName>
    <definedName name="MTOT02.110.4780" localSheetId="8">[5]MEMORIAL!#REF!</definedName>
    <definedName name="MTOT02.110.4780">[5]MEMORIAL!#REF!</definedName>
    <definedName name="MTOT02.110.4780_1" localSheetId="8">[6]MEMORIAL!#REF!</definedName>
    <definedName name="MTOT02.110.4780_1">[6]MEMORIAL!#REF!</definedName>
    <definedName name="MTOT02.110.610" localSheetId="8">[5]MEMORIAL!#REF!</definedName>
    <definedName name="MTOT02.110.610">[5]MEMORIAL!#REF!</definedName>
    <definedName name="MTOT02.110.610_1" localSheetId="8">[6]MEMORIAL!#REF!</definedName>
    <definedName name="MTOT02.110.610_1">[6]MEMORIAL!#REF!</definedName>
    <definedName name="MTOT02.120.0050" localSheetId="8">[5]MEMORIAL!#REF!</definedName>
    <definedName name="MTOT02.120.0050">[5]MEMORIAL!#REF!</definedName>
    <definedName name="MTOT02.120.0050_1" localSheetId="8">[6]MEMORIAL!#REF!</definedName>
    <definedName name="MTOT02.120.0050_1">[6]MEMORIAL!#REF!</definedName>
    <definedName name="MTOT02.120.0060" localSheetId="8">[5]MEMORIAL!#REF!</definedName>
    <definedName name="MTOT02.120.0060">[5]MEMORIAL!#REF!</definedName>
    <definedName name="MTOT02.120.0060_1" localSheetId="8">[6]MEMORIAL!#REF!</definedName>
    <definedName name="MTOT02.120.0060_1">[6]MEMORIAL!#REF!</definedName>
    <definedName name="MTOT02.120.0140" localSheetId="8">[5]MEMORIAL!#REF!</definedName>
    <definedName name="MTOT02.120.0140">[5]MEMORIAL!#REF!</definedName>
    <definedName name="MTOT02.120.0140_1" localSheetId="8">[6]MEMORIAL!#REF!</definedName>
    <definedName name="MTOT02.120.0140_1">[6]MEMORIAL!#REF!</definedName>
    <definedName name="MTOT02.130.0070" localSheetId="8">[5]MEMORIAL!#REF!</definedName>
    <definedName name="MTOT02.130.0070">[5]MEMORIAL!#REF!</definedName>
    <definedName name="MTOT02.130.0070_1" localSheetId="8">[6]MEMORIAL!#REF!</definedName>
    <definedName name="MTOT02.130.0070_1">[6]MEMORIAL!#REF!</definedName>
    <definedName name="MTOT02.130.0080" localSheetId="8">[5]MEMORIAL!#REF!</definedName>
    <definedName name="MTOT02.130.0080">[5]MEMORIAL!#REF!</definedName>
    <definedName name="MTOT02.130.0080_1" localSheetId="8">[6]MEMORIAL!#REF!</definedName>
    <definedName name="MTOT02.130.0080_1">[6]MEMORIAL!#REF!</definedName>
    <definedName name="MTOT02.130.0100" localSheetId="8">[5]MEMORIAL!#REF!</definedName>
    <definedName name="MTOT02.130.0100">[5]MEMORIAL!#REF!</definedName>
    <definedName name="MTOT02.130.0100_1" localSheetId="8">[6]MEMORIAL!#REF!</definedName>
    <definedName name="MTOT02.130.0100_1">[6]MEMORIAL!#REF!</definedName>
    <definedName name="MTOT02.140.0030" localSheetId="8">[5]MEMORIAL!#REF!</definedName>
    <definedName name="MTOT02.140.0030">[5]MEMORIAL!#REF!</definedName>
    <definedName name="MTOT02.140.0030_1" localSheetId="8">[6]MEMORIAL!#REF!</definedName>
    <definedName name="MTOT02.140.0030_1">[6]MEMORIAL!#REF!</definedName>
    <definedName name="MTOT02.140.0080" localSheetId="8">[5]MEMORIAL!#REF!</definedName>
    <definedName name="MTOT02.140.0080">[5]MEMORIAL!#REF!</definedName>
    <definedName name="MTOT02.140.0080_1" localSheetId="8">[6]MEMORIAL!#REF!</definedName>
    <definedName name="MTOT02.140.0080_1">[6]MEMORIAL!#REF!</definedName>
    <definedName name="MTOT02.140.0090" localSheetId="8">[5]MEMORIAL!#REF!</definedName>
    <definedName name="MTOT02.140.0090">[5]MEMORIAL!#REF!</definedName>
    <definedName name="MTOT02.140.0090_1" localSheetId="8">[6]MEMORIAL!#REF!</definedName>
    <definedName name="MTOT02.140.0090_1">[6]MEMORIAL!#REF!</definedName>
    <definedName name="MTOT02.160.0010" localSheetId="8">[5]MEMORIAL!#REF!</definedName>
    <definedName name="MTOT02.160.0010">[5]MEMORIAL!#REF!</definedName>
    <definedName name="MTOT02.160.0010_1" localSheetId="8">[6]MEMORIAL!#REF!</definedName>
    <definedName name="MTOT02.160.0010_1">[6]MEMORIAL!#REF!</definedName>
    <definedName name="MTOT02.160.0110" localSheetId="8">[5]MEMORIAL!#REF!</definedName>
    <definedName name="MTOT02.160.0110">[5]MEMORIAL!#REF!</definedName>
    <definedName name="MTOT02.160.0110_1" localSheetId="8">[6]MEMORIAL!#REF!</definedName>
    <definedName name="MTOT02.160.0110_1">[6]MEMORIAL!#REF!</definedName>
    <definedName name="MTOT02.180.0010" localSheetId="8">[5]MEMORIAL!#REF!</definedName>
    <definedName name="MTOT02.180.0010">[5]MEMORIAL!#REF!</definedName>
    <definedName name="MTOT02.180.0010_1" localSheetId="8">[6]MEMORIAL!#REF!</definedName>
    <definedName name="MTOT02.180.0010_1">[6]MEMORIAL!#REF!</definedName>
    <definedName name="MTOT02.210.0020" localSheetId="8">[5]MEMORIAL!#REF!</definedName>
    <definedName name="MTOT02.210.0020">[5]MEMORIAL!#REF!</definedName>
    <definedName name="MTOT02.210.0020_1" localSheetId="8">[6]MEMORIAL!#REF!</definedName>
    <definedName name="MTOT02.210.0020_1">[6]MEMORIAL!#REF!</definedName>
    <definedName name="MTOT02.210.0030" localSheetId="8">[5]MEMORIAL!#REF!</definedName>
    <definedName name="MTOT02.210.0030">[5]MEMORIAL!#REF!</definedName>
    <definedName name="MTOT02.210.0030_1" localSheetId="8">[6]MEMORIAL!#REF!</definedName>
    <definedName name="MTOT02.210.0030_1">[6]MEMORIAL!#REF!</definedName>
    <definedName name="MTOT02.210.0090" localSheetId="8">[5]MEMORIAL!#REF!</definedName>
    <definedName name="MTOT02.210.0090">[5]MEMORIAL!#REF!</definedName>
    <definedName name="MTOT02.210.0090_1" localSheetId="8">[6]MEMORIAL!#REF!</definedName>
    <definedName name="MTOT02.210.0090_1">[6]MEMORIAL!#REF!</definedName>
    <definedName name="MTOT02.210.0110" localSheetId="8">[5]MEMORIAL!#REF!</definedName>
    <definedName name="MTOT02.210.0110">[5]MEMORIAL!#REF!</definedName>
    <definedName name="MTOT02.210.0110_1" localSheetId="8">[6]MEMORIAL!#REF!</definedName>
    <definedName name="MTOT02.210.0110_1">[6]MEMORIAL!#REF!</definedName>
    <definedName name="MTOT02.210.0310" localSheetId="8">[5]MEMORIAL!#REF!</definedName>
    <definedName name="MTOT02.210.0310">[5]MEMORIAL!#REF!</definedName>
    <definedName name="MTOT02.210.0310_1" localSheetId="8">[6]MEMORIAL!#REF!</definedName>
    <definedName name="MTOT02.210.0310_1">[6]MEMORIAL!#REF!</definedName>
    <definedName name="MTOT02.210.0340" localSheetId="8">[5]MEMORIAL!#REF!</definedName>
    <definedName name="MTOT02.210.0340">[5]MEMORIAL!#REF!</definedName>
    <definedName name="MTOT02.210.0340_1" localSheetId="8">[6]MEMORIAL!#REF!</definedName>
    <definedName name="MTOT02.210.0340_1">[6]MEMORIAL!#REF!</definedName>
    <definedName name="MTOT02.210.0350" localSheetId="8">[5]MEMORIAL!#REF!</definedName>
    <definedName name="MTOT02.210.0350">[5]MEMORIAL!#REF!</definedName>
    <definedName name="MTOT02.210.0350_1" localSheetId="8">[6]MEMORIAL!#REF!</definedName>
    <definedName name="MTOT02.210.0350_1">[6]MEMORIAL!#REF!</definedName>
    <definedName name="MTOT02.210.0360" localSheetId="8">[5]MEMORIAL!#REF!</definedName>
    <definedName name="MTOT02.210.0360">[5]MEMORIAL!#REF!</definedName>
    <definedName name="MTOT02.210.0360_1" localSheetId="8">[6]MEMORIAL!#REF!</definedName>
    <definedName name="MTOT02.210.0360_1">[6]MEMORIAL!#REF!</definedName>
    <definedName name="MTOT02.210.0370" localSheetId="8">[5]MEMORIAL!#REF!</definedName>
    <definedName name="MTOT02.210.0370">[5]MEMORIAL!#REF!</definedName>
    <definedName name="MTOT02.210.0370_1" localSheetId="8">[6]MEMORIAL!#REF!</definedName>
    <definedName name="MTOT02.210.0370_1">[6]MEMORIAL!#REF!</definedName>
    <definedName name="MTOT02.210.0380" localSheetId="8">[5]MEMORIAL!#REF!</definedName>
    <definedName name="MTOT02.210.0380">[5]MEMORIAL!#REF!</definedName>
    <definedName name="MTOT02.210.0380_1" localSheetId="8">[6]MEMORIAL!#REF!</definedName>
    <definedName name="MTOT02.210.0380_1">[6]MEMORIAL!#REF!</definedName>
    <definedName name="MTOT02.210.1620" localSheetId="8">[5]MEMORIAL!#REF!</definedName>
    <definedName name="MTOT02.210.1620">[5]MEMORIAL!#REF!</definedName>
    <definedName name="MTOT02.210.1620_1" localSheetId="8">[6]MEMORIAL!#REF!</definedName>
    <definedName name="MTOT02.210.1620_1">[6]MEMORIAL!#REF!</definedName>
    <definedName name="MTOT02.210.1625" localSheetId="8">[5]MEMORIAL!#REF!</definedName>
    <definedName name="MTOT02.210.1625">[5]MEMORIAL!#REF!</definedName>
    <definedName name="MTOT02.210.1625_1" localSheetId="8">[6]MEMORIAL!#REF!</definedName>
    <definedName name="MTOT02.210.1625_1">[6]MEMORIAL!#REF!</definedName>
    <definedName name="MTOT02.210.1635" localSheetId="8">[5]MEMORIAL!#REF!</definedName>
    <definedName name="MTOT02.210.1635">[5]MEMORIAL!#REF!</definedName>
    <definedName name="MTOT02.210.1635_1" localSheetId="8">[6]MEMORIAL!#REF!</definedName>
    <definedName name="MTOT02.210.1635_1">[6]MEMORIAL!#REF!</definedName>
    <definedName name="MTOT02.210.1637" localSheetId="8">[5]MEMORIAL!#REF!</definedName>
    <definedName name="MTOT02.210.1637">[5]MEMORIAL!#REF!</definedName>
    <definedName name="MTOT02.210.1637_1" localSheetId="8">[6]MEMORIAL!#REF!</definedName>
    <definedName name="MTOT02.210.1637_1">[6]MEMORIAL!#REF!</definedName>
    <definedName name="MTOT02.2140." localSheetId="8">[5]MEMORIAL!#REF!</definedName>
    <definedName name="MTOT02.2140.">[5]MEMORIAL!#REF!</definedName>
    <definedName name="MTOT02.2140._1" localSheetId="8">[6]MEMORIAL!#REF!</definedName>
    <definedName name="MTOT02.2140._1">[6]MEMORIAL!#REF!</definedName>
    <definedName name="MTOT03.020.0020" localSheetId="8">[5]MEMORIAL!#REF!</definedName>
    <definedName name="MTOT03.020.0020">[5]MEMORIAL!#REF!</definedName>
    <definedName name="MTOT03.020.0020_1" localSheetId="8">[6]MEMORIAL!#REF!</definedName>
    <definedName name="MTOT03.020.0020_1">[6]MEMORIAL!#REF!</definedName>
    <definedName name="MTOT05.150.0830" localSheetId="8">[5]MEMORIAL!#REF!</definedName>
    <definedName name="MTOT05.150.0830">[5]MEMORIAL!#REF!</definedName>
    <definedName name="MTOT05.150.0830_1" localSheetId="8">[6]MEMORIAL!#REF!</definedName>
    <definedName name="MTOT05.150.0830_1">[6]MEMORIAL!#REF!</definedName>
    <definedName name="MTOT05.150.0840" localSheetId="8">[5]MEMORIAL!#REF!</definedName>
    <definedName name="MTOT05.150.0840">[5]MEMORIAL!#REF!</definedName>
    <definedName name="MTOT05.150.0840_1" localSheetId="8">[6]MEMORIAL!#REF!</definedName>
    <definedName name="MTOT05.150.0840_1">[6]MEMORIAL!#REF!</definedName>
    <definedName name="MTOTCOTADO01" localSheetId="8">[5]MEMORIAL!#REF!</definedName>
    <definedName name="MTOTCOTADO01">[5]MEMORIAL!#REF!</definedName>
    <definedName name="MTOTCOTADO01_1" localSheetId="8">[6]MEMORIAL!#REF!</definedName>
    <definedName name="MTOTCOTADO01_1">[6]MEMORIAL!#REF!</definedName>
    <definedName name="MTOTCOTADO02" localSheetId="8">[5]MEMORIAL!#REF!</definedName>
    <definedName name="MTOTCOTADO02">[5]MEMORIAL!#REF!</definedName>
    <definedName name="MTOTCOTADO02_1" localSheetId="8">[6]MEMORIAL!#REF!</definedName>
    <definedName name="MTOTCOTADO02_1">[6]MEMORIAL!#REF!</definedName>
    <definedName name="MTOTCOTADO03" localSheetId="8">[5]MEMORIAL!#REF!</definedName>
    <definedName name="MTOTCOTADO03">[5]MEMORIAL!#REF!</definedName>
    <definedName name="MTOTCOTADO03_1" localSheetId="8">[6]MEMORIAL!#REF!</definedName>
    <definedName name="MTOTCOTADO03_1">[6]MEMORIAL!#REF!</definedName>
    <definedName name="MTOTCOTADO04" localSheetId="8">[5]MEMORIAL!#REF!</definedName>
    <definedName name="MTOTCOTADO04">[5]MEMORIAL!#REF!</definedName>
    <definedName name="MTOTCOTADO04_1" localSheetId="8">[6]MEMORIAL!#REF!</definedName>
    <definedName name="MTOTCOTADO04_1">[6]MEMORIAL!#REF!</definedName>
    <definedName name="MTOTCOTADO05" localSheetId="8">[5]MEMORIAL!#REF!</definedName>
    <definedName name="MTOTCOTADO05">[5]MEMORIAL!#REF!</definedName>
    <definedName name="MTOTCOTADO05_1" localSheetId="8">[6]MEMORIAL!#REF!</definedName>
    <definedName name="MTOTCOTADO05_1">[6]MEMORIAL!#REF!</definedName>
    <definedName name="MTOTCOTADO21" localSheetId="8">[2]MEMORIAL!#REF!</definedName>
    <definedName name="MTOTCOTADO21">[2]MEMORIAL!#REF!</definedName>
    <definedName name="MTOTCOTADO21_1" localSheetId="8">[2]MEMORIAL!#REF!</definedName>
    <definedName name="MTOTCOTADO21_1">[2]MEMORIAL!#REF!</definedName>
    <definedName name="MTOTVERBA" localSheetId="8">[2]MEMORIAL!#REF!</definedName>
    <definedName name="MTOTVERBA">[2]MEMORIAL!#REF!</definedName>
    <definedName name="MTOTVERBA_1" localSheetId="8">[2]MEMORIAL!#REF!</definedName>
    <definedName name="MTOTVERBA_1">[2]MEMORIAL!#REF!</definedName>
    <definedName name="PARALELO" localSheetId="8">#REF!</definedName>
    <definedName name="PARALELO">#REF!</definedName>
    <definedName name="PARALELO_1" localSheetId="8">#REF!</definedName>
    <definedName name="PARALELO_1">#REF!</definedName>
    <definedName name="RAH" localSheetId="8">#REF!</definedName>
    <definedName name="RAH">#REF!</definedName>
    <definedName name="RAH_1" localSheetId="8">#REF!</definedName>
    <definedName name="RAH_1">#REF!</definedName>
    <definedName name="rfv" localSheetId="8">#REF!</definedName>
    <definedName name="rfv">#REF!</definedName>
    <definedName name="rfv_1" localSheetId="8">#REF!</definedName>
    <definedName name="rfv_1">#REF!</definedName>
    <definedName name="rpa" localSheetId="8">#REF!</definedName>
    <definedName name="rpa">#REF!</definedName>
    <definedName name="rpa_1" localSheetId="8">#REF!</definedName>
    <definedName name="rpa_1">#REF!</definedName>
    <definedName name="rpb" localSheetId="8">#REF!</definedName>
    <definedName name="rpb">#REF!</definedName>
    <definedName name="rpb_1" localSheetId="8">#REF!</definedName>
    <definedName name="rpb_1">#REF!</definedName>
    <definedName name="rpp" localSheetId="8">#REF!</definedName>
    <definedName name="rpp">#REF!</definedName>
    <definedName name="rpp_1" localSheetId="8">#REF!</definedName>
    <definedName name="rpp_1">#REF!</definedName>
    <definedName name="SCOD02.010.0020" localSheetId="8">#REF!</definedName>
    <definedName name="SCOD02.010.0020">#REF!</definedName>
    <definedName name="SCOD02.010.0020_1" localSheetId="8">#REF!</definedName>
    <definedName name="SCOD02.010.0020_1">#REF!</definedName>
    <definedName name="SCOD02.010.0050" localSheetId="8">[5]MEMORIAL!#REF!</definedName>
    <definedName name="SCOD02.010.0050">[5]MEMORIAL!#REF!</definedName>
    <definedName name="SCOD02.010.0050_1" localSheetId="8">[6]MEMORIAL!#REF!</definedName>
    <definedName name="SCOD02.010.0050_1">[6]MEMORIAL!#REF!</definedName>
    <definedName name="SCOD02.010.0065" localSheetId="8">[5]MEMORIAL!#REF!</definedName>
    <definedName name="SCOD02.010.0065">[5]MEMORIAL!#REF!</definedName>
    <definedName name="SCOD02.010.0065_1" localSheetId="8">[6]MEMORIAL!#REF!</definedName>
    <definedName name="SCOD02.010.0065_1">[6]MEMORIAL!#REF!</definedName>
    <definedName name="SCOD02.010.0130" localSheetId="8">[5]MEMORIAL!#REF!</definedName>
    <definedName name="SCOD02.010.0130">[5]MEMORIAL!#REF!</definedName>
    <definedName name="SCOD02.010.0130_1" localSheetId="8">[6]MEMORIAL!#REF!</definedName>
    <definedName name="SCOD02.010.0130_1">[6]MEMORIAL!#REF!</definedName>
    <definedName name="SCOD03.010.0020" localSheetId="8">[5]MEMORIAL!#REF!</definedName>
    <definedName name="SCOD03.010.0020">[5]MEMORIAL!#REF!</definedName>
    <definedName name="SCOD03.010.0020_1" localSheetId="8">[6]MEMORIAL!#REF!</definedName>
    <definedName name="SCOD03.010.0020_1">[6]MEMORIAL!#REF!</definedName>
    <definedName name="SCOD03.010.0025" localSheetId="8">[5]MEMORIAL!#REF!</definedName>
    <definedName name="SCOD03.010.0025">[5]MEMORIAL!#REF!</definedName>
    <definedName name="SCOD03.010.0025_1" localSheetId="8">[6]MEMORIAL!#REF!</definedName>
    <definedName name="SCOD03.010.0025_1">[6]MEMORIAL!#REF!</definedName>
    <definedName name="SCOD03.010.0040" localSheetId="8">[5]MEMORIAL!#REF!</definedName>
    <definedName name="SCOD03.010.0040">[5]MEMORIAL!#REF!</definedName>
    <definedName name="SCOD03.010.0040_1" localSheetId="8">[6]MEMORIAL!#REF!</definedName>
    <definedName name="SCOD03.010.0040_1">[6]MEMORIAL!#REF!</definedName>
    <definedName name="SCOD03.010.0050" localSheetId="8">[5]MEMORIAL!#REF!</definedName>
    <definedName name="SCOD03.010.0050">[5]MEMORIAL!#REF!</definedName>
    <definedName name="SCOD03.010.0050_1" localSheetId="8">[6]MEMORIAL!#REF!</definedName>
    <definedName name="SCOD03.010.0050_1">[6]MEMORIAL!#REF!</definedName>
    <definedName name="SCOD03.010.0100" localSheetId="8">[5]MEMORIAL!#REF!</definedName>
    <definedName name="SCOD03.010.0100">[5]MEMORIAL!#REF!</definedName>
    <definedName name="SCOD03.010.0100_1" localSheetId="8">[6]MEMORIAL!#REF!</definedName>
    <definedName name="SCOD03.010.0100_1">[6]MEMORIAL!#REF!</definedName>
    <definedName name="SCOD03.010.0180" localSheetId="8">[5]MEMORIAL!#REF!</definedName>
    <definedName name="SCOD03.010.0180">[5]MEMORIAL!#REF!</definedName>
    <definedName name="SCOD03.010.0180_1" localSheetId="8">[6]MEMORIAL!#REF!</definedName>
    <definedName name="SCOD03.010.0180_1">[6]MEMORIAL!#REF!</definedName>
    <definedName name="SCOD03.010.0200" localSheetId="8">[5]MEMORIAL!#REF!</definedName>
    <definedName name="SCOD03.010.0200">[5]MEMORIAL!#REF!</definedName>
    <definedName name="SCOD03.010.0200_1" localSheetId="8">[6]MEMORIAL!#REF!</definedName>
    <definedName name="SCOD03.010.0200_1">[6]MEMORIAL!#REF!</definedName>
    <definedName name="SCOD04.010.0010" localSheetId="8">[3]MEMORIAL!#REF!</definedName>
    <definedName name="SCOD04.010.0010">[3]MEMORIAL!#REF!</definedName>
    <definedName name="SCOD04.010.0010_1" localSheetId="8">[3]MEMORIAL!#REF!</definedName>
    <definedName name="SCOD04.010.0010_1">[3]MEMORIAL!#REF!</definedName>
    <definedName name="SCOD04.010.0040" localSheetId="8">[3]MEMORIAL!#REF!</definedName>
    <definedName name="SCOD04.010.0040">[3]MEMORIAL!#REF!</definedName>
    <definedName name="SCOD04.010.0040_1" localSheetId="8">[3]MEMORIAL!#REF!</definedName>
    <definedName name="SCOD04.010.0040_1">[3]MEMORIAL!#REF!</definedName>
    <definedName name="SCOD04.010.0070" localSheetId="8">[3]MEMORIAL!#REF!</definedName>
    <definedName name="SCOD04.010.0070">[3]MEMORIAL!#REF!</definedName>
    <definedName name="SCOD04.010.0070_1" localSheetId="8">[3]MEMORIAL!#REF!</definedName>
    <definedName name="SCOD04.010.0070_1">[3]MEMORIAL!#REF!</definedName>
    <definedName name="SCOD04.010.0150" localSheetId="8">[3]MEMORIAL!#REF!</definedName>
    <definedName name="SCOD04.010.0150">[3]MEMORIAL!#REF!</definedName>
    <definedName name="SCOD04.010.0150_1" localSheetId="8">[3]MEMORIAL!#REF!</definedName>
    <definedName name="SCOD04.010.0150_1">[3]MEMORIAL!#REF!</definedName>
    <definedName name="SCOD04.010.0190" localSheetId="8">[3]MEMORIAL!#REF!</definedName>
    <definedName name="SCOD04.010.0190">[3]MEMORIAL!#REF!</definedName>
    <definedName name="SCOD04.010.0190_1" localSheetId="8">[3]MEMORIAL!#REF!</definedName>
    <definedName name="SCOD04.010.0190_1">[3]MEMORIAL!#REF!</definedName>
    <definedName name="SCOD04.010.0200" localSheetId="8">[3]MEMORIAL!#REF!</definedName>
    <definedName name="SCOD04.010.0200">[3]MEMORIAL!#REF!</definedName>
    <definedName name="SCOD04.010.0200_1" localSheetId="8">[3]MEMORIAL!#REF!</definedName>
    <definedName name="SCOD04.010.0200_1">[3]MEMORIAL!#REF!</definedName>
    <definedName name="SCOD04.010.0320" localSheetId="8">[5]MEMORIAL!#REF!</definedName>
    <definedName name="SCOD04.010.0320">[5]MEMORIAL!#REF!</definedName>
    <definedName name="SCOD04.010.0320_1" localSheetId="8">[3]MEMORIAL!#REF!</definedName>
    <definedName name="SCOD04.010.0320_1">[3]MEMORIAL!#REF!</definedName>
    <definedName name="SCOD04.010.0330" localSheetId="8">[5]MEMORIAL!#REF!</definedName>
    <definedName name="SCOD04.010.0330">[5]MEMORIAL!#REF!</definedName>
    <definedName name="SCOD04.010.0330_1" localSheetId="8">[3]MEMORIAL!#REF!</definedName>
    <definedName name="SCOD04.010.0330_1">[3]MEMORIAL!#REF!</definedName>
    <definedName name="SCOD04.010.0371" localSheetId="8">[5]MEMORIAL!#REF!</definedName>
    <definedName name="SCOD04.010.0371">[5]MEMORIAL!#REF!</definedName>
    <definedName name="SCOD04.010.0371_1" localSheetId="8">[6]MEMORIAL!#REF!</definedName>
    <definedName name="SCOD04.010.0371_1">[6]MEMORIAL!#REF!</definedName>
    <definedName name="SCOD04.010.0375" localSheetId="8">[5]MEMORIAL!#REF!</definedName>
    <definedName name="SCOD04.010.0375">[5]MEMORIAL!#REF!</definedName>
    <definedName name="SCOD04.010.0375_1" localSheetId="8">[3]MEMORIAL!#REF!</definedName>
    <definedName name="SCOD04.010.0375_1">[3]MEMORIAL!#REF!</definedName>
    <definedName name="SCOD04.010.0395" localSheetId="8">[5]MEMORIAL!#REF!</definedName>
    <definedName name="SCOD04.010.0395">[5]MEMORIAL!#REF!</definedName>
    <definedName name="SCOD04.010.0395_1" localSheetId="8">[3]MEMORIAL!#REF!</definedName>
    <definedName name="SCOD04.010.0395_1">[3]MEMORIAL!#REF!</definedName>
    <definedName name="SCOD04.010.0420" localSheetId="8">[3]MEMORIAL!#REF!</definedName>
    <definedName name="SCOD04.010.0420">[3]MEMORIAL!#REF!</definedName>
    <definedName name="SCOD04.010.0420_1" localSheetId="8">[3]MEMORIAL!#REF!</definedName>
    <definedName name="SCOD04.010.0420_1">[3]MEMORIAL!#REF!</definedName>
    <definedName name="SCOD04.010.0430" localSheetId="8">[3]MEMORIAL!#REF!</definedName>
    <definedName name="SCOD04.010.0430">[3]MEMORIAL!#REF!</definedName>
    <definedName name="SCOD04.010.0430_1" localSheetId="8">[3]MEMORIAL!#REF!</definedName>
    <definedName name="SCOD04.010.0430_1">[3]MEMORIAL!#REF!</definedName>
    <definedName name="SCOD05.010.0020" localSheetId="8">[5]MEMORIAL!#REF!</definedName>
    <definedName name="SCOD05.010.0020">[5]MEMORIAL!#REF!</definedName>
    <definedName name="SCOD05.010.0020_1" localSheetId="8">[3]MEMORIAL!#REF!</definedName>
    <definedName name="SCOD05.010.0020_1">[3]MEMORIAL!#REF!</definedName>
    <definedName name="SCOD08.010.0010" localSheetId="8">[3]MEMORIAL!#REF!</definedName>
    <definedName name="SCOD08.010.0010">[3]MEMORIAL!#REF!</definedName>
    <definedName name="SCOD08.010.0010_1" localSheetId="8">[3]MEMORIAL!#REF!</definedName>
    <definedName name="SCOD08.010.0010_1">[3]MEMORIAL!#REF!</definedName>
    <definedName name="SCOD08.010.0040" localSheetId="8">[3]MEMORIAL!#REF!</definedName>
    <definedName name="SCOD08.010.0040">[3]MEMORIAL!#REF!</definedName>
    <definedName name="SCOD08.010.0040_1" localSheetId="8">[3]MEMORIAL!#REF!</definedName>
    <definedName name="SCOD08.010.0040_1">[3]MEMORIAL!#REF!</definedName>
    <definedName name="SCOD08.010.0060" localSheetId="8">[5]MEMORIAL!#REF!</definedName>
    <definedName name="SCOD08.010.0060">[5]MEMORIAL!#REF!</definedName>
    <definedName name="SCOD08.010.0060_1" localSheetId="8">[6]MEMORIAL!#REF!</definedName>
    <definedName name="SCOD08.010.0060_1">[6]MEMORIAL!#REF!</definedName>
    <definedName name="SCOD08.010.0130" localSheetId="8">[3]MEMORIAL!#REF!</definedName>
    <definedName name="SCOD08.010.0130">[3]MEMORIAL!#REF!</definedName>
    <definedName name="SCOD08.010.0130_1" localSheetId="8">[3]MEMORIAL!#REF!</definedName>
    <definedName name="SCOD08.010.0130_1">[3]MEMORIAL!#REF!</definedName>
    <definedName name="SCOD08.010.0135" localSheetId="8">[5]MEMORIAL!#REF!</definedName>
    <definedName name="SCOD08.010.0135">[5]MEMORIAL!#REF!</definedName>
    <definedName name="SCOD08.010.0135_1" localSheetId="8">[3]MEMORIAL!#REF!</definedName>
    <definedName name="SCOD08.010.0135_1">[3]MEMORIAL!#REF!</definedName>
    <definedName name="SCOD08.010.0270" localSheetId="8">[5]MEMORIAL!#REF!</definedName>
    <definedName name="SCOD08.010.0270">[5]MEMORIAL!#REF!</definedName>
    <definedName name="SCOD08.010.0270_1" localSheetId="8">[3]MEMORIAL!#REF!</definedName>
    <definedName name="SCOD08.010.0270_1">[3]MEMORIAL!#REF!</definedName>
    <definedName name="SCOD09.010.0060" localSheetId="8">[5]MEMORIAL!#REF!</definedName>
    <definedName name="SCOD09.010.0060">[5]MEMORIAL!#REF!</definedName>
    <definedName name="SCOD09.010.0060_1">[3]MEMORIAL!#REF!</definedName>
    <definedName name="SCOD09.010.0240" localSheetId="8">[5]MEMORIAL!#REF!</definedName>
    <definedName name="SCOD09.010.0240">[5]MEMORIAL!#REF!</definedName>
    <definedName name="SCOD09.010.0240_1" localSheetId="8">[6]MEMORIAL!#REF!</definedName>
    <definedName name="SCOD09.010.0240_1">[6]MEMORIAL!#REF!</definedName>
    <definedName name="SCOD09.010.0430" localSheetId="8">[5]MEMORIAL!#REF!</definedName>
    <definedName name="SCOD09.010.0430">[5]MEMORIAL!#REF!</definedName>
    <definedName name="SCOD09.010.0430_1" localSheetId="8">[6]MEMORIAL!#REF!</definedName>
    <definedName name="SCOD09.010.0430_1">[6]MEMORIAL!#REF!</definedName>
    <definedName name="SCOD09.010.0470" localSheetId="8">[5]MEMORIAL!#REF!</definedName>
    <definedName name="SCOD09.010.0470">[5]MEMORIAL!#REF!</definedName>
    <definedName name="SCOD09.010.0470_1" localSheetId="8">[6]MEMORIAL!#REF!</definedName>
    <definedName name="SCOD09.010.0470_1">[6]MEMORIAL!#REF!</definedName>
    <definedName name="SCOD09.010.0700" localSheetId="8">[5]MEMORIAL!#REF!</definedName>
    <definedName name="SCOD09.010.0700">[5]MEMORIAL!#REF!</definedName>
    <definedName name="SCOD09.010.0700_1" localSheetId="8">[6]MEMORIAL!#REF!</definedName>
    <definedName name="SCOD09.010.0700_1">[6]MEMORIAL!#REF!</definedName>
    <definedName name="SCOD10.010.0140" localSheetId="8">[5]MEMORIAL!#REF!</definedName>
    <definedName name="SCOD10.010.0140">[5]MEMORIAL!#REF!</definedName>
    <definedName name="SCOD10.010.0140_1" localSheetId="8">[3]MEMORIAL!#REF!</definedName>
    <definedName name="SCOD10.010.0140_1">[3]MEMORIAL!#REF!</definedName>
    <definedName name="SCOD10.010.0180" localSheetId="8">[5]MEMORIAL!#REF!</definedName>
    <definedName name="SCOD10.010.0180">[5]MEMORIAL!#REF!</definedName>
    <definedName name="SCOD10.010.0180_1" localSheetId="8">[3]MEMORIAL!#REF!</definedName>
    <definedName name="SCOD10.010.0180_1">[3]MEMORIAL!#REF!</definedName>
    <definedName name="SCOD10.010.0270" localSheetId="8">[5]MEMORIAL!#REF!</definedName>
    <definedName name="SCOD10.010.0270">[5]MEMORIAL!#REF!</definedName>
    <definedName name="SCOD10.010.0270_1" localSheetId="8">[6]MEMORIAL!#REF!</definedName>
    <definedName name="SCOD10.010.0270_1">[6]MEMORIAL!#REF!</definedName>
    <definedName name="SCOD10.010.0280" localSheetId="8">[5]MEMORIAL!#REF!</definedName>
    <definedName name="SCOD10.010.0280">[5]MEMORIAL!#REF!</definedName>
    <definedName name="SCOD10.010.0280_1" localSheetId="8">[6]MEMORIAL!#REF!</definedName>
    <definedName name="SCOD10.010.0280_1">[6]MEMORIAL!#REF!</definedName>
    <definedName name="SCOD10.010.0298" localSheetId="8">[3]MEMORIAL!#REF!</definedName>
    <definedName name="SCOD10.010.0298">[3]MEMORIAL!#REF!</definedName>
    <definedName name="SCOD10.010.0298_1" localSheetId="8">[3]MEMORIAL!#REF!</definedName>
    <definedName name="SCOD10.010.0298_1">[3]MEMORIAL!#REF!</definedName>
    <definedName name="SCOD10.010.0307" localSheetId="8">[5]MEMORIAL!#REF!</definedName>
    <definedName name="SCOD10.010.0307">[5]MEMORIAL!#REF!</definedName>
    <definedName name="SCOD10.010.0307_1" localSheetId="8">[6]MEMORIAL!#REF!</definedName>
    <definedName name="SCOD10.010.0307_1">[6]MEMORIAL!#REF!</definedName>
    <definedName name="SCOD10.010.0308" localSheetId="8">[5]MEMORIAL!#REF!</definedName>
    <definedName name="SCOD10.010.0308">[5]MEMORIAL!#REF!</definedName>
    <definedName name="SCOD10.010.0308_1" localSheetId="8">[6]MEMORIAL!#REF!</definedName>
    <definedName name="SCOD10.010.0308_1">[6]MEMORIAL!#REF!</definedName>
    <definedName name="SCOD10.010.0310" localSheetId="8">[5]MEMORIAL!#REF!</definedName>
    <definedName name="SCOD10.010.0310">[5]MEMORIAL!#REF!</definedName>
    <definedName name="SCOD10.010.0310_1" localSheetId="8">[3]MEMORIAL!#REF!</definedName>
    <definedName name="SCOD10.010.0310_1">[3]MEMORIAL!#REF!</definedName>
    <definedName name="SCOD10.010.0330" localSheetId="8">[5]MEMORIAL!#REF!</definedName>
    <definedName name="SCOD10.010.0330">[5]MEMORIAL!#REF!</definedName>
    <definedName name="SCOD10.010.0330_1" localSheetId="8">[6]MEMORIAL!#REF!</definedName>
    <definedName name="SCOD10.010.0330_1">[6]MEMORIAL!#REF!</definedName>
    <definedName name="SCOD10.010.0333" localSheetId="8">[5]MEMORIAL!#REF!</definedName>
    <definedName name="SCOD10.010.0333">[5]MEMORIAL!#REF!</definedName>
    <definedName name="SCOD10.010.0333_1" localSheetId="8">[6]MEMORIAL!#REF!</definedName>
    <definedName name="SCOD10.010.0333_1">[6]MEMORIAL!#REF!</definedName>
    <definedName name="SCOD10.010.0380" localSheetId="8">[5]MEMORIAL!#REF!</definedName>
    <definedName name="SCOD10.010.0380">[5]MEMORIAL!#REF!</definedName>
    <definedName name="SCOD10.010.0380_1" localSheetId="8">[6]MEMORIAL!#REF!</definedName>
    <definedName name="SCOD10.010.0380_1">[6]MEMORIAL!#REF!</definedName>
    <definedName name="SCOD10.010.0400" localSheetId="8">[5]MEMORIAL!#REF!</definedName>
    <definedName name="SCOD10.010.0400">[5]MEMORIAL!#REF!</definedName>
    <definedName name="SCOD10.010.0400_1" localSheetId="8">[6]MEMORIAL!#REF!</definedName>
    <definedName name="SCOD10.010.0400_1">[6]MEMORIAL!#REF!</definedName>
    <definedName name="SCOD10.010.0431" localSheetId="8">[5]MEMORIAL!#REF!</definedName>
    <definedName name="SCOD10.010.0431">[5]MEMORIAL!#REF!</definedName>
    <definedName name="SCOD10.010.0431_1" localSheetId="8">[6]MEMORIAL!#REF!</definedName>
    <definedName name="SCOD10.010.0431_1">[6]MEMORIAL!#REF!</definedName>
    <definedName name="SCOD10.010.1110" localSheetId="8">[3]MEMORIAL!#REF!</definedName>
    <definedName name="SCOD10.010.1110">[3]MEMORIAL!#REF!</definedName>
    <definedName name="SCOD10.010.1110_1" localSheetId="8">[3]MEMORIAL!#REF!</definedName>
    <definedName name="SCOD10.010.1110_1">[3]MEMORIAL!#REF!</definedName>
    <definedName name="SCOD12.010.0010" localSheetId="8">[3]MEMORIAL!#REF!</definedName>
    <definedName name="SCOD12.010.0010">[3]MEMORIAL!#REF!</definedName>
    <definedName name="SCOD12.010.0010_1" localSheetId="8">[3]MEMORIAL!#REF!</definedName>
    <definedName name="SCOD12.010.0010_1">[3]MEMORIAL!#REF!</definedName>
    <definedName name="SCOD12.010.0060" localSheetId="8">[5]MEMORIAL!#REF!</definedName>
    <definedName name="SCOD12.010.0060">[5]MEMORIAL!#REF!</definedName>
    <definedName name="SCOD12.010.0060_1" localSheetId="8">[6]MEMORIAL!#REF!</definedName>
    <definedName name="SCOD12.010.0060_1">[6]MEMORIAL!#REF!</definedName>
    <definedName name="SCOD12.010.0210" localSheetId="8">[5]MEMORIAL!#REF!</definedName>
    <definedName name="SCOD12.010.0210">[5]MEMORIAL!#REF!</definedName>
    <definedName name="SCOD12.010.0210_1" localSheetId="8">[6]MEMORIAL!#REF!</definedName>
    <definedName name="SCOD12.010.0210_1">[6]MEMORIAL!#REF!</definedName>
    <definedName name="SCOD12.010.0360" localSheetId="8">[5]MEMORIAL!#REF!</definedName>
    <definedName name="SCOD12.010.0360">[5]MEMORIAL!#REF!</definedName>
    <definedName name="SCOD12.010.0360_1" localSheetId="8">[6]MEMORIAL!#REF!</definedName>
    <definedName name="SCOD12.010.0360_1">[6]MEMORIAL!#REF!</definedName>
    <definedName name="SCOD12.010.0550" localSheetId="8">[5]MEMORIAL!#REF!</definedName>
    <definedName name="SCOD12.010.0550">[5]MEMORIAL!#REF!</definedName>
    <definedName name="SCOD12.010.0550_1" localSheetId="8">[6]MEMORIAL!#REF!</definedName>
    <definedName name="SCOD12.010.0550_1">[6]MEMORIAL!#REF!</definedName>
    <definedName name="SCOD13.010.0030" localSheetId="8">[5]MEMORIAL!#REF!</definedName>
    <definedName name="SCOD13.010.0030">[5]MEMORIAL!#REF!</definedName>
    <definedName name="SCOD13.010.0030_1" localSheetId="8">[6]MEMORIAL!#REF!</definedName>
    <definedName name="SCOD13.010.0030_1">[6]MEMORIAL!#REF!</definedName>
    <definedName name="SCOD13.010.0090" localSheetId="8">[5]MEMORIAL!#REF!</definedName>
    <definedName name="SCOD13.010.0090">[5]MEMORIAL!#REF!</definedName>
    <definedName name="SCOD13.010.0090_1" localSheetId="8">[6]MEMORIAL!#REF!</definedName>
    <definedName name="SCOD13.010.0090_1">[6]MEMORIAL!#REF!</definedName>
    <definedName name="SCOD13.010.0100" localSheetId="8">[3]MEMORIAL!#REF!</definedName>
    <definedName name="SCOD13.010.0100">[3]MEMORIAL!#REF!</definedName>
    <definedName name="SCOD13.010.0100_1" localSheetId="8">[3]MEMORIAL!#REF!</definedName>
    <definedName name="SCOD13.010.0100_1">[3]MEMORIAL!#REF!</definedName>
    <definedName name="SCOD13.010.0110" localSheetId="8">[5]MEMORIAL!#REF!</definedName>
    <definedName name="SCOD13.010.0110">[5]MEMORIAL!#REF!</definedName>
    <definedName name="SCOD13.010.0110_1" localSheetId="8">[6]MEMORIAL!#REF!</definedName>
    <definedName name="SCOD13.010.0110_1">[6]MEMORIAL!#REF!</definedName>
    <definedName name="SCOD13.010.1200" localSheetId="8">[5]MEMORIAL!#REF!</definedName>
    <definedName name="SCOD13.010.1200">[5]MEMORIAL!#REF!</definedName>
    <definedName name="SCOD13.010.1200_1" localSheetId="8">[6]MEMORIAL!#REF!</definedName>
    <definedName name="SCOD13.010.1200_1">[6]MEMORIAL!#REF!</definedName>
    <definedName name="SCOD15.010.0010" localSheetId="8">[5]MEMORIAL!#REF!</definedName>
    <definedName name="SCOD15.010.0010">[5]MEMORIAL!#REF!</definedName>
    <definedName name="SCOD15.010.0010_1" localSheetId="8">[6]MEMORIAL!#REF!</definedName>
    <definedName name="SCOD15.010.0010_1">[6]MEMORIAL!#REF!</definedName>
    <definedName name="SCOD15.010.0055" localSheetId="8">[5]MEMORIAL!#REF!</definedName>
    <definedName name="SCOD15.010.0055">[5]MEMORIAL!#REF!</definedName>
    <definedName name="SCOD15.010.0055_1" localSheetId="8">[6]MEMORIAL!#REF!</definedName>
    <definedName name="SCOD15.010.0055_1">[6]MEMORIAL!#REF!</definedName>
    <definedName name="SCOD15.010.0140" localSheetId="8">[5]MEMORIAL!#REF!</definedName>
    <definedName name="SCOD15.010.0140">[5]MEMORIAL!#REF!</definedName>
    <definedName name="SCOD15.010.0140_1" localSheetId="8">[6]MEMORIAL!#REF!</definedName>
    <definedName name="SCOD15.010.0140_1">[6]MEMORIAL!#REF!</definedName>
    <definedName name="SCOD15.010.0181" localSheetId="8">[5]MEMORIAL!#REF!</definedName>
    <definedName name="SCOD15.010.0181">[5]MEMORIAL!#REF!</definedName>
    <definedName name="SCOD15.010.0181_1" localSheetId="8">[6]MEMORIAL!#REF!</definedName>
    <definedName name="SCOD15.010.0181_1">[6]MEMORIAL!#REF!</definedName>
    <definedName name="SCOD15.010.0270" localSheetId="8">[5]MEMORIAL!#REF!</definedName>
    <definedName name="SCOD15.010.0270">[5]MEMORIAL!#REF!</definedName>
    <definedName name="SCOD15.010.0270_1" localSheetId="8">[6]MEMORIAL!#REF!</definedName>
    <definedName name="SCOD15.010.0270_1">[6]MEMORIAL!#REF!</definedName>
    <definedName name="SCOD15.010.0280" localSheetId="8">[5]MEMORIAL!#REF!</definedName>
    <definedName name="SCOD15.010.0280">[5]MEMORIAL!#REF!</definedName>
    <definedName name="SCOD15.010.0280_1" localSheetId="8">[3]MEMORIAL!#REF!</definedName>
    <definedName name="SCOD15.010.0280_1">[3]MEMORIAL!#REF!</definedName>
    <definedName name="SCOD15.010.0290" localSheetId="8">[3]MEMORIAL!#REF!</definedName>
    <definedName name="SCOD15.010.0290">[3]MEMORIAL!#REF!</definedName>
    <definedName name="SCOD15.010.0290_1" localSheetId="8">[3]MEMORIAL!#REF!</definedName>
    <definedName name="SCOD15.010.0290_1">[3]MEMORIAL!#REF!</definedName>
    <definedName name="SCOD16.010.0010" localSheetId="8">[5]MEMORIAL!#REF!</definedName>
    <definedName name="SCOD16.010.0010">[5]MEMORIAL!#REF!</definedName>
    <definedName name="SCOD16.010.0010_1" localSheetId="8">[3]MEMORIAL!#REF!</definedName>
    <definedName name="SCOD16.010.0010_1">[3]MEMORIAL!#REF!</definedName>
    <definedName name="SCOD16.010.0060" localSheetId="8">[5]MEMORIAL!#REF!</definedName>
    <definedName name="SCOD16.010.0060">[5]MEMORIAL!#REF!</definedName>
    <definedName name="SCOD16.010.0060_1" localSheetId="8">[6]MEMORIAL!#REF!</definedName>
    <definedName name="SCOD16.010.0060_1">[6]MEMORIAL!#REF!</definedName>
    <definedName name="SCOD16.010.0110" localSheetId="8">[5]MEMORIAL!#REF!</definedName>
    <definedName name="SCOD16.010.0110">[5]MEMORIAL!#REF!</definedName>
    <definedName name="SCOD16.010.0110_1" localSheetId="8">[6]MEMORIAL!#REF!</definedName>
    <definedName name="SCOD16.010.0110_1">[6]MEMORIAL!#REF!</definedName>
    <definedName name="SCOD16.010.0120" localSheetId="8">[5]MEMORIAL!#REF!</definedName>
    <definedName name="SCOD16.010.0120">[5]MEMORIAL!#REF!</definedName>
    <definedName name="SCOD16.010.0120_1" localSheetId="8">[6]MEMORIAL!#REF!</definedName>
    <definedName name="SCOD16.010.0120_1">[6]MEMORIAL!#REF!</definedName>
    <definedName name="SCOD16.010.0170" localSheetId="8">[5]MEMORIAL!#REF!</definedName>
    <definedName name="SCOD16.010.0170">[5]MEMORIAL!#REF!</definedName>
    <definedName name="SCOD16.010.0170_1" localSheetId="8">[6]MEMORIAL!#REF!</definedName>
    <definedName name="SCOD16.010.0170_1">[6]MEMORIAL!#REF!</definedName>
    <definedName name="SCOD17.010.0080" localSheetId="8">[5]MEMORIAL!#REF!</definedName>
    <definedName name="SCOD17.010.0080">[5]MEMORIAL!#REF!</definedName>
    <definedName name="SCOD17.010.0080_1" localSheetId="8">[6]MEMORIAL!#REF!</definedName>
    <definedName name="SCOD17.010.0080_1">[6]MEMORIAL!#REF!</definedName>
    <definedName name="SCOD17.010.0100" localSheetId="8">[3]MEMORIAL!#REF!</definedName>
    <definedName name="SCOD17.010.0100">[3]MEMORIAL!#REF!</definedName>
    <definedName name="SCOD17.010.0100_1" localSheetId="8">[3]MEMORIAL!#REF!</definedName>
    <definedName name="SCOD17.010.0100_1">[3]MEMORIAL!#REF!</definedName>
    <definedName name="SCOD17.010.0150" localSheetId="8">[5]MEMORIAL!#REF!</definedName>
    <definedName name="SCOD17.010.0150">[5]MEMORIAL!#REF!</definedName>
    <definedName name="SCOD17.010.0150_1" localSheetId="8">[6]MEMORIAL!#REF!</definedName>
    <definedName name="SCOD17.010.0150_1">[6]MEMORIAL!#REF!</definedName>
    <definedName name="SCOD17.010.0290" localSheetId="8">[5]MEMORIAL!#REF!</definedName>
    <definedName name="SCOD17.010.0290">[5]MEMORIAL!#REF!</definedName>
    <definedName name="SCOD17.010.0290_1" localSheetId="8">[6]MEMORIAL!#REF!</definedName>
    <definedName name="SCOD17.010.0290_1">[6]MEMORIAL!#REF!</definedName>
    <definedName name="SCOD17.010.0390" localSheetId="8">[5]MEMORIAL!#REF!</definedName>
    <definedName name="SCOD17.010.0390">[5]MEMORIAL!#REF!</definedName>
    <definedName name="SCOD17.010.0390_1" localSheetId="8">[6]MEMORIAL!#REF!</definedName>
    <definedName name="SCOD17.010.0390_1">[6]MEMORIAL!#REF!</definedName>
    <definedName name="SCOD17.010.0436" localSheetId="8">[3]MEMORIAL!#REF!</definedName>
    <definedName name="SCOD17.010.0436">[3]MEMORIAL!#REF!</definedName>
    <definedName name="SCOD17.010.0436_1" localSheetId="8">[3]MEMORIAL!#REF!</definedName>
    <definedName name="SCOD17.010.0436_1">[3]MEMORIAL!#REF!</definedName>
    <definedName name="SCOD17.010.0437" localSheetId="8">[5]MEMORIAL!#REF!</definedName>
    <definedName name="SCOD17.010.0437">[5]MEMORIAL!#REF!</definedName>
    <definedName name="SCOD17.010.0437_1" localSheetId="8">[6]MEMORIAL!#REF!</definedName>
    <definedName name="SCOD17.010.0437_1">[6]MEMORIAL!#REF!</definedName>
    <definedName name="SCOD17.010.0602" localSheetId="8">[5]MEMORIAL!#REF!</definedName>
    <definedName name="SCOD17.010.0602">[5]MEMORIAL!#REF!</definedName>
    <definedName name="SCOD17.010.0602_1" localSheetId="8">[6]MEMORIAL!#REF!</definedName>
    <definedName name="SCOD17.010.0602_1">[6]MEMORIAL!#REF!</definedName>
    <definedName name="SCODCOMPOSIÇÃO01" localSheetId="8">[4]MEMORIAL!#REF!</definedName>
    <definedName name="SCODCOMPOSIÇÃO01">[4]MEMORIAL!#REF!</definedName>
    <definedName name="SCODCOMPOSIÇÃO01A" localSheetId="8">[2]MEMORIAL!#REF!</definedName>
    <definedName name="SCODCOMPOSIÇÃO01A">[2]MEMORIAL!#REF!</definedName>
    <definedName name="SCODCOMPOSIÇÃO02" localSheetId="8">[2]MEMORIAL!#REF!</definedName>
    <definedName name="SCODCOMPOSIÇÃO02">[2]MEMORIAL!#REF!</definedName>
    <definedName name="SCODCOTADO01" localSheetId="8">[3]MEMORIAL!#REF!</definedName>
    <definedName name="SCODCOTADO01">[3]MEMORIAL!#REF!</definedName>
    <definedName name="SCODCOTADO01_1" localSheetId="8">[3]MEMORIAL!#REF!</definedName>
    <definedName name="SCODCOTADO01_1">[3]MEMORIAL!#REF!</definedName>
    <definedName name="SCODCOTADO02" localSheetId="8">[3]MEMORIAL!#REF!</definedName>
    <definedName name="SCODCOTADO02">[3]MEMORIAL!#REF!</definedName>
    <definedName name="SCODCOTADO02_1" localSheetId="8">[3]MEMORIAL!#REF!</definedName>
    <definedName name="SCODCOTADO02_1">[3]MEMORIAL!#REF!</definedName>
    <definedName name="SCODCOTADO03" localSheetId="8">[3]MEMORIAL!#REF!</definedName>
    <definedName name="SCODCOTADO03">[3]MEMORIAL!#REF!</definedName>
    <definedName name="SCODCOTADO03_1" localSheetId="8">[3]MEMORIAL!#REF!</definedName>
    <definedName name="SCODCOTADO03_1">[3]MEMORIAL!#REF!</definedName>
    <definedName name="SCODCOTADO04" localSheetId="8">[3]MEMORIAL!#REF!</definedName>
    <definedName name="SCODCOTADO04">[3]MEMORIAL!#REF!</definedName>
    <definedName name="SCODCOTADO04_1" localSheetId="8">[3]MEMORIAL!#REF!</definedName>
    <definedName name="SCODCOTADO04_1">[3]MEMORIAL!#REF!</definedName>
    <definedName name="SCODCOTADO05" localSheetId="8">[3]MEMORIAL!#REF!</definedName>
    <definedName name="SCODCOTADO05">[3]MEMORIAL!#REF!</definedName>
    <definedName name="SCODCOTADO05_1" localSheetId="8">[3]MEMORIAL!#REF!</definedName>
    <definedName name="SCODCOTADO05_1">[3]MEMORIAL!#REF!</definedName>
    <definedName name="SCODCOTADO06" localSheetId="8">[3]MEMORIAL!#REF!</definedName>
    <definedName name="SCODCOTADO06">[3]MEMORIAL!#REF!</definedName>
    <definedName name="SCODCOTADO06_1" localSheetId="8">[3]MEMORIAL!#REF!</definedName>
    <definedName name="SCODCOTADO06_1">[3]MEMORIAL!#REF!</definedName>
    <definedName name="SCODVERBA01" localSheetId="8">[2]MEMORIAL!#REF!</definedName>
    <definedName name="SCODVERBA01">[2]MEMORIAL!#REF!</definedName>
    <definedName name="SCODVERBA01_1" localSheetId="8">[3]MEMORIAL!#REF!</definedName>
    <definedName name="SCODVERBA01_1">[3]MEMORIAL!#REF!</definedName>
    <definedName name="SCOMPOS01" localSheetId="8">[2]MEMORIAL!#REF!</definedName>
    <definedName name="SCOMPOS01">[2]MEMORIAL!#REF!</definedName>
    <definedName name="SCOMPOS01_1" localSheetId="8">[3]MEMORIAL!#REF!</definedName>
    <definedName name="SCOMPOS01_1">[3]MEMORIAL!#REF!</definedName>
    <definedName name="STOT01.010.0020" localSheetId="8">[3]MEMORIAL!#REF!</definedName>
    <definedName name="STOT01.010.0020">[3]MEMORIAL!#REF!</definedName>
    <definedName name="STOT01.010.0020_1" localSheetId="8">[3]MEMORIAL!#REF!</definedName>
    <definedName name="STOT01.010.0020_1">[3]MEMORIAL!#REF!</definedName>
    <definedName name="STOT01.050.0040" localSheetId="8">[3]MEMORIAL!#REF!</definedName>
    <definedName name="STOT01.050.0040">[3]MEMORIAL!#REF!</definedName>
    <definedName name="STOT01.050.0040_1" localSheetId="8">[3]MEMORIAL!#REF!</definedName>
    <definedName name="STOT01.050.0040_1">[3]MEMORIAL!#REF!</definedName>
    <definedName name="STOT01.110.0010" localSheetId="8">[3]MEMORIAL!#REF!</definedName>
    <definedName name="STOT01.110.0010">[3]MEMORIAL!#REF!</definedName>
    <definedName name="STOT01.110.0010_1" localSheetId="8">[3]MEMORIAL!#REF!</definedName>
    <definedName name="STOT01.110.0010_1">[3]MEMORIAL!#REF!</definedName>
    <definedName name="STOT01.110.0295" localSheetId="8">[3]MEMORIAL!#REF!</definedName>
    <definedName name="STOT01.110.0295">[3]MEMORIAL!#REF!</definedName>
    <definedName name="STOT01.110.0295_1" localSheetId="8">[3]MEMORIAL!#REF!</definedName>
    <definedName name="STOT01.110.0295_1">[3]MEMORIAL!#REF!</definedName>
    <definedName name="STOT01.110.0720" localSheetId="8">[3]MEMORIAL!#REF!</definedName>
    <definedName name="STOT01.110.0720">[3]MEMORIAL!#REF!</definedName>
    <definedName name="STOT01.110.0720_1" localSheetId="8">[3]MEMORIAL!#REF!</definedName>
    <definedName name="STOT01.110.0720_1">[3]MEMORIAL!#REF!</definedName>
    <definedName name="STOT01.120.O22O" localSheetId="8">[3]MEMORIAL!#REF!</definedName>
    <definedName name="STOT01.120.O22O">[3]MEMORIAL!#REF!</definedName>
    <definedName name="STOT01.120.O22O_1" localSheetId="8">[3]MEMORIAL!#REF!</definedName>
    <definedName name="STOT01.120.O22O_1">[3]MEMORIAL!#REF!</definedName>
    <definedName name="STOT01.150.0130" localSheetId="8">[3]MEMORIAL!#REF!</definedName>
    <definedName name="STOT01.150.0130">[3]MEMORIAL!#REF!</definedName>
    <definedName name="STOT01.150.0190" localSheetId="8">[3]MEMORIAL!#REF!</definedName>
    <definedName name="STOT01.150.0190">[3]MEMORIAL!#REF!</definedName>
    <definedName name="STOT01.150.0190_1" localSheetId="8">[3]MEMORIAL!#REF!</definedName>
    <definedName name="STOT01.150.0190_1">[3]MEMORIAL!#REF!</definedName>
    <definedName name="STOT01.250.0020" localSheetId="8">[3]MEMORIAL!#REF!</definedName>
    <definedName name="STOT01.250.0020">[3]MEMORIAL!#REF!</definedName>
    <definedName name="STOT01.250.0020_1" localSheetId="8">[3]MEMORIAL!#REF!</definedName>
    <definedName name="STOT01.250.0020_1">[3]MEMORIAL!#REF!</definedName>
    <definedName name="STOT01.250.0040" localSheetId="8">[3]MEMORIAL!#REF!</definedName>
    <definedName name="STOT01.250.0040">[3]MEMORIAL!#REF!</definedName>
    <definedName name="STOT01.250.0040_1" localSheetId="8">[3]MEMORIAL!#REF!</definedName>
    <definedName name="STOT01.250.0040_1">[3]MEMORIAL!#REF!</definedName>
    <definedName name="STOT01.250.0340" localSheetId="8">[3]MEMORIAL!#REF!</definedName>
    <definedName name="STOT01.250.0340">[3]MEMORIAL!#REF!</definedName>
    <definedName name="STOT01.250.0340_1" localSheetId="8">[3]MEMORIAL!#REF!</definedName>
    <definedName name="STOT01.250.0340_1">[3]MEMORIAL!#REF!</definedName>
    <definedName name="STOT01.2500040" localSheetId="8">[3]MEMORIAL!#REF!</definedName>
    <definedName name="STOT01.2500040">[3]MEMORIAL!#REF!</definedName>
    <definedName name="STOT01.2500040_1" localSheetId="8">[3]MEMORIAL!#REF!</definedName>
    <definedName name="STOT01.2500040_1">[3]MEMORIAL!#REF!</definedName>
    <definedName name="STOT02.010.0020" localSheetId="8">#REF!</definedName>
    <definedName name="STOT02.010.0020">#REF!</definedName>
    <definedName name="STOT02.010.0020_1" localSheetId="8">[3]MEMORIAL!#REF!</definedName>
    <definedName name="STOT02.010.0020_1">[3]MEMORIAL!#REF!</definedName>
    <definedName name="STOT02.010.0030" localSheetId="8">[3]MEMORIAL!#REF!</definedName>
    <definedName name="STOT02.010.0030">[3]MEMORIAL!#REF!</definedName>
    <definedName name="STOT02.010.0030_1" localSheetId="8">[3]MEMORIAL!#REF!</definedName>
    <definedName name="STOT02.010.0030_1">[3]MEMORIAL!#REF!</definedName>
    <definedName name="STOT02.010.0050" localSheetId="8">[5]MEMORIAL!#REF!</definedName>
    <definedName name="STOT02.010.0050">[5]MEMORIAL!#REF!</definedName>
    <definedName name="STOT02.010.0050_1" localSheetId="8">[5]MEMORIAL!#REF!</definedName>
    <definedName name="STOT02.010.0050_1">[5]MEMORIAL!#REF!</definedName>
    <definedName name="STOT02.010.0060" localSheetId="8">[3]MEMORIAL!#REF!</definedName>
    <definedName name="STOT02.010.0060">[3]MEMORIAL!#REF!</definedName>
    <definedName name="STOT02.010.0060_1" localSheetId="8">[3]MEMORIAL!#REF!</definedName>
    <definedName name="STOT02.010.0060_1">[3]MEMORIAL!#REF!</definedName>
    <definedName name="STOT02.010.0065" localSheetId="8">[5]MEMORIAL!#REF!</definedName>
    <definedName name="STOT02.010.0065">[5]MEMORIAL!#REF!</definedName>
    <definedName name="STOT02.010.0065_1" localSheetId="8">[3]MEMORIAL!#REF!</definedName>
    <definedName name="STOT02.010.0065_1">[3]MEMORIAL!#REF!</definedName>
    <definedName name="STOT02.010.0080" localSheetId="8">[3]MEMORIAL!#REF!</definedName>
    <definedName name="STOT02.010.0080">[3]MEMORIAL!#REF!</definedName>
    <definedName name="STOT02.010.0080_1" localSheetId="8">[3]MEMORIAL!#REF!</definedName>
    <definedName name="STOT02.010.0080_1">[3]MEMORIAL!#REF!</definedName>
    <definedName name="STOT02.010.0090" localSheetId="8">[3]MEMORIAL!#REF!</definedName>
    <definedName name="STOT02.010.0090">[3]MEMORIAL!#REF!</definedName>
    <definedName name="STOT02.010.0090_1" localSheetId="8">[3]MEMORIAL!#REF!</definedName>
    <definedName name="STOT02.010.0090_1">[3]MEMORIAL!#REF!</definedName>
    <definedName name="STOT02.010.0130" localSheetId="8">[5]MEMORIAL!#REF!</definedName>
    <definedName name="STOT02.010.0130">[5]MEMORIAL!#REF!</definedName>
    <definedName name="STOT02.010.0130_1" localSheetId="8">[5]MEMORIAL!#REF!</definedName>
    <definedName name="STOT02.010.0130_1">[5]MEMORIAL!#REF!</definedName>
    <definedName name="STOT02.010.0140" localSheetId="8">[3]MEMORIAL!#REF!</definedName>
    <definedName name="STOT02.010.0140">[3]MEMORIAL!#REF!</definedName>
    <definedName name="STOT02.010.0140_1" localSheetId="8">[3]MEMORIAL!#REF!</definedName>
    <definedName name="STOT02.010.0140_1">[3]MEMORIAL!#REF!</definedName>
    <definedName name="STOT02.010.0150" localSheetId="8">[3]MEMORIAL!#REF!</definedName>
    <definedName name="STOT02.010.0150">[3]MEMORIAL!#REF!</definedName>
    <definedName name="STOT02.010.0150_1" localSheetId="8">[3]MEMORIAL!#REF!</definedName>
    <definedName name="STOT02.010.0150_1">[3]MEMORIAL!#REF!</definedName>
    <definedName name="STOT02.020.0020" localSheetId="8">[3]MEMORIAL!#REF!</definedName>
    <definedName name="STOT02.020.0020">[3]MEMORIAL!#REF!</definedName>
    <definedName name="STOT02.020.0020_1" localSheetId="8">[3]MEMORIAL!#REF!</definedName>
    <definedName name="STOT02.020.0020_1">[3]MEMORIAL!#REF!</definedName>
    <definedName name="STOT02.040.0320" localSheetId="8">[3]MEMORIAL!#REF!</definedName>
    <definedName name="STOT02.040.0320">[3]MEMORIAL!#REF!</definedName>
    <definedName name="STOT02.040.0320_1" localSheetId="8">[3]MEMORIAL!#REF!</definedName>
    <definedName name="STOT02.040.0320_1">[3]MEMORIAL!#REF!</definedName>
    <definedName name="STOT02.040.3910" localSheetId="8">[3]MEMORIAL!#REF!</definedName>
    <definedName name="STOT02.040.3910">[3]MEMORIAL!#REF!</definedName>
    <definedName name="STOT02.040.3910_1" localSheetId="8">[3]MEMORIAL!#REF!</definedName>
    <definedName name="STOT02.040.3910_1">[3]MEMORIAL!#REF!</definedName>
    <definedName name="STOT02.040.3930" localSheetId="8">[3]MEMORIAL!#REF!</definedName>
    <definedName name="STOT02.040.3930">[3]MEMORIAL!#REF!</definedName>
    <definedName name="STOT02.040.3930_1" localSheetId="8">[3]MEMORIAL!#REF!</definedName>
    <definedName name="STOT02.040.3930_1">[3]MEMORIAL!#REF!</definedName>
    <definedName name="STOT02.040.7438" localSheetId="8">[3]MEMORIAL!#REF!</definedName>
    <definedName name="STOT02.040.7438">[3]MEMORIAL!#REF!</definedName>
    <definedName name="STOT02.040.7438_1" localSheetId="8">[3]MEMORIAL!#REF!</definedName>
    <definedName name="STOT02.040.7438_1">[3]MEMORIAL!#REF!</definedName>
    <definedName name="STOT02.110.0136" localSheetId="8">[3]MEMORIAL!#REF!</definedName>
    <definedName name="STOT02.110.0136">[3]MEMORIAL!#REF!</definedName>
    <definedName name="STOT02.110.0136_1" localSheetId="8">[3]MEMORIAL!#REF!</definedName>
    <definedName name="STOT02.110.0136_1">[3]MEMORIAL!#REF!</definedName>
    <definedName name="STOT02.110.0736" localSheetId="8">[3]MEMORIAL!#REF!</definedName>
    <definedName name="STOT02.110.0736">[3]MEMORIAL!#REF!</definedName>
    <definedName name="STOT02.110.0736_1" localSheetId="8">[3]MEMORIAL!#REF!</definedName>
    <definedName name="STOT02.110.0736_1">[3]MEMORIAL!#REF!</definedName>
    <definedName name="STOT02.110.1866" localSheetId="8">[3]MEMORIAL!#REF!</definedName>
    <definedName name="STOT02.110.1866">[3]MEMORIAL!#REF!</definedName>
    <definedName name="STOT02.110.1866_1" localSheetId="8">[3]MEMORIAL!#REF!</definedName>
    <definedName name="STOT02.110.1866_1">[3]MEMORIAL!#REF!</definedName>
    <definedName name="STOT02.110.2021" localSheetId="8">[3]MEMORIAL!#REF!</definedName>
    <definedName name="STOT02.110.2021">[3]MEMORIAL!#REF!</definedName>
    <definedName name="STOT02.110.2021_1" localSheetId="8">[3]MEMORIAL!#REF!</definedName>
    <definedName name="STOT02.110.2021_1">[3]MEMORIAL!#REF!</definedName>
    <definedName name="STOT02.110.2070" localSheetId="8">[3]MEMORIAL!#REF!</definedName>
    <definedName name="STOT02.110.2070">[3]MEMORIAL!#REF!</definedName>
    <definedName name="STOT02.110.2070_1" localSheetId="8">[3]MEMORIAL!#REF!</definedName>
    <definedName name="STOT02.110.2070_1">[3]MEMORIAL!#REF!</definedName>
    <definedName name="STOT02.110.2284" localSheetId="8">[3]MEMORIAL!#REF!</definedName>
    <definedName name="STOT02.110.2284">[3]MEMORIAL!#REF!</definedName>
    <definedName name="STOT02.110.2284_1" localSheetId="8">[3]MEMORIAL!#REF!</definedName>
    <definedName name="STOT02.110.2284_1">[3]MEMORIAL!#REF!</definedName>
    <definedName name="STOT02.110.2758" localSheetId="8">[3]MEMORIAL!#REF!</definedName>
    <definedName name="STOT02.110.2758">[3]MEMORIAL!#REF!</definedName>
    <definedName name="STOT02.110.2758_1" localSheetId="8">[3]MEMORIAL!#REF!</definedName>
    <definedName name="STOT02.110.2758_1">[3]MEMORIAL!#REF!</definedName>
    <definedName name="STOT02.110.3862" localSheetId="8">[3]MEMORIAL!#REF!</definedName>
    <definedName name="STOT02.110.3862">[3]MEMORIAL!#REF!</definedName>
    <definedName name="STOT02.110.3862_1" localSheetId="8">[3]MEMORIAL!#REF!</definedName>
    <definedName name="STOT02.110.3862_1">[3]MEMORIAL!#REF!</definedName>
    <definedName name="STOT02.110.3868" localSheetId="8">[3]MEMORIAL!#REF!</definedName>
    <definedName name="STOT02.110.3868">[3]MEMORIAL!#REF!</definedName>
    <definedName name="STOT02.110.3926" localSheetId="8">[3]MEMORIAL!#REF!</definedName>
    <definedName name="STOT02.110.3926">[3]MEMORIAL!#REF!</definedName>
    <definedName name="STOT02.110.3926_1" localSheetId="8">[3]MEMORIAL!#REF!</definedName>
    <definedName name="STOT02.110.3926_1">[3]MEMORIAL!#REF!</definedName>
    <definedName name="STOT02.110.4292" localSheetId="8">[3]MEMORIAL!#REF!</definedName>
    <definedName name="STOT02.110.4292">[3]MEMORIAL!#REF!</definedName>
    <definedName name="STOT02.110.4292_1" localSheetId="8">[3]MEMORIAL!#REF!</definedName>
    <definedName name="STOT02.110.4292_1">[3]MEMORIAL!#REF!</definedName>
    <definedName name="STOT02.110.4760" localSheetId="8">[3]MEMORIAL!#REF!</definedName>
    <definedName name="STOT02.110.4760">[3]MEMORIAL!#REF!</definedName>
    <definedName name="STOT02.110.4760_1" localSheetId="8">[3]MEMORIAL!#REF!</definedName>
    <definedName name="STOT02.110.4760_1">[3]MEMORIAL!#REF!</definedName>
    <definedName name="STOT02.120.0010" localSheetId="8">[3]MEMORIAL!#REF!</definedName>
    <definedName name="STOT02.120.0010">[3]MEMORIAL!#REF!</definedName>
    <definedName name="STOT02.120.0010_1" localSheetId="8">[3]MEMORIAL!#REF!</definedName>
    <definedName name="STOT02.120.0010_1">[3]MEMORIAL!#REF!</definedName>
    <definedName name="STOT02.120.0040" localSheetId="8">[3]MEMORIAL!#REF!</definedName>
    <definedName name="STOT02.120.0040">[3]MEMORIAL!#REF!</definedName>
    <definedName name="STOT02.120.0040_1" localSheetId="8">[3]MEMORIAL!#REF!</definedName>
    <definedName name="STOT02.120.0040_1">[3]MEMORIAL!#REF!</definedName>
    <definedName name="STOT02.140.0040" localSheetId="8">[3]MEMORIAL!#REF!</definedName>
    <definedName name="STOT02.140.0040">[3]MEMORIAL!#REF!</definedName>
    <definedName name="STOT02.140.0040_1" localSheetId="8">[3]MEMORIAL!#REF!</definedName>
    <definedName name="STOT02.140.0040_1">[3]MEMORIAL!#REF!</definedName>
    <definedName name="STOT02.160.0010" localSheetId="8">[3]MEMORIAL!#REF!</definedName>
    <definedName name="STOT02.160.0010">[3]MEMORIAL!#REF!</definedName>
    <definedName name="STOT02.160.0010_1" localSheetId="8">[3]MEMORIAL!#REF!</definedName>
    <definedName name="STOT02.160.0010_1">[3]MEMORIAL!#REF!</definedName>
    <definedName name="STOT02.160.0075" localSheetId="8">[3]MEMORIAL!#REF!</definedName>
    <definedName name="STOT02.160.0075">[3]MEMORIAL!#REF!</definedName>
    <definedName name="STOT02.160.0075_1" localSheetId="8">[3]MEMORIAL!#REF!</definedName>
    <definedName name="STOT02.160.0075_1">[3]MEMORIAL!#REF!</definedName>
    <definedName name="STOT02.210.0030" localSheetId="8">[3]MEMORIAL!#REF!</definedName>
    <definedName name="STOT02.210.0030">[3]MEMORIAL!#REF!</definedName>
    <definedName name="STOT02.210.0030_1" localSheetId="8">[3]MEMORIAL!#REF!</definedName>
    <definedName name="STOT02.210.0030_1">[3]MEMORIAL!#REF!</definedName>
    <definedName name="STOT02.210.0110" localSheetId="8">[3]MEMORIAL!#REF!</definedName>
    <definedName name="STOT02.210.0110">[3]MEMORIAL!#REF!</definedName>
    <definedName name="STOT02.210.0110_1" localSheetId="8">[3]MEMORIAL!#REF!</definedName>
    <definedName name="STOT02.210.0110_1">[3]MEMORIAL!#REF!</definedName>
    <definedName name="STOT02.210.0290" localSheetId="8">[3]MEMORIAL!#REF!</definedName>
    <definedName name="STOT02.210.0290">[3]MEMORIAL!#REF!</definedName>
    <definedName name="STOT02.210.0290_1" localSheetId="8">[3]MEMORIAL!#REF!</definedName>
    <definedName name="STOT02.210.0290_1">[3]MEMORIAL!#REF!</definedName>
    <definedName name="STOT02.210.0320" localSheetId="8">[3]MEMORIAL!#REF!</definedName>
    <definedName name="STOT02.210.0320">[3]MEMORIAL!#REF!</definedName>
    <definedName name="STOT02.210.0320_1" localSheetId="8">[3]MEMORIAL!#REF!</definedName>
    <definedName name="STOT02.210.0320_1">[3]MEMORIAL!#REF!</definedName>
    <definedName name="STOT03.010.0020" localSheetId="8">[5]MEMORIAL!#REF!</definedName>
    <definedName name="STOT03.010.0020">[5]MEMORIAL!#REF!</definedName>
    <definedName name="STOT03.010.0020_1" localSheetId="8">[3]MEMORIAL!#REF!</definedName>
    <definedName name="STOT03.010.0020_1">[3]MEMORIAL!#REF!</definedName>
    <definedName name="STOT03.010.0025" localSheetId="8">[5]MEMORIAL!#REF!</definedName>
    <definedName name="STOT03.010.0025">[5]MEMORIAL!#REF!</definedName>
    <definedName name="STOT03.010.0025_1" localSheetId="8">[3]MEMORIAL!#REF!</definedName>
    <definedName name="STOT03.010.0025_1">[3]MEMORIAL!#REF!</definedName>
    <definedName name="STOT03.010.0040" localSheetId="8">[5]MEMORIAL!#REF!</definedName>
    <definedName name="STOT03.010.0040">[5]MEMORIAL!#REF!</definedName>
    <definedName name="STOT03.010.0040_1" localSheetId="8">[6]MEMORIAL!#REF!</definedName>
    <definedName name="STOT03.010.0040_1">[6]MEMORIAL!#REF!</definedName>
    <definedName name="STOT03.010.0050" localSheetId="8">[5]MEMORIAL!#REF!</definedName>
    <definedName name="STOT03.010.0050">[5]MEMORIAL!#REF!</definedName>
    <definedName name="STOT03.010.0050_1" localSheetId="8">[6]MEMORIAL!#REF!</definedName>
    <definedName name="STOT03.010.0050_1">[6]MEMORIAL!#REF!</definedName>
    <definedName name="STOT03.010.0100" localSheetId="8">[5]MEMORIAL!#REF!</definedName>
    <definedName name="STOT03.010.0100">[5]MEMORIAL!#REF!</definedName>
    <definedName name="STOT03.010.0100_1" localSheetId="8">[5]MEMORIAL!#REF!</definedName>
    <definedName name="STOT03.010.0100_1">[5]MEMORIAL!#REF!</definedName>
    <definedName name="STOT03.010.0140" localSheetId="8">[3]MEMORIAL!#REF!</definedName>
    <definedName name="STOT03.010.0140">[3]MEMORIAL!#REF!</definedName>
    <definedName name="STOT03.010.0140_1" localSheetId="8">[3]MEMORIAL!#REF!</definedName>
    <definedName name="STOT03.010.0140_1">[3]MEMORIAL!#REF!</definedName>
    <definedName name="STOT03.010.0160" localSheetId="8">[3]MEMORIAL!#REF!</definedName>
    <definedName name="STOT03.010.0160">[3]MEMORIAL!#REF!</definedName>
    <definedName name="STOT03.010.0160_1" localSheetId="8">[3]MEMORIAL!#REF!</definedName>
    <definedName name="STOT03.010.0160_1">[3]MEMORIAL!#REF!</definedName>
    <definedName name="STOT03.010.0170" localSheetId="8">[3]MEMORIAL!#REF!</definedName>
    <definedName name="STOT03.010.0170">[3]MEMORIAL!#REF!</definedName>
    <definedName name="STOT03.010.0170_1" localSheetId="8">[3]MEMORIAL!#REF!</definedName>
    <definedName name="STOT03.010.0170_1">[3]MEMORIAL!#REF!</definedName>
    <definedName name="STOT03.010.0180" localSheetId="8">[5]MEMORIAL!#REF!</definedName>
    <definedName name="STOT03.010.0180">[5]MEMORIAL!#REF!</definedName>
    <definedName name="STOT03.010.0180_1" localSheetId="8">[3]MEMORIAL!#REF!</definedName>
    <definedName name="STOT03.010.0180_1">[3]MEMORIAL!#REF!</definedName>
    <definedName name="STOT03.010.0190" localSheetId="8">[3]MEMORIAL!#REF!</definedName>
    <definedName name="STOT03.010.0190">[3]MEMORIAL!#REF!</definedName>
    <definedName name="STOT03.010.0190_1" localSheetId="8">[3]MEMORIAL!#REF!</definedName>
    <definedName name="STOT03.010.0190_1">[3]MEMORIAL!#REF!</definedName>
    <definedName name="STOT03.010.0200" localSheetId="8">[5]MEMORIAL!#REF!</definedName>
    <definedName name="STOT03.010.0200">[5]MEMORIAL!#REF!</definedName>
    <definedName name="STOT03.010.0200_1" localSheetId="8">[3]MEMORIAL!#REF!</definedName>
    <definedName name="STOT03.010.0200_1">[3]MEMORIAL!#REF!</definedName>
    <definedName name="STOT04.010.0010" localSheetId="8">[3]MEMORIAL!#REF!</definedName>
    <definedName name="STOT04.010.0010">[3]MEMORIAL!#REF!</definedName>
    <definedName name="STOT04.010.0010_1" localSheetId="8">[3]MEMORIAL!#REF!</definedName>
    <definedName name="STOT04.010.0010_1">[3]MEMORIAL!#REF!</definedName>
    <definedName name="STOT04.010.0040" localSheetId="8">[3]MEMORIAL!#REF!</definedName>
    <definedName name="STOT04.010.0040">[3]MEMORIAL!#REF!</definedName>
    <definedName name="STOT04.010.0040_1" localSheetId="8">[3]MEMORIAL!#REF!</definedName>
    <definedName name="STOT04.010.0040_1">[3]MEMORIAL!#REF!</definedName>
    <definedName name="STOT04.010.0070" localSheetId="8">[3]MEMORIAL!#REF!</definedName>
    <definedName name="STOT04.010.0070">[3]MEMORIAL!#REF!</definedName>
    <definedName name="STOT04.010.0070_1" localSheetId="8">[3]MEMORIAL!#REF!</definedName>
    <definedName name="STOT04.010.0070_1">[3]MEMORIAL!#REF!</definedName>
    <definedName name="STOT04.010.0150" localSheetId="8">[3]MEMORIAL!#REF!</definedName>
    <definedName name="STOT04.010.0150">[3]MEMORIAL!#REF!</definedName>
    <definedName name="STOT04.010.0150_1" localSheetId="8">[3]MEMORIAL!#REF!</definedName>
    <definedName name="STOT04.010.0150_1">[3]MEMORIAL!#REF!</definedName>
    <definedName name="STOT04.010.0190" localSheetId="8">[3]MEMORIAL!#REF!</definedName>
    <definedName name="STOT04.010.0190">[3]MEMORIAL!#REF!</definedName>
    <definedName name="STOT04.010.0190_1" localSheetId="8">[3]MEMORIAL!#REF!</definedName>
    <definedName name="STOT04.010.0190_1">[3]MEMORIAL!#REF!</definedName>
    <definedName name="STOT04.010.0200" localSheetId="8">[3]MEMORIAL!#REF!</definedName>
    <definedName name="STOT04.010.0200">[3]MEMORIAL!#REF!</definedName>
    <definedName name="STOT04.010.0200_1" localSheetId="8">[3]MEMORIAL!#REF!</definedName>
    <definedName name="STOT04.010.0200_1">[3]MEMORIAL!#REF!</definedName>
    <definedName name="STOT04.010.0290" localSheetId="8">#REF!</definedName>
    <definedName name="STOT04.010.0290">#REF!</definedName>
    <definedName name="STOT04.010.0290_1" localSheetId="8">[7]MEMORIAL!#REF!</definedName>
    <definedName name="STOT04.010.0290_1">[7]MEMORIAL!#REF!</definedName>
    <definedName name="STOT04.010.0320" localSheetId="8">[5]MEMORIAL!#REF!</definedName>
    <definedName name="STOT04.010.0320">[5]MEMORIAL!#REF!</definedName>
    <definedName name="STOT04.010.0320_1" localSheetId="8">[3]MEMORIAL!#REF!</definedName>
    <definedName name="STOT04.010.0320_1">[3]MEMORIAL!#REF!</definedName>
    <definedName name="stot04.010.0330" localSheetId="8">#REF!</definedName>
    <definedName name="stot04.010.0330">#REF!</definedName>
    <definedName name="STOT04.010.0330_1" localSheetId="8">[3]MEMORIAL!#REF!</definedName>
    <definedName name="STOT04.010.0330_1">[3]MEMORIAL!#REF!</definedName>
    <definedName name="STOT04.010.0371" localSheetId="8">[5]MEMORIAL!#REF!</definedName>
    <definedName name="STOT04.010.0371">[5]MEMORIAL!#REF!</definedName>
    <definedName name="STOT04.010.0371_1" localSheetId="8">[6]MEMORIAL!#REF!</definedName>
    <definedName name="STOT04.010.0371_1">[6]MEMORIAL!#REF!</definedName>
    <definedName name="STOT04.010.0375" localSheetId="8">[5]MEMORIAL!#REF!</definedName>
    <definedName name="STOT04.010.0375">[5]MEMORIAL!#REF!</definedName>
    <definedName name="STOT04.010.0375_1" localSheetId="8">[3]MEMORIAL!#REF!</definedName>
    <definedName name="STOT04.010.0375_1">[3]MEMORIAL!#REF!</definedName>
    <definedName name="STOT04.010.0395" localSheetId="8">[5]MEMORIAL!#REF!</definedName>
    <definedName name="STOT04.010.0395">[5]MEMORIAL!#REF!</definedName>
    <definedName name="STOT04.010.0395_1" localSheetId="8">[3]MEMORIAL!#REF!</definedName>
    <definedName name="STOT04.010.0395_1">[3]MEMORIAL!#REF!</definedName>
    <definedName name="STOT04.010.0420" localSheetId="8">[3]MEMORIAL!#REF!</definedName>
    <definedName name="STOT04.010.0420">[3]MEMORIAL!#REF!</definedName>
    <definedName name="STOT04.010.0420_1" localSheetId="8">[3]MEMORIAL!#REF!</definedName>
    <definedName name="STOT04.010.0420_1">[3]MEMORIAL!#REF!</definedName>
    <definedName name="STOT04.010.0430" localSheetId="8">[3]MEMORIAL!#REF!</definedName>
    <definedName name="STOT04.010.0430">[3]MEMORIAL!#REF!</definedName>
    <definedName name="STOT04.010.0430_1" localSheetId="8">[3]MEMORIAL!#REF!</definedName>
    <definedName name="STOT04.010.0430_1">[3]MEMORIAL!#REF!</definedName>
    <definedName name="STOT05.010.0020" localSheetId="8">[5]MEMORIAL!#REF!</definedName>
    <definedName name="STOT05.010.0020">[5]MEMORIAL!#REF!</definedName>
    <definedName name="STOT05.010.0020_1" localSheetId="8">[3]MEMORIAL!#REF!</definedName>
    <definedName name="STOT05.010.0020_1">[3]MEMORIAL!#REF!</definedName>
    <definedName name="STOT05.110.0005" localSheetId="8">[3]MEMORIAL!#REF!</definedName>
    <definedName name="STOT05.110.0005">[3]MEMORIAL!#REF!</definedName>
    <definedName name="STOT05.110.0005_1" localSheetId="8">[3]MEMORIAL!#REF!</definedName>
    <definedName name="STOT05.110.0005_1">[3]MEMORIAL!#REF!</definedName>
    <definedName name="STOT05.110.0420" localSheetId="8">[3]MEMORIAL!#REF!</definedName>
    <definedName name="STOT05.110.0420">[3]MEMORIAL!#REF!</definedName>
    <definedName name="STOT05.110.0420_1" localSheetId="8">[3]MEMORIAL!#REF!</definedName>
    <definedName name="STOT05.110.0420_1">[3]MEMORIAL!#REF!</definedName>
    <definedName name="STOT05.110.1300" localSheetId="8">[3]MEMORIAL!#REF!</definedName>
    <definedName name="STOT05.110.1300">[3]MEMORIAL!#REF!</definedName>
    <definedName name="STOT05.110.1300_1" localSheetId="8">[3]MEMORIAL!#REF!</definedName>
    <definedName name="STOT05.110.1300_1">[3]MEMORIAL!#REF!</definedName>
    <definedName name="STOT05.110.1565" localSheetId="8">[3]MEMORIAL!#REF!</definedName>
    <definedName name="STOT05.110.1565">[3]MEMORIAL!#REF!</definedName>
    <definedName name="STOT05.110.1565_1" localSheetId="8">[3]MEMORIAL!#REF!</definedName>
    <definedName name="STOT05.110.1565_1">[3]MEMORIAL!#REF!</definedName>
    <definedName name="STOT05.110.1590" localSheetId="8">[3]MEMORIAL!#REF!</definedName>
    <definedName name="STOT05.110.1590">[3]MEMORIAL!#REF!</definedName>
    <definedName name="STOT05.110.1590_1" localSheetId="8">[3]MEMORIAL!#REF!</definedName>
    <definedName name="STOT05.110.1590_1">[3]MEMORIAL!#REF!</definedName>
    <definedName name="STOT05.110.1620" localSheetId="8">[3]MEMORIAL!#REF!</definedName>
    <definedName name="STOT05.110.1620">[3]MEMORIAL!#REF!</definedName>
    <definedName name="STOT05.120.0060" localSheetId="8">[3]MEMORIAL!#REF!</definedName>
    <definedName name="STOT05.120.0060">[3]MEMORIAL!#REF!</definedName>
    <definedName name="STOT05.120.0060_1" localSheetId="8">[3]MEMORIAL!#REF!</definedName>
    <definedName name="STOT05.120.0060_1">[3]MEMORIAL!#REF!</definedName>
    <definedName name="STOT06.010.0010" localSheetId="8">[3]MEMORIAL!#REF!</definedName>
    <definedName name="STOT06.010.0010">[3]MEMORIAL!#REF!</definedName>
    <definedName name="STOT06.010.0010_1" localSheetId="8">[3]MEMORIAL!#REF!</definedName>
    <definedName name="STOT06.010.0010_1">[3]MEMORIAL!#REF!</definedName>
    <definedName name="STOT08.010.0010" localSheetId="8">[3]MEMORIAL!#REF!</definedName>
    <definedName name="STOT08.010.0010">[3]MEMORIAL!#REF!</definedName>
    <definedName name="STOT08.010.0010_1" localSheetId="8">[3]MEMORIAL!#REF!</definedName>
    <definedName name="STOT08.010.0010_1">[3]MEMORIAL!#REF!</definedName>
    <definedName name="STOT08.010.0040" localSheetId="8">[3]MEMORIAL!#REF!</definedName>
    <definedName name="STOT08.010.0040">[3]MEMORIAL!#REF!</definedName>
    <definedName name="STOT08.010.0040_1" localSheetId="8">[3]MEMORIAL!#REF!</definedName>
    <definedName name="STOT08.010.0040_1">[3]MEMORIAL!#REF!</definedName>
    <definedName name="STOT08.010.0060" localSheetId="8">[5]MEMORIAL!#REF!</definedName>
    <definedName name="STOT08.010.0060">[5]MEMORIAL!#REF!</definedName>
    <definedName name="STOT08.010.0060_1" localSheetId="8">[6]MEMORIAL!#REF!</definedName>
    <definedName name="STOT08.010.0060_1">[6]MEMORIAL!#REF!</definedName>
    <definedName name="STOT08.010.0120" localSheetId="8">[5]MEMORIAL!#REF!</definedName>
    <definedName name="STOT08.010.0120">[5]MEMORIAL!#REF!</definedName>
    <definedName name="STOT08.010.0120_1" localSheetId="8">[3]MEMORIAL!#REF!</definedName>
    <definedName name="STOT08.010.0120_1">[3]MEMORIAL!#REF!</definedName>
    <definedName name="STOT08.010.0130" localSheetId="8">[3]MEMORIAL!#REF!</definedName>
    <definedName name="STOT08.010.0130">[3]MEMORIAL!#REF!</definedName>
    <definedName name="STOT08.010.0130_1" localSheetId="8">[3]MEMORIAL!#REF!</definedName>
    <definedName name="STOT08.010.0130_1">[3]MEMORIAL!#REF!</definedName>
    <definedName name="STOT08.010.0135" localSheetId="8">[5]MEMORIAL!#REF!</definedName>
    <definedName name="STOT08.010.0135">[5]MEMORIAL!#REF!</definedName>
    <definedName name="STOT08.010.0135_1" localSheetId="8">[3]MEMORIAL!#REF!</definedName>
    <definedName name="STOT08.010.0135_1">[3]MEMORIAL!#REF!</definedName>
    <definedName name="STOT08.010.0190" localSheetId="8">[3]MEMORIAL!#REF!</definedName>
    <definedName name="STOT08.010.0190">[3]MEMORIAL!#REF!</definedName>
    <definedName name="STOT08.010.0190_1" localSheetId="8">[3]MEMORIAL!#REF!</definedName>
    <definedName name="STOT08.010.0190_1">[3]MEMORIAL!#REF!</definedName>
    <definedName name="STOT08.010.0270" localSheetId="8">[5]MEMORIAL!#REF!</definedName>
    <definedName name="STOT08.010.0270">[5]MEMORIAL!#REF!</definedName>
    <definedName name="STOT08.010.0270_1" localSheetId="8">[3]MEMORIAL!#REF!</definedName>
    <definedName name="STOT08.010.0270_1">[3]MEMORIAL!#REF!</definedName>
    <definedName name="STOT080.010.0350" localSheetId="8">[3]MEMORIAL!#REF!</definedName>
    <definedName name="STOT080.010.0350">[3]MEMORIAL!#REF!</definedName>
    <definedName name="STOT080.010.0350_1" localSheetId="8">[3]MEMORIAL!#REF!</definedName>
    <definedName name="STOT080.010.0350_1">[3]MEMORIAL!#REF!</definedName>
    <definedName name="STOT09.010.0060" localSheetId="8">[5]MEMORIAL!#REF!</definedName>
    <definedName name="STOT09.010.0060">[5]MEMORIAL!#REF!</definedName>
    <definedName name="STOT09.010.0060_1" localSheetId="8">[3]MEMORIAL!#REF!</definedName>
    <definedName name="STOT09.010.0060_1">[3]MEMORIAL!#REF!</definedName>
    <definedName name="STOT09.010.0070" localSheetId="8">[3]MEMORIAL!#REF!</definedName>
    <definedName name="STOT09.010.0070">[3]MEMORIAL!#REF!</definedName>
    <definedName name="STOT09.010.0070_1" localSheetId="8">[3]MEMORIAL!#REF!</definedName>
    <definedName name="STOT09.010.0070_1">[3]MEMORIAL!#REF!</definedName>
    <definedName name="STOT09.010.0240" localSheetId="8">[5]MEMORIAL!#REF!</definedName>
    <definedName name="STOT09.010.0240">[5]MEMORIAL!#REF!</definedName>
    <definedName name="STOT09.010.0240_1" localSheetId="8">[3]MEMORIAL!#REF!</definedName>
    <definedName name="STOT09.010.0240_1">[3]MEMORIAL!#REF!</definedName>
    <definedName name="STOT09.010.0380" localSheetId="8">[3]MEMORIAL!#REF!</definedName>
    <definedName name="STOT09.010.0380">[3]MEMORIAL!#REF!</definedName>
    <definedName name="STOT09.010.0380_1" localSheetId="8">[3]MEMORIAL!#REF!</definedName>
    <definedName name="STOT09.010.0380_1">[3]MEMORIAL!#REF!</definedName>
    <definedName name="STOT09.010.0430" localSheetId="8">[5]MEMORIAL!#REF!</definedName>
    <definedName name="STOT09.010.0430">[5]MEMORIAL!#REF!</definedName>
    <definedName name="STOT09.010.0430_1" localSheetId="8">[3]MEMORIAL!#REF!</definedName>
    <definedName name="STOT09.010.0430_1">[3]MEMORIAL!#REF!</definedName>
    <definedName name="STOT09.010.0470" localSheetId="8">[5]MEMORIAL!#REF!</definedName>
    <definedName name="STOT09.010.0470">[5]MEMORIAL!#REF!</definedName>
    <definedName name="STOT09.010.0470_1" localSheetId="8">[3]MEMORIAL!#REF!</definedName>
    <definedName name="STOT09.010.0470_1">[3]MEMORIAL!#REF!</definedName>
    <definedName name="STOT09.010.0700" localSheetId="8">[5]MEMORIAL!#REF!</definedName>
    <definedName name="STOT09.010.0700">[5]MEMORIAL!#REF!</definedName>
    <definedName name="STOT09.010.0700_1" localSheetId="8">[3]MEMORIAL!#REF!</definedName>
    <definedName name="STOT09.010.0700_1">[3]MEMORIAL!#REF!</definedName>
    <definedName name="STOT10.010.0140" localSheetId="8">[5]MEMORIAL!#REF!</definedName>
    <definedName name="STOT10.010.0140">[5]MEMORIAL!#REF!</definedName>
    <definedName name="STOT10.010.0140_1" localSheetId="8">[3]MEMORIAL!#REF!</definedName>
    <definedName name="STOT10.010.0140_1">[3]MEMORIAL!#REF!</definedName>
    <definedName name="STOT10.010.0150" localSheetId="8">[3]MEMORIAL!#REF!</definedName>
    <definedName name="STOT10.010.0150">[3]MEMORIAL!#REF!</definedName>
    <definedName name="STOT10.010.0150_1" localSheetId="8">[3]MEMORIAL!#REF!</definedName>
    <definedName name="STOT10.010.0150_1">[3]MEMORIAL!#REF!</definedName>
    <definedName name="STOT10.010.0180" localSheetId="8">[5]MEMORIAL!#REF!</definedName>
    <definedName name="STOT10.010.0180">[5]MEMORIAL!#REF!</definedName>
    <definedName name="STOT10.010.0180_1" localSheetId="8">[3]MEMORIAL!#REF!</definedName>
    <definedName name="STOT10.010.0180_1">[3]MEMORIAL!#REF!</definedName>
    <definedName name="STOT10.010.0270" localSheetId="8">[5]MEMORIAL!#REF!</definedName>
    <definedName name="STOT10.010.0270">[5]MEMORIAL!#REF!</definedName>
    <definedName name="STOT10.010.0270_1" localSheetId="8">[6]MEMORIAL!#REF!</definedName>
    <definedName name="STOT10.010.0270_1">[6]MEMORIAL!#REF!</definedName>
    <definedName name="STOT10.010.0280" localSheetId="8">[5]MEMORIAL!#REF!</definedName>
    <definedName name="STOT10.010.0280">[5]MEMORIAL!#REF!</definedName>
    <definedName name="STOT10.010.0280_1" localSheetId="8">[3]MEMORIAL!#REF!</definedName>
    <definedName name="STOT10.010.0280_1">[3]MEMORIAL!#REF!</definedName>
    <definedName name="STOT10.010.0290" localSheetId="8">[3]MEMORIAL!#REF!</definedName>
    <definedName name="STOT10.010.0290">[3]MEMORIAL!#REF!</definedName>
    <definedName name="STOT10.010.0290_1" localSheetId="8">[3]MEMORIAL!#REF!</definedName>
    <definedName name="STOT10.010.0290_1">[3]MEMORIAL!#REF!</definedName>
    <definedName name="STOT10.010.0298" localSheetId="8">[3]MEMORIAL!#REF!</definedName>
    <definedName name="STOT10.010.0298">[3]MEMORIAL!#REF!</definedName>
    <definedName name="STOT10.010.0298_1" localSheetId="8">[3]MEMORIAL!#REF!</definedName>
    <definedName name="STOT10.010.0298_1">[3]MEMORIAL!#REF!</definedName>
    <definedName name="STOT10.010.0307" localSheetId="8">[5]MEMORIAL!#REF!</definedName>
    <definedName name="STOT10.010.0307">[5]MEMORIAL!#REF!</definedName>
    <definedName name="STOT10.010.0307_1" localSheetId="8">[3]MEMORIAL!#REF!</definedName>
    <definedName name="STOT10.010.0307_1">[3]MEMORIAL!#REF!</definedName>
    <definedName name="STOT10.010.0308" localSheetId="8">[5]MEMORIAL!#REF!</definedName>
    <definedName name="STOT10.010.0308">[5]MEMORIAL!#REF!</definedName>
    <definedName name="STOT10.010.0308_1" localSheetId="8">[3]MEMORIAL!#REF!</definedName>
    <definedName name="STOT10.010.0308_1">[3]MEMORIAL!#REF!</definedName>
    <definedName name="STOT10.010.0310" localSheetId="8">[5]MEMORIAL!#REF!</definedName>
    <definedName name="STOT10.010.0310">[5]MEMORIAL!#REF!</definedName>
    <definedName name="STOT10.010.0310_1" localSheetId="8">[3]MEMORIAL!#REF!</definedName>
    <definedName name="STOT10.010.0310_1">[3]MEMORIAL!#REF!</definedName>
    <definedName name="STOT10.010.0330" localSheetId="8">[5]MEMORIAL!#REF!</definedName>
    <definedName name="STOT10.010.0330">[5]MEMORIAL!#REF!</definedName>
    <definedName name="STOT10.010.0330_1" localSheetId="8">[3]MEMORIAL!#REF!</definedName>
    <definedName name="STOT10.010.0330_1">[3]MEMORIAL!#REF!</definedName>
    <definedName name="STOT10.010.0333" localSheetId="8">[5]MEMORIAL!#REF!</definedName>
    <definedName name="STOT10.010.0333">[5]MEMORIAL!#REF!</definedName>
    <definedName name="STOT10.010.0333_1" localSheetId="8">[3]MEMORIAL!#REF!</definedName>
    <definedName name="STOT10.010.0333_1">[3]MEMORIAL!#REF!</definedName>
    <definedName name="STOT10.010.0350" localSheetId="8">[3]MEMORIAL!#REF!</definedName>
    <definedName name="STOT10.010.0350">[3]MEMORIAL!#REF!</definedName>
    <definedName name="STOT10.010.0350_1" localSheetId="8">[3]MEMORIAL!#REF!</definedName>
    <definedName name="STOT10.010.0350_1">[3]MEMORIAL!#REF!</definedName>
    <definedName name="STOT10.010.0380" localSheetId="8">[5]MEMORIAL!#REF!</definedName>
    <definedName name="STOT10.010.0380">[5]MEMORIAL!#REF!</definedName>
    <definedName name="STOT10.010.0380_1" localSheetId="8">[3]MEMORIAL!#REF!</definedName>
    <definedName name="STOT10.010.0380_1">[3]MEMORIAL!#REF!</definedName>
    <definedName name="STOT10.010.0400" localSheetId="8">[5]MEMORIAL!#REF!</definedName>
    <definedName name="STOT10.010.0400">[5]MEMORIAL!#REF!</definedName>
    <definedName name="STOT10.010.0400_1" localSheetId="8">[3]MEMORIAL!#REF!</definedName>
    <definedName name="STOT10.010.0400_1">[3]MEMORIAL!#REF!</definedName>
    <definedName name="STOT10.010.0431" localSheetId="8">[5]MEMORIAL!#REF!</definedName>
    <definedName name="STOT10.010.0431">[5]MEMORIAL!#REF!</definedName>
    <definedName name="STOT10.010.0431_1" localSheetId="8">[3]MEMORIAL!#REF!</definedName>
    <definedName name="STOT10.010.0431_1">[3]MEMORIAL!#REF!</definedName>
    <definedName name="STOT10.010.1100" localSheetId="8">[3]MEMORIAL!#REF!</definedName>
    <definedName name="STOT10.010.1100">[3]MEMORIAL!#REF!</definedName>
    <definedName name="STOT10.010.1100_1" localSheetId="8">[3]MEMORIAL!#REF!</definedName>
    <definedName name="STOT10.010.1100_1">[3]MEMORIAL!#REF!</definedName>
    <definedName name="STOT10.010.1110" localSheetId="8">[3]MEMORIAL!#REF!</definedName>
    <definedName name="STOT10.010.1110">[3]MEMORIAL!#REF!</definedName>
    <definedName name="STOT10.010.1110_1" localSheetId="8">[3]MEMORIAL!#REF!</definedName>
    <definedName name="STOT10.010.1110_1">[3]MEMORIAL!#REF!</definedName>
    <definedName name="STOT12.010.0010" localSheetId="8">[3]MEMORIAL!#REF!</definedName>
    <definedName name="STOT12.010.0010">[3]MEMORIAL!#REF!</definedName>
    <definedName name="STOT12.010.0010_1" localSheetId="8">[3]MEMORIAL!#REF!</definedName>
    <definedName name="STOT12.010.0010_1">[3]MEMORIAL!#REF!</definedName>
    <definedName name="STOT12.010.0050" localSheetId="8">[3]MEMORIAL!#REF!</definedName>
    <definedName name="STOT12.010.0050">[3]MEMORIAL!#REF!</definedName>
    <definedName name="STOT12.010.0050_1" localSheetId="8">[3]MEMORIAL!#REF!</definedName>
    <definedName name="STOT12.010.0050_1">[3]MEMORIAL!#REF!</definedName>
    <definedName name="STOT12.010.0060" localSheetId="8">[5]MEMORIAL!#REF!</definedName>
    <definedName name="STOT12.010.0060">[5]MEMORIAL!#REF!</definedName>
    <definedName name="STOT12.010.0060_1" localSheetId="8">[3]MEMORIAL!#REF!</definedName>
    <definedName name="STOT12.010.0060_1">[3]MEMORIAL!#REF!</definedName>
    <definedName name="STOT12.010.0210" localSheetId="8">[5]MEMORIAL!#REF!</definedName>
    <definedName name="STOT12.010.0210">[5]MEMORIAL!#REF!</definedName>
    <definedName name="STOT12.010.0210_1" localSheetId="8">[3]MEMORIAL!#REF!</definedName>
    <definedName name="STOT12.010.0210_1">[3]MEMORIAL!#REF!</definedName>
    <definedName name="STOT12.010.0300" localSheetId="8">[3]MEMORIAL!#REF!</definedName>
    <definedName name="STOT12.010.0300">[3]MEMORIAL!#REF!</definedName>
    <definedName name="STOT12.010.0300_1" localSheetId="8">[3]MEMORIAL!#REF!</definedName>
    <definedName name="STOT12.010.0300_1">[3]MEMORIAL!#REF!</definedName>
    <definedName name="STOT12.010.0340" localSheetId="8">[3]MEMORIAL!#REF!</definedName>
    <definedName name="STOT12.010.0340">[3]MEMORIAL!#REF!</definedName>
    <definedName name="STOT12.010.0340_1" localSheetId="8">[3]MEMORIAL!#REF!</definedName>
    <definedName name="STOT12.010.0340_1">[3]MEMORIAL!#REF!</definedName>
    <definedName name="STOT12.010.0360" localSheetId="8">[5]MEMORIAL!#REF!</definedName>
    <definedName name="STOT12.010.0360">[5]MEMORIAL!#REF!</definedName>
    <definedName name="STOT12.010.0360_1" localSheetId="8">[3]MEMORIAL!#REF!</definedName>
    <definedName name="STOT12.010.0360_1">[3]MEMORIAL!#REF!</definedName>
    <definedName name="STOT12.010.0550" localSheetId="8">[5]MEMORIAL!#REF!</definedName>
    <definedName name="STOT12.010.0550">[5]MEMORIAL!#REF!</definedName>
    <definedName name="STOT12.010.0550_1" localSheetId="8">[3]MEMORIAL!#REF!</definedName>
    <definedName name="STOT12.010.0550_1">[3]MEMORIAL!#REF!</definedName>
    <definedName name="STOT13.010.0030" localSheetId="8">[5]MEMORIAL!#REF!</definedName>
    <definedName name="STOT13.010.0030">[5]MEMORIAL!#REF!</definedName>
    <definedName name="STOT13.010.0030_1" localSheetId="8">[6]MEMORIAL!#REF!</definedName>
    <definedName name="STOT13.010.0030_1">[6]MEMORIAL!#REF!</definedName>
    <definedName name="STOT13.010.0040" localSheetId="8">[3]MEMORIAL!#REF!</definedName>
    <definedName name="STOT13.010.0040">[3]MEMORIAL!#REF!</definedName>
    <definedName name="STOT13.010.0040_1" localSheetId="8">[3]MEMORIAL!#REF!</definedName>
    <definedName name="STOT13.010.0040_1">[3]MEMORIAL!#REF!</definedName>
    <definedName name="STOT13.010.0090" localSheetId="8">[5]MEMORIAL!#REF!</definedName>
    <definedName name="STOT13.010.0090">[5]MEMORIAL!#REF!</definedName>
    <definedName name="STOT13.010.0090_1" localSheetId="8">[3]MEMORIAL!#REF!</definedName>
    <definedName name="STOT13.010.0090_1">[3]MEMORIAL!#REF!</definedName>
    <definedName name="STOT13.010.0100" localSheetId="8">[3]MEMORIAL!#REF!</definedName>
    <definedName name="STOT13.010.0100">[3]MEMORIAL!#REF!</definedName>
    <definedName name="STOT13.010.0100_1" localSheetId="8">[3]MEMORIAL!#REF!</definedName>
    <definedName name="STOT13.010.0100_1">[3]MEMORIAL!#REF!</definedName>
    <definedName name="STOT13.010.0110" localSheetId="8">[5]MEMORIAL!#REF!</definedName>
    <definedName name="STOT13.010.0110">[5]MEMORIAL!#REF!</definedName>
    <definedName name="STOT13.010.0110_1" localSheetId="8">[3]MEMORIAL!#REF!</definedName>
    <definedName name="STOT13.010.0110_1">[3]MEMORIAL!#REF!</definedName>
    <definedName name="STOT13.010.0350" localSheetId="8">[3]MEMORIAL!#REF!</definedName>
    <definedName name="STOT13.010.0350">[3]MEMORIAL!#REF!</definedName>
    <definedName name="STOT13.010.0350_1" localSheetId="8">[3]MEMORIAL!#REF!</definedName>
    <definedName name="STOT13.010.0350_1">[3]MEMORIAL!#REF!</definedName>
    <definedName name="STOT13.010.0360" localSheetId="8">[3]MEMORIAL!#REF!</definedName>
    <definedName name="STOT13.010.0360">[3]MEMORIAL!#REF!</definedName>
    <definedName name="STOT13.010.0360_1" localSheetId="8">[3]MEMORIAL!#REF!</definedName>
    <definedName name="STOT13.010.0360_1">[3]MEMORIAL!#REF!</definedName>
    <definedName name="STOT13.010.0380" localSheetId="8">[3]MEMORIAL!#REF!</definedName>
    <definedName name="STOT13.010.0380">[3]MEMORIAL!#REF!</definedName>
    <definedName name="STOT13.010.0380_1" localSheetId="8">[3]MEMORIAL!#REF!</definedName>
    <definedName name="STOT13.010.0380_1">[3]MEMORIAL!#REF!</definedName>
    <definedName name="STOT13.010.0410" localSheetId="8">[3]MEMORIAL!#REF!</definedName>
    <definedName name="STOT13.010.0410">[3]MEMORIAL!#REF!</definedName>
    <definedName name="STOT13.010.0410_1" localSheetId="8">[3]MEMORIAL!#REF!</definedName>
    <definedName name="STOT13.010.0410_1">[3]MEMORIAL!#REF!</definedName>
    <definedName name="STOT13.010.0860" localSheetId="8">[3]MEMORIAL!#REF!</definedName>
    <definedName name="STOT13.010.0860">[3]MEMORIAL!#REF!</definedName>
    <definedName name="STOT13.010.0860_1" localSheetId="8">[3]MEMORIAL!#REF!</definedName>
    <definedName name="STOT13.010.0860_1">[3]MEMORIAL!#REF!</definedName>
    <definedName name="STOT13.010.0880" localSheetId="8">[3]MEMORIAL!#REF!</definedName>
    <definedName name="STOT13.010.0880">[3]MEMORIAL!#REF!</definedName>
    <definedName name="STOT13.010.0880_1" localSheetId="8">[3]MEMORIAL!#REF!</definedName>
    <definedName name="STOT13.010.0880_1">[3]MEMORIAL!#REF!</definedName>
    <definedName name="STOT13.010.1200" localSheetId="8">[5]MEMORIAL!#REF!</definedName>
    <definedName name="STOT13.010.1200">[5]MEMORIAL!#REF!</definedName>
    <definedName name="STOT13.010.1200_1" localSheetId="8">[3]MEMORIAL!#REF!</definedName>
    <definedName name="STOT13.010.1200_1">[3]MEMORIAL!#REF!</definedName>
    <definedName name="STOT15.010.0010" localSheetId="8">#REF!</definedName>
    <definedName name="STOT15.010.0010">#REF!</definedName>
    <definedName name="STOT15.010.0010_1" localSheetId="8">[6]MEMORIAL!#REF!</definedName>
    <definedName name="STOT15.010.0010_1">[6]MEMORIAL!#REF!</definedName>
    <definedName name="STOT15.010.0040" localSheetId="8">#REF!</definedName>
    <definedName name="STOT15.010.0040">#REF!</definedName>
    <definedName name="STOT15.010.0040_1" localSheetId="8">[7]MEMORIAL!#REF!</definedName>
    <definedName name="STOT15.010.0040_1">[7]MEMORIAL!#REF!</definedName>
    <definedName name="STOT15.010.0055" localSheetId="8">#REF!</definedName>
    <definedName name="STOT15.010.0055">#REF!</definedName>
    <definedName name="STOT15.010.0055_1" localSheetId="8">[6]MEMORIAL!#REF!</definedName>
    <definedName name="STOT15.010.0055_1">[6]MEMORIAL!#REF!</definedName>
    <definedName name="STOT15.010.0140" localSheetId="8">[5]MEMORIAL!#REF!</definedName>
    <definedName name="STOT15.010.0140">[5]MEMORIAL!#REF!</definedName>
    <definedName name="STOT15.010.0140_1" localSheetId="8">[6]MEMORIAL!#REF!</definedName>
    <definedName name="STOT15.010.0140_1">[6]MEMORIAL!#REF!</definedName>
    <definedName name="STOT15.010.0181" localSheetId="8">[5]MEMORIAL!#REF!</definedName>
    <definedName name="STOT15.010.0181">[5]MEMORIAL!#REF!</definedName>
    <definedName name="STOT15.010.0181_1" localSheetId="8">[6]MEMORIAL!#REF!</definedName>
    <definedName name="STOT15.010.0181_1">[6]MEMORIAL!#REF!</definedName>
    <definedName name="STOT15.010.0270" localSheetId="8">[5]MEMORIAL!#REF!</definedName>
    <definedName name="STOT15.010.0270">[5]MEMORIAL!#REF!</definedName>
    <definedName name="STOT15.010.0270_1" localSheetId="8">[3]MEMORIAL!#REF!</definedName>
    <definedName name="STOT15.010.0270_1">[3]MEMORIAL!#REF!</definedName>
    <definedName name="STOT15.010.0280" localSheetId="8">[5]MEMORIAL!#REF!</definedName>
    <definedName name="STOT15.010.0280">[5]MEMORIAL!#REF!</definedName>
    <definedName name="STOT15.010.0280_1" localSheetId="8">[3]MEMORIAL!#REF!</definedName>
    <definedName name="STOT15.010.0280_1">[3]MEMORIAL!#REF!</definedName>
    <definedName name="STOT15.010.0290" localSheetId="8">[3]MEMORIAL!#REF!</definedName>
    <definedName name="STOT15.010.0290">[3]MEMORIAL!#REF!</definedName>
    <definedName name="STOT15.010.0290_1" localSheetId="8">[3]MEMORIAL!#REF!</definedName>
    <definedName name="STOT15.010.0290_1">[3]MEMORIAL!#REF!</definedName>
    <definedName name="STOT16.010.0010" localSheetId="8">[5]MEMORIAL!#REF!</definedName>
    <definedName name="STOT16.010.0010">[5]MEMORIAL!#REF!</definedName>
    <definedName name="STOT16.010.0010_1" localSheetId="8">[3]MEMORIAL!#REF!</definedName>
    <definedName name="STOT16.010.0010_1">[3]MEMORIAL!#REF!</definedName>
    <definedName name="STOT16.010.0060" localSheetId="8">[5]MEMORIAL!#REF!</definedName>
    <definedName name="STOT16.010.0060">[5]MEMORIAL!#REF!</definedName>
    <definedName name="STOT16.010.0060_1" localSheetId="8">[3]MEMORIAL!#REF!</definedName>
    <definedName name="STOT16.010.0060_1">[3]MEMORIAL!#REF!</definedName>
    <definedName name="STOT16.010.0110" localSheetId="8">[5]MEMORIAL!#REF!</definedName>
    <definedName name="STOT16.010.0110">[5]MEMORIAL!#REF!</definedName>
    <definedName name="STOT16.010.0110_1" localSheetId="8">[3]MEMORIAL!#REF!</definedName>
    <definedName name="STOT16.010.0110_1">[3]MEMORIAL!#REF!</definedName>
    <definedName name="STOT16.010.0120" localSheetId="8">[5]MEMORIAL!#REF!</definedName>
    <definedName name="STOT16.010.0120">[5]MEMORIAL!#REF!</definedName>
    <definedName name="STOT16.010.0120_1" localSheetId="8">[3]MEMORIAL!#REF!</definedName>
    <definedName name="STOT16.010.0120_1">[3]MEMORIAL!#REF!</definedName>
    <definedName name="STOT16.010.0150" localSheetId="8">[3]MEMORIAL!#REF!</definedName>
    <definedName name="STOT16.010.0150">[3]MEMORIAL!#REF!</definedName>
    <definedName name="STOT16.010.0150_1" localSheetId="8">[3]MEMORIAL!#REF!</definedName>
    <definedName name="STOT16.010.0150_1">[3]MEMORIAL!#REF!</definedName>
    <definedName name="STOT16.010.0170" localSheetId="8">[5]MEMORIAL!#REF!</definedName>
    <definedName name="STOT16.010.0170">[5]MEMORIAL!#REF!</definedName>
    <definedName name="STOT16.010.0170_1" localSheetId="8">[3]MEMORIAL!#REF!</definedName>
    <definedName name="STOT16.010.0170_1">[3]MEMORIAL!#REF!</definedName>
    <definedName name="STOT17.010.0080" localSheetId="8">[5]MEMORIAL!#REF!</definedName>
    <definedName name="STOT17.010.0080">[5]MEMORIAL!#REF!</definedName>
    <definedName name="STOT17.010.0080_1" localSheetId="8">[3]MEMORIAL!#REF!</definedName>
    <definedName name="STOT17.010.0080_1">[3]MEMORIAL!#REF!</definedName>
    <definedName name="STOT17.010.0100" localSheetId="8">[3]MEMORIAL!#REF!</definedName>
    <definedName name="STOT17.010.0100">[3]MEMORIAL!#REF!</definedName>
    <definedName name="STOT17.010.0100_1" localSheetId="8">[3]MEMORIAL!#REF!</definedName>
    <definedName name="STOT17.010.0100_1">[3]MEMORIAL!#REF!</definedName>
    <definedName name="STOT17.010.0120" localSheetId="8">[3]MEMORIAL!#REF!</definedName>
    <definedName name="STOT17.010.0120">[3]MEMORIAL!#REF!</definedName>
    <definedName name="STOT17.010.0120_1" localSheetId="8">[3]MEMORIAL!#REF!</definedName>
    <definedName name="STOT17.010.0120_1">[3]MEMORIAL!#REF!</definedName>
    <definedName name="STOT17.010.0150" localSheetId="8">[5]MEMORIAL!#REF!</definedName>
    <definedName name="STOT17.010.0150">[5]MEMORIAL!#REF!</definedName>
    <definedName name="STOT17.010.0150_1" localSheetId="8">[3]MEMORIAL!#REF!</definedName>
    <definedName name="STOT17.010.0150_1">[3]MEMORIAL!#REF!</definedName>
    <definedName name="STOT17.010.0290" localSheetId="8">[5]MEMORIAL!#REF!</definedName>
    <definedName name="STOT17.010.0290">[5]MEMORIAL!#REF!</definedName>
    <definedName name="STOT17.010.0290_1" localSheetId="8">[3]MEMORIAL!#REF!</definedName>
    <definedName name="STOT17.010.0290_1">[3]MEMORIAL!#REF!</definedName>
    <definedName name="STOT17.010.0350" localSheetId="8">[3]MEMORIAL!#REF!</definedName>
    <definedName name="STOT17.010.0350">[3]MEMORIAL!#REF!</definedName>
    <definedName name="STOT17.010.0350_1" localSheetId="8">[3]MEMORIAL!#REF!</definedName>
    <definedName name="STOT17.010.0350_1">[3]MEMORIAL!#REF!</definedName>
    <definedName name="STOT17.010.0390" localSheetId="8">[5]MEMORIAL!#REF!</definedName>
    <definedName name="STOT17.010.0390">[5]MEMORIAL!#REF!</definedName>
    <definedName name="STOT17.010.0390_1" localSheetId="8">[6]MEMORIAL!#REF!</definedName>
    <definedName name="STOT17.010.0390_1">[6]MEMORIAL!#REF!</definedName>
    <definedName name="STOT17.010.0437" localSheetId="8">[5]MEMORIAL!#REF!</definedName>
    <definedName name="STOT17.010.0437">[5]MEMORIAL!#REF!</definedName>
    <definedName name="STOT17.010.0437_1" localSheetId="8">[6]MEMORIAL!#REF!</definedName>
    <definedName name="STOT17.010.0437_1">[6]MEMORIAL!#REF!</definedName>
    <definedName name="STOT17.010.0602" localSheetId="8">[5]MEMORIAL!#REF!</definedName>
    <definedName name="STOT17.010.0602">[5]MEMORIAL!#REF!</definedName>
    <definedName name="STOT17.010.0602_1" localSheetId="8">[6]MEMORIAL!#REF!</definedName>
    <definedName name="STOT17.010.0602_1">[6]MEMORIAL!#REF!</definedName>
    <definedName name="STOTCOMPOS01" localSheetId="8">[5]MEMORIAL!#REF!</definedName>
    <definedName name="STOTCOMPOS01">[5]MEMORIAL!#REF!</definedName>
    <definedName name="STOTCOMPOS01_1" localSheetId="8">[6]MEMORIAL!#REF!</definedName>
    <definedName name="STOTCOMPOS01_1">[6]MEMORIAL!#REF!</definedName>
    <definedName name="TERRA" localSheetId="8">#REF!</definedName>
    <definedName name="TERRA">#REF!</definedName>
    <definedName name="TERRA_1" localSheetId="8">#REF!</definedName>
    <definedName name="TERRA_1">#REF!</definedName>
    <definedName name="_xlnm.Print_Titles" localSheetId="2">CRONOGRAMA!$A:$D</definedName>
    <definedName name="_xlnm.Print_Titles" localSheetId="1">'MEMÓRIA DE CÁLCULO'!$1:$6</definedName>
    <definedName name="_xlnm.Print_Titles" localSheetId="0">'PLANILHA ORÇAMENTÁRIA'!$1:$7</definedName>
    <definedName name="TOTALMATERIAL" localSheetId="8">#REF!</definedName>
    <definedName name="TOTALMATERIAL">#REF!</definedName>
    <definedName name="TOTALMATERIAL_1" localSheetId="8">#REF!</definedName>
    <definedName name="TOTALMATERIAL_1">#REF!</definedName>
    <definedName name="TOTALSERVIÇO" localSheetId="8">'[8]Serviços Água'!#REF!</definedName>
    <definedName name="TOTALSERVIÇO">'[8]Serviços Água'!#REF!</definedName>
    <definedName name="TOTALSERVIÇO_1" localSheetId="8">#REF!</definedName>
    <definedName name="TOTALSERVIÇO_1">#REF!</definedName>
    <definedName name="TOTFASE" localSheetId="8">'[8]Serviços Água'!#REF!</definedName>
    <definedName name="TOTFASE">'[8]Serviços Água'!#REF!</definedName>
    <definedName name="TOTFASE_1" localSheetId="8">'[9]Rede de Distribuição de Água'!#REF!</definedName>
    <definedName name="TOTFASE_1">'[9]Rede de Distribuição de Água'!#REF!</definedName>
    <definedName name="TOTFASE_5" localSheetId="8">'[10]Rede de Distribuição de Água'!#REF!</definedName>
    <definedName name="TOTFASE_5">'[10]Rede de Distribuição de Água'!#REF!</definedName>
    <definedName name="TOTFASE_6" localSheetId="8">'[10]Rede de Distribuição de Água'!#REF!</definedName>
    <definedName name="TOTFASE_6">'[10]Rede de Distribuição de Água'!#REF!</definedName>
    <definedName name="VAA" localSheetId="8">#REF!</definedName>
    <definedName name="VAA">#REF!</definedName>
    <definedName name="VAA_1" localSheetId="8">#REF!</definedName>
    <definedName name="VAA_1">#REF!</definedName>
    <definedName name="VAT" localSheetId="8">[2]MEMORIAL!#REF!</definedName>
    <definedName name="VAT">[2]MEMORIAL!#REF!</definedName>
    <definedName name="VAT_1" localSheetId="8">[3]MEMORIAL!#REF!</definedName>
    <definedName name="VAT_1">[3]MEMORIAL!#REF!</definedName>
    <definedName name="VBF" localSheetId="8">#REF!</definedName>
    <definedName name="VBF">#REF!</definedName>
    <definedName name="VBF_1" localSheetId="8">#REF!</definedName>
    <definedName name="VBF_1">#REF!</definedName>
    <definedName name="ve" localSheetId="8">#REF!</definedName>
    <definedName name="ve">#REF!</definedName>
    <definedName name="ve_1" localSheetId="8">#REF!</definedName>
    <definedName name="ve_1">#REF!</definedName>
    <definedName name="VE1_1" localSheetId="8">#REF!</definedName>
    <definedName name="VE1_1">#REF!</definedName>
    <definedName name="VEC" localSheetId="8">#REF!</definedName>
    <definedName name="VEC">#REF!</definedName>
    <definedName name="VO" localSheetId="8">#REF!</definedName>
    <definedName name="VO">#REF!</definedName>
    <definedName name="VO_1" localSheetId="8">#REF!</definedName>
    <definedName name="VO_1">#REF!</definedName>
    <definedName name="VO1_1" localSheetId="8">[1]MEMORIAL!#REF!</definedName>
    <definedName name="VO1_1">[1]MEMORIAL!#REF!</definedName>
    <definedName name="VOC" localSheetId="8">#REF!</definedName>
    <definedName name="VOC">#REF!</definedName>
    <definedName name="Vol_Estrutural" localSheetId="8">[2]MEMORIAL!#REF!</definedName>
    <definedName name="Vol_Estrutural">[2]MEMORIAL!#REF!</definedName>
    <definedName name="Vol_Estrutural_1" localSheetId="8">[6]MEMORIAL!#REF!</definedName>
    <definedName name="Vol_Estrutural_1">[6]MEMORIAL!#REF!</definedName>
    <definedName name="VOLCON" localSheetId="8">[2]MEMORIAL!#REF!</definedName>
    <definedName name="VOLCON">[2]MEMORIAL!#REF!</definedName>
    <definedName name="VOLCON_1" localSheetId="8">[2]MEMORIAL!#REF!</definedName>
    <definedName name="VOLCON_1">[2]MEMORIAL!#REF!</definedName>
    <definedName name="VOLCONC" localSheetId="8">[5]MEMORIAL!#REF!</definedName>
    <definedName name="VOLCONC">[5]MEMORIAL!#REF!</definedName>
    <definedName name="VOLCONC_1" localSheetId="8">[6]MEMORIAL!#REF!</definedName>
    <definedName name="VOLCONC_1">[6]MEMORIAL!#REF!</definedName>
    <definedName name="vr" localSheetId="8">#REF!</definedName>
    <definedName name="vr">#REF!</definedName>
    <definedName name="VR_1" localSheetId="8">#REF!</definedName>
    <definedName name="VR_1">#REF!</definedName>
    <definedName name="VRC" localSheetId="8">#REF!</definedName>
    <definedName name="VRC">#REF!</definedName>
    <definedName name="VTE" localSheetId="8">[2]MEMORIAL!#REF!</definedName>
    <definedName name="VTE">[2]MEMORIAL!#REF!</definedName>
    <definedName name="VTE_1" localSheetId="8">[3]MEMORIAL!#REF!</definedName>
    <definedName name="VTE_1">[3]MEMORIAL!#REF!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5" l="1"/>
  <c r="K48" i="5"/>
  <c r="K28" i="5"/>
  <c r="K46" i="5"/>
  <c r="K11" i="5"/>
  <c r="K18" i="5"/>
  <c r="I33" i="12"/>
  <c r="I32" i="11"/>
  <c r="I30" i="8"/>
  <c r="I14" i="6"/>
  <c r="D27" i="15" l="1"/>
  <c r="D21" i="15"/>
  <c r="D17" i="15"/>
  <c r="D14" i="15"/>
  <c r="D11" i="15"/>
  <c r="E39" i="14" l="1"/>
  <c r="E30" i="14"/>
  <c r="E50" i="14" s="1"/>
  <c r="E17" i="14"/>
  <c r="E41" i="14" s="1"/>
  <c r="E43" i="14" s="1"/>
  <c r="K15" i="5" l="1"/>
  <c r="K16" i="5"/>
  <c r="K17" i="5"/>
  <c r="K10" i="5"/>
  <c r="I19" i="12"/>
  <c r="H25" i="12"/>
  <c r="I18" i="8"/>
  <c r="H18" i="8"/>
  <c r="G27" i="1"/>
  <c r="G52" i="1"/>
  <c r="M325" i="2"/>
  <c r="N325" i="2" s="1"/>
  <c r="P325" i="2" s="1"/>
  <c r="M324" i="2"/>
  <c r="N324" i="2" s="1"/>
  <c r="P324" i="2" s="1"/>
  <c r="M323" i="2"/>
  <c r="N323" i="2" s="1"/>
  <c r="P323" i="2" s="1"/>
  <c r="M322" i="2"/>
  <c r="N322" i="2" s="1"/>
  <c r="P322" i="2" s="1"/>
  <c r="N331" i="2"/>
  <c r="P331" i="2" s="1"/>
  <c r="M329" i="2"/>
  <c r="M328" i="2"/>
  <c r="M327" i="2"/>
  <c r="P319" i="2"/>
  <c r="P261" i="2"/>
  <c r="P253" i="2"/>
  <c r="P246" i="2"/>
  <c r="P236" i="2"/>
  <c r="O103" i="2"/>
  <c r="P103" i="2" s="1"/>
  <c r="L83" i="2"/>
  <c r="O83" i="2" s="1"/>
  <c r="P83" i="2" s="1"/>
  <c r="P127" i="2"/>
  <c r="P141" i="2"/>
  <c r="O120" i="2"/>
  <c r="P120" i="2" s="1"/>
  <c r="O116" i="2"/>
  <c r="P116" i="2" s="1"/>
  <c r="O117" i="2"/>
  <c r="P117" i="2" s="1"/>
  <c r="O118" i="2"/>
  <c r="P118" i="2" s="1"/>
  <c r="O119" i="2"/>
  <c r="P119" i="2" s="1"/>
  <c r="M114" i="2"/>
  <c r="M113" i="2"/>
  <c r="M112" i="2"/>
  <c r="N327" i="2" l="1"/>
  <c r="P327" i="2" s="1"/>
  <c r="O102" i="2"/>
  <c r="O101" i="2"/>
  <c r="O100" i="2"/>
  <c r="O91" i="2"/>
  <c r="O93" i="2"/>
  <c r="M81" i="2"/>
  <c r="M80" i="2"/>
  <c r="M71" i="2"/>
  <c r="O71" i="2" s="1"/>
  <c r="P71" i="2" s="1"/>
  <c r="P62" i="2"/>
  <c r="P61" i="2"/>
  <c r="P60" i="2"/>
  <c r="I14" i="8" l="1"/>
  <c r="I24" i="8"/>
  <c r="I23" i="8"/>
  <c r="I24" i="12"/>
  <c r="I23" i="12"/>
  <c r="I22" i="12"/>
  <c r="I21" i="12"/>
  <c r="I20" i="12"/>
  <c r="I18" i="12"/>
  <c r="I17" i="12"/>
  <c r="I11" i="12"/>
  <c r="I10" i="12"/>
  <c r="I13" i="12" s="1"/>
  <c r="I31" i="12" s="1"/>
  <c r="O96" i="2"/>
  <c r="O97" i="2"/>
  <c r="O98" i="2"/>
  <c r="O95" i="2"/>
  <c r="O89" i="2"/>
  <c r="O90" i="2"/>
  <c r="P90" i="2" s="1"/>
  <c r="O92" i="2"/>
  <c r="P93" i="2"/>
  <c r="O88" i="2"/>
  <c r="M76" i="2"/>
  <c r="M77" i="2"/>
  <c r="M78" i="2"/>
  <c r="M75" i="2"/>
  <c r="M69" i="2"/>
  <c r="M70" i="2"/>
  <c r="M72" i="2"/>
  <c r="M73" i="2"/>
  <c r="M68" i="2"/>
  <c r="L80" i="2"/>
  <c r="L81" i="2"/>
  <c r="L82" i="2"/>
  <c r="O82" i="2" s="1"/>
  <c r="L76" i="2"/>
  <c r="L77" i="2"/>
  <c r="L78" i="2"/>
  <c r="L75" i="2"/>
  <c r="L69" i="2"/>
  <c r="L70" i="2"/>
  <c r="L72" i="2"/>
  <c r="L73" i="2"/>
  <c r="L68" i="2"/>
  <c r="B320" i="2"/>
  <c r="B272" i="2"/>
  <c r="B264" i="2"/>
  <c r="B255" i="2"/>
  <c r="B248" i="2"/>
  <c r="B238" i="2"/>
  <c r="B219" i="2"/>
  <c r="B205" i="2"/>
  <c r="B167" i="2"/>
  <c r="B146" i="2"/>
  <c r="B137" i="2"/>
  <c r="B130" i="2"/>
  <c r="B123" i="2"/>
  <c r="B109" i="2"/>
  <c r="B86" i="2"/>
  <c r="B66" i="2"/>
  <c r="P88" i="2" l="1"/>
  <c r="O104" i="2"/>
  <c r="P104" i="2"/>
  <c r="O73" i="2"/>
  <c r="P73" i="2" s="1"/>
  <c r="O76" i="2"/>
  <c r="P76" i="2" s="1"/>
  <c r="P89" i="2"/>
  <c r="P92" i="2"/>
  <c r="O78" i="2"/>
  <c r="P78" i="2" s="1"/>
  <c r="O72" i="2"/>
  <c r="P72" i="2" s="1"/>
  <c r="O69" i="2"/>
  <c r="P69" i="2" s="1"/>
  <c r="O68" i="2"/>
  <c r="P68" i="2" s="1"/>
  <c r="O70" i="2"/>
  <c r="P70" i="2" s="1"/>
  <c r="O77" i="2"/>
  <c r="P77" i="2" s="1"/>
  <c r="O75" i="2"/>
  <c r="P75" i="2" s="1"/>
  <c r="O80" i="2"/>
  <c r="P80" i="2" s="1"/>
  <c r="S80" i="2"/>
  <c r="R80" i="2" s="1"/>
  <c r="O81" i="2"/>
  <c r="P81" i="2" s="1"/>
  <c r="S81" i="2"/>
  <c r="R81" i="2" s="1"/>
  <c r="P82" i="2"/>
  <c r="S82" i="2"/>
  <c r="R82" i="2" s="1"/>
  <c r="P422" i="2"/>
  <c r="P424" i="2"/>
  <c r="P425" i="2"/>
  <c r="P426" i="2"/>
  <c r="P427" i="2"/>
  <c r="P429" i="2"/>
  <c r="P430" i="2"/>
  <c r="P431" i="2"/>
  <c r="P432" i="2"/>
  <c r="P433" i="2"/>
  <c r="P435" i="2"/>
  <c r="P421" i="2"/>
  <c r="P353" i="2"/>
  <c r="P354" i="2"/>
  <c r="P355" i="2"/>
  <c r="P356" i="2"/>
  <c r="P358" i="2"/>
  <c r="P359" i="2"/>
  <c r="P360" i="2"/>
  <c r="P361" i="2"/>
  <c r="P362" i="2"/>
  <c r="P364" i="2"/>
  <c r="P351" i="2"/>
  <c r="P350" i="2"/>
  <c r="P84" i="2" l="1"/>
  <c r="R84" i="2"/>
  <c r="B420" i="2"/>
  <c r="K423" i="2"/>
  <c r="P423" i="2" s="1"/>
  <c r="K428" i="2"/>
  <c r="P428" i="2" s="1"/>
  <c r="K434" i="2"/>
  <c r="P434" i="2" s="1"/>
  <c r="P436" i="2" l="1"/>
  <c r="O110" i="2"/>
  <c r="P110" i="2" s="1"/>
  <c r="O105" i="2"/>
  <c r="F25" i="1"/>
  <c r="H25" i="1" s="1"/>
  <c r="B411" i="2"/>
  <c r="O106" i="2" l="1"/>
  <c r="P106" i="2" s="1"/>
  <c r="P107" i="2" s="1"/>
  <c r="P105" i="2"/>
  <c r="F51" i="1"/>
  <c r="H51" i="1" s="1"/>
  <c r="N330" i="2"/>
  <c r="P330" i="2" s="1"/>
  <c r="N329" i="2"/>
  <c r="P329" i="2" s="1"/>
  <c r="N328" i="2"/>
  <c r="P328" i="2" s="1"/>
  <c r="P333" i="2" l="1"/>
  <c r="F40" i="1"/>
  <c r="H40" i="1" s="1"/>
  <c r="R95" i="2"/>
  <c r="P100" i="2" l="1"/>
  <c r="P101" i="2"/>
  <c r="P102" i="2"/>
  <c r="P91" i="2"/>
  <c r="P96" i="2"/>
  <c r="P97" i="2"/>
  <c r="P98" i="2"/>
  <c r="P95" i="2"/>
  <c r="P370" i="2" l="1"/>
  <c r="P371" i="2"/>
  <c r="P372" i="2"/>
  <c r="K369" i="2"/>
  <c r="P369" i="2" s="1"/>
  <c r="K368" i="2"/>
  <c r="P368" i="2" s="1"/>
  <c r="K363" i="2"/>
  <c r="P363" i="2" s="1"/>
  <c r="K357" i="2"/>
  <c r="P357" i="2" s="1"/>
  <c r="I23" i="11"/>
  <c r="K352" i="2"/>
  <c r="P352" i="2" s="1"/>
  <c r="I17" i="11"/>
  <c r="I18" i="11"/>
  <c r="I16" i="11"/>
  <c r="I11" i="11"/>
  <c r="I12" i="11"/>
  <c r="I10" i="11"/>
  <c r="I26" i="11"/>
  <c r="I27" i="11" s="1"/>
  <c r="I31" i="11" s="1"/>
  <c r="K32" i="5"/>
  <c r="P413" i="2"/>
  <c r="P414" i="2"/>
  <c r="P415" i="2"/>
  <c r="P416" i="2"/>
  <c r="P417" i="2"/>
  <c r="P412" i="2"/>
  <c r="P418" i="2" s="1"/>
  <c r="P365" i="2" l="1"/>
  <c r="O441" i="2" s="1"/>
  <c r="P441" i="2" s="1"/>
  <c r="P442" i="2" s="1"/>
  <c r="K375" i="2"/>
  <c r="P375" i="2" s="1"/>
  <c r="I19" i="11"/>
  <c r="I30" i="11" s="1"/>
  <c r="I13" i="11"/>
  <c r="I29" i="11" s="1"/>
  <c r="I33" i="11" l="1"/>
  <c r="I34" i="11" s="1"/>
  <c r="P376" i="2"/>
  <c r="T377" i="2" s="1"/>
  <c r="G21" i="1"/>
  <c r="P202" i="2"/>
  <c r="P201" i="2"/>
  <c r="P200" i="2"/>
  <c r="P199" i="2"/>
  <c r="P198" i="2"/>
  <c r="P197" i="2"/>
  <c r="P196" i="2"/>
  <c r="P195" i="2"/>
  <c r="P194" i="2"/>
  <c r="P193" i="2"/>
  <c r="P192" i="2"/>
  <c r="P191" i="2"/>
  <c r="P190" i="2"/>
  <c r="P189" i="2"/>
  <c r="P188" i="2"/>
  <c r="P187" i="2"/>
  <c r="P186" i="2"/>
  <c r="P185" i="2"/>
  <c r="P184" i="2"/>
  <c r="P183" i="2"/>
  <c r="P182" i="2"/>
  <c r="P181" i="2"/>
  <c r="P180" i="2"/>
  <c r="P179" i="2"/>
  <c r="P178" i="2"/>
  <c r="P177" i="2"/>
  <c r="P176" i="2"/>
  <c r="P175" i="2"/>
  <c r="P174" i="2"/>
  <c r="P173" i="2"/>
  <c r="P172" i="2"/>
  <c r="P171" i="2"/>
  <c r="P170" i="2"/>
  <c r="P169" i="2"/>
  <c r="P168" i="2"/>
  <c r="I25" i="8"/>
  <c r="I15" i="8"/>
  <c r="I19" i="8" s="1"/>
  <c r="I11" i="8"/>
  <c r="K386" i="2"/>
  <c r="O386" i="2" s="1"/>
  <c r="P386" i="2" s="1"/>
  <c r="K385" i="2"/>
  <c r="O385" i="2" s="1"/>
  <c r="P385" i="2" s="1"/>
  <c r="K384" i="2"/>
  <c r="O384" i="2" s="1"/>
  <c r="P384" i="2" s="1"/>
  <c r="K383" i="2"/>
  <c r="O383" i="2" s="1"/>
  <c r="P383" i="2" s="1"/>
  <c r="K382" i="2"/>
  <c r="O382" i="2" s="1"/>
  <c r="P382" i="2" s="1"/>
  <c r="K381" i="2"/>
  <c r="O381" i="2" s="1"/>
  <c r="P381" i="2" s="1"/>
  <c r="K380" i="2"/>
  <c r="O380" i="2" s="1"/>
  <c r="P380" i="2" s="1"/>
  <c r="K379" i="2"/>
  <c r="O379" i="2" s="1"/>
  <c r="P379" i="2" s="1"/>
  <c r="P266" i="2"/>
  <c r="P267" i="2"/>
  <c r="P268" i="2"/>
  <c r="P269" i="2"/>
  <c r="P265" i="2"/>
  <c r="F37" i="1"/>
  <c r="H37" i="1" s="1"/>
  <c r="J112" i="2"/>
  <c r="P207" i="2"/>
  <c r="P208" i="2"/>
  <c r="P209" i="2"/>
  <c r="P210" i="2"/>
  <c r="P211" i="2"/>
  <c r="P212" i="2"/>
  <c r="P213" i="2"/>
  <c r="P214" i="2"/>
  <c r="P215" i="2"/>
  <c r="P216" i="2"/>
  <c r="P206" i="2"/>
  <c r="P142" i="2"/>
  <c r="P143" i="2"/>
  <c r="P217" i="2" l="1"/>
  <c r="P203" i="2"/>
  <c r="F32" i="1" s="1"/>
  <c r="H32" i="1" s="1"/>
  <c r="P270" i="2"/>
  <c r="P387" i="2"/>
  <c r="O112" i="2"/>
  <c r="P112" i="2" s="1"/>
  <c r="F35" i="1"/>
  <c r="H35" i="1" s="1"/>
  <c r="J113" i="2"/>
  <c r="O113" i="2" s="1"/>
  <c r="P113" i="2" s="1"/>
  <c r="F36" i="1"/>
  <c r="H36" i="1" s="1"/>
  <c r="J114" i="2"/>
  <c r="O114" i="2" s="1"/>
  <c r="P114" i="2" s="1"/>
  <c r="I26" i="8"/>
  <c r="I28" i="8" s="1"/>
  <c r="F47" i="1"/>
  <c r="H47" i="1" s="1"/>
  <c r="F33" i="1"/>
  <c r="H33" i="1" s="1"/>
  <c r="I29" i="8" l="1"/>
  <c r="P121" i="2"/>
  <c r="G20" i="1"/>
  <c r="F26" i="1" l="1"/>
  <c r="H26" i="1" s="1"/>
  <c r="F27" i="1"/>
  <c r="H27" i="1" s="1"/>
  <c r="K47" i="2"/>
  <c r="P47" i="2" s="1"/>
  <c r="K46" i="2"/>
  <c r="P46" i="2" s="1"/>
  <c r="K45" i="2"/>
  <c r="P45" i="2" s="1"/>
  <c r="K44" i="2"/>
  <c r="P44" i="2" s="1"/>
  <c r="K43" i="2"/>
  <c r="P43" i="2" s="1"/>
  <c r="K42" i="2"/>
  <c r="P42" i="2" s="1"/>
  <c r="B41" i="2"/>
  <c r="K21" i="6"/>
  <c r="K15" i="6"/>
  <c r="K14" i="6"/>
  <c r="K10" i="6"/>
  <c r="K24" i="6" s="1"/>
  <c r="K16" i="6" l="1"/>
  <c r="K25" i="6" s="1"/>
  <c r="P48" i="2"/>
  <c r="F20" i="1" s="1"/>
  <c r="H20" i="1" s="1"/>
  <c r="K26" i="6" l="1"/>
  <c r="P33" i="2"/>
  <c r="P34" i="2" s="1"/>
  <c r="F15" i="1" s="1"/>
  <c r="P29" i="2"/>
  <c r="P30" i="2" s="1"/>
  <c r="F14" i="1" s="1"/>
  <c r="H14" i="1" s="1"/>
  <c r="P25" i="2"/>
  <c r="P26" i="2" s="1"/>
  <c r="F13" i="1" s="1"/>
  <c r="H13" i="1" s="1"/>
  <c r="P21" i="2"/>
  <c r="P22" i="2" s="1"/>
  <c r="F12" i="1" s="1"/>
  <c r="H12" i="1" s="1"/>
  <c r="P17" i="2"/>
  <c r="P18" i="2" s="1"/>
  <c r="F11" i="1" s="1"/>
  <c r="H11" i="1" s="1"/>
  <c r="B32" i="2"/>
  <c r="B28" i="2"/>
  <c r="B24" i="2"/>
  <c r="B20" i="2"/>
  <c r="B16" i="2"/>
  <c r="B12" i="2"/>
  <c r="P13" i="2"/>
  <c r="P14" i="2" s="1"/>
  <c r="F10" i="1" s="1"/>
  <c r="H10" i="1" s="1"/>
  <c r="P9" i="2"/>
  <c r="P10" i="2" s="1"/>
  <c r="F9" i="1" s="1"/>
  <c r="B8" i="2"/>
  <c r="K27" i="6" l="1"/>
  <c r="K28" i="6" s="1"/>
  <c r="H9" i="1"/>
  <c r="K408" i="2"/>
  <c r="K407" i="2"/>
  <c r="K406" i="2"/>
  <c r="K405" i="2"/>
  <c r="K404" i="2"/>
  <c r="K403" i="2"/>
  <c r="K402" i="2"/>
  <c r="K401" i="2"/>
  <c r="K397" i="2"/>
  <c r="O397" i="2" s="1"/>
  <c r="P397" i="2" s="1"/>
  <c r="K396" i="2"/>
  <c r="O396" i="2" s="1"/>
  <c r="P396" i="2" s="1"/>
  <c r="K395" i="2"/>
  <c r="O395" i="2" s="1"/>
  <c r="P395" i="2" s="1"/>
  <c r="K394" i="2"/>
  <c r="O394" i="2" s="1"/>
  <c r="P394" i="2" s="1"/>
  <c r="K393" i="2"/>
  <c r="O393" i="2" s="1"/>
  <c r="P393" i="2" s="1"/>
  <c r="K392" i="2"/>
  <c r="O392" i="2" s="1"/>
  <c r="P392" i="2" s="1"/>
  <c r="K391" i="2"/>
  <c r="O391" i="2" s="1"/>
  <c r="P391" i="2" s="1"/>
  <c r="K390" i="2"/>
  <c r="O390" i="2" s="1"/>
  <c r="P390" i="2" s="1"/>
  <c r="K344" i="2"/>
  <c r="K343" i="2"/>
  <c r="K342" i="2"/>
  <c r="K341" i="2"/>
  <c r="K340" i="2"/>
  <c r="K339" i="2"/>
  <c r="K338" i="2"/>
  <c r="K337" i="2"/>
  <c r="O337" i="2" s="1"/>
  <c r="P337" i="2" s="1"/>
  <c r="G15" i="1" l="1"/>
  <c r="H15" i="1" s="1"/>
  <c r="H16" i="1" s="1"/>
  <c r="D7" i="3" s="1"/>
  <c r="O8" i="3" s="1"/>
  <c r="P398" i="2"/>
  <c r="N401" i="2"/>
  <c r="P401" i="2" s="1"/>
  <c r="N405" i="2"/>
  <c r="P405" i="2" s="1"/>
  <c r="N402" i="2"/>
  <c r="P402" i="2" s="1"/>
  <c r="N406" i="2"/>
  <c r="P406" i="2" s="1"/>
  <c r="N403" i="2"/>
  <c r="P403" i="2" s="1"/>
  <c r="N407" i="2"/>
  <c r="P407" i="2" s="1"/>
  <c r="N404" i="2"/>
  <c r="P404" i="2" s="1"/>
  <c r="N408" i="2"/>
  <c r="P408" i="2" s="1"/>
  <c r="O338" i="2"/>
  <c r="P338" i="2" s="1"/>
  <c r="O341" i="2"/>
  <c r="P341" i="2" s="1"/>
  <c r="O343" i="2"/>
  <c r="P343" i="2" s="1"/>
  <c r="O342" i="2"/>
  <c r="P342" i="2" s="1"/>
  <c r="O339" i="2"/>
  <c r="P339" i="2" s="1"/>
  <c r="O340" i="2"/>
  <c r="P340" i="2" s="1"/>
  <c r="O344" i="2"/>
  <c r="P344" i="2" s="1"/>
  <c r="P124" i="2"/>
  <c r="P126" i="2"/>
  <c r="P125" i="2"/>
  <c r="P134" i="2"/>
  <c r="P133" i="2"/>
  <c r="P132" i="2"/>
  <c r="P131" i="2"/>
  <c r="P140" i="2"/>
  <c r="P139" i="2"/>
  <c r="P138" i="2"/>
  <c r="P164" i="2"/>
  <c r="P163" i="2"/>
  <c r="P162" i="2"/>
  <c r="P161" i="2"/>
  <c r="P160" i="2"/>
  <c r="P159" i="2"/>
  <c r="P158" i="2"/>
  <c r="P157" i="2"/>
  <c r="P156" i="2"/>
  <c r="P155" i="2"/>
  <c r="P154" i="2"/>
  <c r="P153" i="2"/>
  <c r="P152" i="2"/>
  <c r="P151" i="2"/>
  <c r="P150" i="2"/>
  <c r="P149" i="2"/>
  <c r="P148" i="2"/>
  <c r="P147" i="2"/>
  <c r="N8" i="3" l="1"/>
  <c r="M8" i="3"/>
  <c r="P8" i="3"/>
  <c r="P165" i="2"/>
  <c r="P135" i="2"/>
  <c r="P144" i="2"/>
  <c r="P409" i="2"/>
  <c r="P128" i="2"/>
  <c r="F28" i="1" s="1"/>
  <c r="H28" i="1" s="1"/>
  <c r="P345" i="2"/>
  <c r="F29" i="1"/>
  <c r="H29" i="1" s="1"/>
  <c r="B37" i="2" l="1"/>
  <c r="P52" i="2" l="1"/>
  <c r="P53" i="2"/>
  <c r="P54" i="2"/>
  <c r="P55" i="2"/>
  <c r="P56" i="2"/>
  <c r="P57" i="2"/>
  <c r="P58" i="2"/>
  <c r="P59" i="2"/>
  <c r="P51" i="2"/>
  <c r="P63" i="2" l="1"/>
  <c r="F52" i="1" l="1"/>
  <c r="H52" i="1" s="1"/>
  <c r="P38" i="2"/>
  <c r="P39" i="2" s="1"/>
  <c r="F21" i="1" l="1"/>
  <c r="H21" i="1" s="1"/>
  <c r="F19" i="1"/>
  <c r="H19" i="1" s="1"/>
  <c r="H22" i="1" l="1"/>
  <c r="D9" i="3"/>
  <c r="F30" i="1"/>
  <c r="H30" i="1" s="1"/>
  <c r="F10" i="3" l="1"/>
  <c r="F9" i="3" s="1"/>
  <c r="G10" i="3"/>
  <c r="G9" i="3" s="1"/>
  <c r="H10" i="3"/>
  <c r="H9" i="3" s="1"/>
  <c r="I10" i="3"/>
  <c r="I9" i="3" s="1"/>
  <c r="J10" i="3"/>
  <c r="J9" i="3" s="1"/>
  <c r="K10" i="3"/>
  <c r="K9" i="3" s="1"/>
  <c r="L10" i="3"/>
  <c r="L9" i="3" s="1"/>
  <c r="M10" i="3"/>
  <c r="M9" i="3" s="1"/>
  <c r="N10" i="3"/>
  <c r="N9" i="3" s="1"/>
  <c r="O10" i="3"/>
  <c r="O9" i="3" s="1"/>
  <c r="P10" i="3"/>
  <c r="P9" i="3" s="1"/>
  <c r="E10" i="3"/>
  <c r="E9" i="3" s="1"/>
  <c r="F48" i="1"/>
  <c r="H48" i="1" s="1"/>
  <c r="K43" i="5" l="1"/>
  <c r="K44" i="5" s="1"/>
  <c r="K33" i="5"/>
  <c r="K34" i="5" s="1"/>
  <c r="K22" i="5" l="1"/>
  <c r="K23" i="5" s="1"/>
  <c r="K26" i="5" s="1"/>
  <c r="K47" i="5" l="1"/>
  <c r="G49" i="1" s="1"/>
  <c r="F50" i="1"/>
  <c r="H50" i="1" s="1"/>
  <c r="F49" i="1"/>
  <c r="F46" i="1"/>
  <c r="F45" i="1"/>
  <c r="H45" i="1" s="1"/>
  <c r="F44" i="1"/>
  <c r="H44" i="1" s="1"/>
  <c r="F39" i="1"/>
  <c r="H39" i="1" s="1"/>
  <c r="F38" i="1"/>
  <c r="F34" i="1"/>
  <c r="H34" i="1" s="1"/>
  <c r="F31" i="1"/>
  <c r="H31" i="1" s="1"/>
  <c r="B50" i="2"/>
  <c r="H49" i="1" l="1"/>
  <c r="H46" i="1"/>
  <c r="H53" i="1" l="1"/>
  <c r="D13" i="3" s="1"/>
  <c r="G8" i="3"/>
  <c r="L14" i="3" l="1"/>
  <c r="L13" i="3" s="1"/>
  <c r="P14" i="3"/>
  <c r="M14" i="3"/>
  <c r="M13" i="3" s="1"/>
  <c r="J14" i="3"/>
  <c r="J13" i="3" s="1"/>
  <c r="N14" i="3"/>
  <c r="N13" i="3" s="1"/>
  <c r="K14" i="3"/>
  <c r="K13" i="3" s="1"/>
  <c r="O14" i="3"/>
  <c r="E8" i="3"/>
  <c r="E17" i="3" s="1"/>
  <c r="L8" i="3"/>
  <c r="L17" i="3" s="1"/>
  <c r="I8" i="3"/>
  <c r="H8" i="3"/>
  <c r="K8" i="3"/>
  <c r="J8" i="3"/>
  <c r="F8" i="3"/>
  <c r="O13" i="3" l="1"/>
  <c r="O17" i="3"/>
  <c r="M17" i="3"/>
  <c r="P13" i="3"/>
  <c r="P17" i="3"/>
  <c r="N17" i="3"/>
  <c r="E18" i="3"/>
  <c r="I25" i="12" l="1"/>
  <c r="I28" i="12" s="1"/>
  <c r="I32" i="12" l="1"/>
  <c r="I34" i="12" s="1"/>
  <c r="I35" i="12" s="1"/>
  <c r="G38" i="1" l="1"/>
  <c r="H38" i="1" s="1"/>
  <c r="H41" i="1" s="1"/>
  <c r="D11" i="3" s="1"/>
  <c r="H54" i="1" l="1"/>
  <c r="J12" i="3"/>
  <c r="K12" i="3"/>
  <c r="G12" i="3"/>
  <c r="H12" i="3"/>
  <c r="I12" i="3"/>
  <c r="F12" i="3"/>
  <c r="D17" i="3"/>
  <c r="D12" i="3" s="1"/>
  <c r="S99" i="2" l="1"/>
  <c r="D14" i="3"/>
  <c r="N15" i="3"/>
  <c r="P15" i="3"/>
  <c r="O15" i="3"/>
  <c r="M15" i="3"/>
  <c r="E16" i="3"/>
  <c r="D8" i="3"/>
  <c r="L15" i="3"/>
  <c r="D10" i="3"/>
  <c r="E15" i="3"/>
  <c r="F11" i="3"/>
  <c r="F17" i="3"/>
  <c r="I11" i="3"/>
  <c r="I17" i="3"/>
  <c r="I15" i="3" s="1"/>
  <c r="H11" i="3"/>
  <c r="H17" i="3"/>
  <c r="H15" i="3" s="1"/>
  <c r="G11" i="3"/>
  <c r="G17" i="3"/>
  <c r="G15" i="3" s="1"/>
  <c r="K11" i="3"/>
  <c r="K17" i="3"/>
  <c r="K15" i="3" s="1"/>
  <c r="J11" i="3"/>
  <c r="J17" i="3"/>
  <c r="J15" i="3" s="1"/>
  <c r="F18" i="3" l="1"/>
  <c r="G18" i="3" s="1"/>
  <c r="H18" i="3" s="1"/>
  <c r="I18" i="3" s="1"/>
  <c r="J18" i="3" s="1"/>
  <c r="K18" i="3" s="1"/>
  <c r="L18" i="3" s="1"/>
  <c r="M18" i="3" s="1"/>
  <c r="N18" i="3" s="1"/>
  <c r="O18" i="3" s="1"/>
  <c r="P18" i="3" s="1"/>
  <c r="F15" i="3"/>
  <c r="F16" i="3" s="1"/>
  <c r="G16" i="3" s="1"/>
  <c r="H16" i="3" s="1"/>
  <c r="I16" i="3" s="1"/>
  <c r="J16" i="3" s="1"/>
  <c r="K16" i="3" s="1"/>
  <c r="L16" i="3" s="1"/>
  <c r="M16" i="3" s="1"/>
  <c r="N16" i="3" s="1"/>
  <c r="O16" i="3" s="1"/>
  <c r="P16" i="3" s="1"/>
</calcChain>
</file>

<file path=xl/sharedStrings.xml><?xml version="1.0" encoding="utf-8"?>
<sst xmlns="http://schemas.openxmlformats.org/spreadsheetml/2006/main" count="1519" uniqueCount="546">
  <si>
    <t>PREFEITURA MUNICIPAL DE JOÃO NEIVA</t>
  </si>
  <si>
    <t>PLANILHA ORÇAMENTÁRIA</t>
  </si>
  <si>
    <t>LOCAL: JOÃO NEIVA-ES</t>
  </si>
  <si>
    <t xml:space="preserve">TABELA REFERENCIAL: DER-ES SEM DESONERAÇÃO     </t>
  </si>
  <si>
    <t>DATA-BASE:</t>
  </si>
  <si>
    <t>LS:</t>
  </si>
  <si>
    <t>BDI:</t>
  </si>
  <si>
    <t>Item</t>
  </si>
  <si>
    <t>Código</t>
  </si>
  <si>
    <t>Órgão</t>
  </si>
  <si>
    <t>DESCRIÇÃO SERVIÇO</t>
  </si>
  <si>
    <t>Unid.</t>
  </si>
  <si>
    <t>Quant.</t>
  </si>
  <si>
    <t>R$ Custo</t>
  </si>
  <si>
    <t xml:space="preserve">Unitário </t>
  </si>
  <si>
    <t>Total</t>
  </si>
  <si>
    <t>01</t>
  </si>
  <si>
    <t>CANTEIRO DE OBRAS</t>
  </si>
  <si>
    <t>01.01</t>
  </si>
  <si>
    <t>DER-ES</t>
  </si>
  <si>
    <t>Barracão com sanitário, em chapa compensada 12 mm e pont. 8x8cm, piso cimentado e cobertura em telha de fibroc. 6mm, incl. ponto de luz e cx. inspeção</t>
  </si>
  <si>
    <t>m2</t>
  </si>
  <si>
    <t>01.02</t>
  </si>
  <si>
    <t>Galpão em peças de madeira 8x8cm e contravent. de 5x7cm, cobertura de telhas de fibroc. de 6mm, incl. ponto e cabo de alimentação da máquina</t>
  </si>
  <si>
    <t>01.03</t>
  </si>
  <si>
    <t>Rede de água c/ padrão de entrada d'água diâm. 3/4" conf. CESAN, incl. tubos e conexões p/ aliment., distrib., extravas. e limp., cons. o padrão a 25m</t>
  </si>
  <si>
    <t>m</t>
  </si>
  <si>
    <t>01.04</t>
  </si>
  <si>
    <t>Rede de esgoto, contendo fossa e filtro, incl. tubos e conexões de ligação entre caixas, considerando distância de 25m</t>
  </si>
  <si>
    <t>01.05</t>
  </si>
  <si>
    <t>Rede de luz, incl. padrão entr. energia trifás. cabo ligação até barracões, quadro distrib., disj. e chave de força, cons. 20m entre padrão entr.e QDG</t>
  </si>
  <si>
    <t>01.06</t>
  </si>
  <si>
    <t>Reservatório de fibra de vidro de 1000 L, incl. suporte em madeira de 7x12cm, elevado de 4m</t>
  </si>
  <si>
    <t>und</t>
  </si>
  <si>
    <t>01.07</t>
  </si>
  <si>
    <t>COMP-01</t>
  </si>
  <si>
    <t>Administração local</t>
  </si>
  <si>
    <t>mês</t>
  </si>
  <si>
    <t>SUB-TOTAL 01</t>
  </si>
  <si>
    <t>02</t>
  </si>
  <si>
    <t>SERVIÇOS PRELIMINARES</t>
  </si>
  <si>
    <t>02.01</t>
  </si>
  <si>
    <t xml:space="preserve">41500 </t>
  </si>
  <si>
    <t xml:space="preserve">Placa de obra nas dimensões de 3,0 x 6,0 m, padrão DER-ES </t>
  </si>
  <si>
    <t>m²</t>
  </si>
  <si>
    <t>02.02</t>
  </si>
  <si>
    <t>COMP-02</t>
  </si>
  <si>
    <t>Tela de proteção de segurança de PVC cor laranja com suporte para sinalização de obras em Vias Urbanas</t>
  </si>
  <si>
    <t>02.03</t>
  </si>
  <si>
    <t>COMP-03</t>
  </si>
  <si>
    <t xml:space="preserve">Equipe topográfica para serviços simples de locação e nivelamento (incluindo equipamento, transporte e profissionais nivel médio) </t>
  </si>
  <si>
    <t>SUB-TOTAL 02</t>
  </si>
  <si>
    <t>03</t>
  </si>
  <si>
    <t>DRENAGEM</t>
  </si>
  <si>
    <t>03.01</t>
  </si>
  <si>
    <t>42963</t>
  </si>
  <si>
    <t>Escavação mecânica em material de 1ª cat. H= 1,50 a 3,00 m, em Vias Urbanas</t>
  </si>
  <si>
    <t xml:space="preserve">m³ </t>
  </si>
  <si>
    <t>03.02</t>
  </si>
  <si>
    <t>43056</t>
  </si>
  <si>
    <t>Reaterro com areia, tudo incluído, em Vias Urbanas</t>
  </si>
  <si>
    <t>03.03</t>
  </si>
  <si>
    <t>60010</t>
  </si>
  <si>
    <t>Transporte Local de Materiais (TR-101-01) (Vias urbanas - Caminhão basculante) (1,711XP + 2,282XR + 2,852) (XP=3,1km; XR=0,8km)</t>
  </si>
  <si>
    <t>t</t>
  </si>
  <si>
    <t>03.04</t>
  </si>
  <si>
    <t xml:space="preserve">42787 </t>
  </si>
  <si>
    <t>Corpo BSTC (grota) diâmetro 1,00 m CA-2 PB exclusive escavação e reaterro, inclusive transporte do tubo em Vias Urbanas</t>
  </si>
  <si>
    <t>03.05</t>
  </si>
  <si>
    <t xml:space="preserve">42783 </t>
  </si>
  <si>
    <t>Corpo BSTC (grota) diâmetro 0,80 m CA-2 PB exclusive escavação e reaterro, inclusive transporte do tubo em Vias Urbanas</t>
  </si>
  <si>
    <t>03.06</t>
  </si>
  <si>
    <t xml:space="preserve">42779 </t>
  </si>
  <si>
    <t>Corpo BSTC (grota) diâmetro 0,60 m CA-2 PB exclusive escavação e reaterro, inclusive transporte do tubo em Vias Urbanas</t>
  </si>
  <si>
    <t>03.07</t>
  </si>
  <si>
    <t xml:space="preserve">42753 </t>
  </si>
  <si>
    <t>Corpo BSTC diâmetro 0,40 m C.S. PB inclusive escavação, reaterro e transporte do tubo em Vias Urbanas</t>
  </si>
  <si>
    <t>03.08</t>
  </si>
  <si>
    <t xml:space="preserve">42751 </t>
  </si>
  <si>
    <t>Corpo BSTC diâmetro 0,30 m C.S. PB inclusive escavação, reaterro e transporte do tubo em Vias Urbanas</t>
  </si>
  <si>
    <t>03.09</t>
  </si>
  <si>
    <t>42749</t>
  </si>
  <si>
    <t>Corpo BSTC diâmetro 0,20 m C.S. PB inclusive escavação, reaterro e transporte do tubo em Vias Urbanas</t>
  </si>
  <si>
    <t>03.10</t>
  </si>
  <si>
    <t>43046</t>
  </si>
  <si>
    <t>Poço de Visita para BSTC diâm. 0,40 m em blocos de concreto, em Vias Urbanas</t>
  </si>
  <si>
    <t xml:space="preserve">und </t>
  </si>
  <si>
    <t>03.11</t>
  </si>
  <si>
    <t>43047</t>
  </si>
  <si>
    <t>Poço de visita para BSTC diâm. 0,60 m em blocos de concreto, em Vias Urbanas</t>
  </si>
  <si>
    <t>03.12</t>
  </si>
  <si>
    <t>43048</t>
  </si>
  <si>
    <t>Poço de visita para BSTC diâm. 0,80 m em blocos de concreto, em Vias Urbanas</t>
  </si>
  <si>
    <t>03.13</t>
  </si>
  <si>
    <t>41171</t>
  </si>
  <si>
    <t>Poço de visita em bloco pré-moldado para d=1,20m (1,50x1,50m), em Vias Urbanas</t>
  </si>
  <si>
    <t>03.14</t>
  </si>
  <si>
    <t>COMP-04</t>
  </si>
  <si>
    <t xml:space="preserve"> Trincheira drenante  em concreto armado, incluíndo grelhas articuladas FOFO, escavação e reaterro</t>
  </si>
  <si>
    <t xml:space="preserve">m </t>
  </si>
  <si>
    <t>03.15</t>
  </si>
  <si>
    <t>41241</t>
  </si>
  <si>
    <t>Caixa ralo em blocos pré-moldados e grelha articulada em FFA em Vias Urbanas</t>
  </si>
  <si>
    <t>03.16</t>
  </si>
  <si>
    <t xml:space="preserve">40327 </t>
  </si>
  <si>
    <t>Escoramento de cavas e valas, inclusive fornecimento e transportes das madeiras</t>
  </si>
  <si>
    <t>SUB-TOTAL - 03</t>
  </si>
  <si>
    <t>04</t>
  </si>
  <si>
    <t>PAVIMENTAÇÃO</t>
  </si>
  <si>
    <t>04.01</t>
  </si>
  <si>
    <t>40754</t>
  </si>
  <si>
    <t xml:space="preserve">Regularização e compactação do sub-leito (100% P.I.) H = 0,20 m </t>
  </si>
  <si>
    <t xml:space="preserve">m² </t>
  </si>
  <si>
    <t>04.02</t>
  </si>
  <si>
    <t>42507</t>
  </si>
  <si>
    <t>Remoção de meio fio em Vias Urbanas</t>
  </si>
  <si>
    <t>04.03</t>
  </si>
  <si>
    <t>43018</t>
  </si>
  <si>
    <t>Meio fio de concreto pré-moldado (12 x 30 x 15) cm, inclusive caiação e transporte do meio fio em Vias Urbanas</t>
  </si>
  <si>
    <t>04.04</t>
  </si>
  <si>
    <t xml:space="preserve">40815 </t>
  </si>
  <si>
    <t>Base de solo brita, 40% em peso, inclusive fornecimento, exclusive transporte da brita</t>
  </si>
  <si>
    <t>04.05</t>
  </si>
  <si>
    <t>40792</t>
  </si>
  <si>
    <t>Sub-base c/ mistura de argila 30%, pó de pedra 30% e brita 40%, inclusive fornecimento e transporte do pó de pedra e da brita</t>
  </si>
  <si>
    <t>04.06</t>
  </si>
  <si>
    <t>COMP-05</t>
  </si>
  <si>
    <t xml:space="preserve">Pavimentação com blocos de concreto (35 MPa), esp.-&gt;08cm, sobre colchão de pó de pedra 5cm, inclusive fornecim. e transporte blocos e pó de pedra, em Vias Urbanas </t>
  </si>
  <si>
    <t>04.07</t>
  </si>
  <si>
    <t>41240</t>
  </si>
  <si>
    <t>Passeio em concreto, largura 2,00m, acabamento em ladrilho hidráulico podotátil (L=0,40m)</t>
  </si>
  <si>
    <t>04.08</t>
  </si>
  <si>
    <t>40658</t>
  </si>
  <si>
    <t>Caiação de meio fios, sarjetas, etc</t>
  </si>
  <si>
    <t>04.09</t>
  </si>
  <si>
    <t>SUB-TOTAL - 04</t>
  </si>
  <si>
    <t>TOTAL GERAL</t>
  </si>
  <si>
    <t>MEMÓRIA DE CÁLCULO</t>
  </si>
  <si>
    <t>CÓD.</t>
  </si>
  <si>
    <t>DISCRIMINAÇÃO</t>
  </si>
  <si>
    <t>LOCALIZAÇÃO (Estaca)</t>
  </si>
  <si>
    <t>POS.</t>
  </si>
  <si>
    <t>QUANT.</t>
  </si>
  <si>
    <t>EXT.</t>
  </si>
  <si>
    <t>LARG.</t>
  </si>
  <si>
    <t>PROF.</t>
  </si>
  <si>
    <t>ÁREA</t>
  </si>
  <si>
    <t>VOLUME</t>
  </si>
  <si>
    <t>TOTAL</t>
  </si>
  <si>
    <t>UNID.</t>
  </si>
  <si>
    <t>Inicial</t>
  </si>
  <si>
    <t>Final</t>
  </si>
  <si>
    <t>(m)</t>
  </si>
  <si>
    <t>(m²)</t>
  </si>
  <si>
    <t>(m³)</t>
  </si>
  <si>
    <t>Canteiro de obras</t>
  </si>
  <si>
    <t>QUANTIDADE</t>
  </si>
  <si>
    <t xml:space="preserve">Considerando 12 meses </t>
  </si>
  <si>
    <t xml:space="preserve">Ramo 0 </t>
  </si>
  <si>
    <t xml:space="preserve"> + </t>
  </si>
  <si>
    <t>Ramo 100</t>
  </si>
  <si>
    <t>Ramo 200</t>
  </si>
  <si>
    <t>Ramo 300</t>
  </si>
  <si>
    <t>Ramo 400</t>
  </si>
  <si>
    <t>Ramo 500</t>
  </si>
  <si>
    <t>1º mês</t>
  </si>
  <si>
    <t>2º mês</t>
  </si>
  <si>
    <t>3º mês</t>
  </si>
  <si>
    <t>4º mês</t>
  </si>
  <si>
    <t>5º mês</t>
  </si>
  <si>
    <t>6º mês</t>
  </si>
  <si>
    <t>7º mês</t>
  </si>
  <si>
    <t>8º mês</t>
  </si>
  <si>
    <t>9º mês</t>
  </si>
  <si>
    <t>10º mês</t>
  </si>
  <si>
    <t>11º mês</t>
  </si>
  <si>
    <t>12º mês</t>
  </si>
  <si>
    <t xml:space="preserve">Corpo BSTC (grota) diâmetro 0,60 m CA-2 PB </t>
  </si>
  <si>
    <t>Rua Juracy do Nascimento</t>
  </si>
  <si>
    <t>PV-03A</t>
  </si>
  <si>
    <t>PV-04A</t>
  </si>
  <si>
    <t>Rua Vitorino Gripa</t>
  </si>
  <si>
    <t>PV-06A</t>
  </si>
  <si>
    <t>PV-07A</t>
  </si>
  <si>
    <t>PV-07</t>
  </si>
  <si>
    <t>PV-08</t>
  </si>
  <si>
    <t>Rua Lorival Luiz Cometti</t>
  </si>
  <si>
    <t>PV-04</t>
  </si>
  <si>
    <t>PV-05</t>
  </si>
  <si>
    <t>PV-06</t>
  </si>
  <si>
    <t xml:space="preserve">Corpo BSTC (grota) diâmetro 0,80 m CA-2 PB </t>
  </si>
  <si>
    <t xml:space="preserve">Rua Lorival Luiz Cometti </t>
  </si>
  <si>
    <t>PV-08A</t>
  </si>
  <si>
    <t>PV-09A</t>
  </si>
  <si>
    <t xml:space="preserve">Corpo BSTC (grota) diâmetro 1,00 m CA-2 PB </t>
  </si>
  <si>
    <t>Prof. Média</t>
  </si>
  <si>
    <t>PV-09</t>
  </si>
  <si>
    <t>PV-10</t>
  </si>
  <si>
    <t>PV-11</t>
  </si>
  <si>
    <t>Galeria existente</t>
  </si>
  <si>
    <t>Volume do tubo (m³)</t>
  </si>
  <si>
    <t>Volume Tubos</t>
  </si>
  <si>
    <t>Volume Escavação</t>
  </si>
  <si>
    <t>Total Reaterro</t>
  </si>
  <si>
    <t>t/m³</t>
  </si>
  <si>
    <t>Escavação</t>
  </si>
  <si>
    <t>Bota-fora no Polo Industrial (Corpos BSTC)</t>
  </si>
  <si>
    <t>Bota-fora no Polo Industrial (PV's)</t>
  </si>
  <si>
    <t>Poço de visita para BSTC diâm. 0,40 m</t>
  </si>
  <si>
    <t>Poço de visita para BSTC diâm. 0,60 m</t>
  </si>
  <si>
    <t>Poço de visita para BSTC diâm. 0,80 m</t>
  </si>
  <si>
    <t>Poço de visita para BSTC diâm. 1,20 m</t>
  </si>
  <si>
    <t>Rua Vitorino Gripa (PV 07)</t>
  </si>
  <si>
    <t>Rua Vitorino Gripa (PV 08)</t>
  </si>
  <si>
    <t>Rua Vitorino Gripa (PV 09)</t>
  </si>
  <si>
    <t>Rua Vitorino Gripa (PV 10)</t>
  </si>
  <si>
    <t>Rua Vitorino Gripa (PV 11)</t>
  </si>
  <si>
    <t>PV-01A</t>
  </si>
  <si>
    <t>PV-02A</t>
  </si>
  <si>
    <t>Rua Ângelo Cometti Sobrinho</t>
  </si>
  <si>
    <t>PV-05A</t>
  </si>
  <si>
    <t>PV-01C</t>
  </si>
  <si>
    <t>PV-02C</t>
  </si>
  <si>
    <t>Rua Anselmo Ezequiel Cometti</t>
  </si>
  <si>
    <t>PV-01B</t>
  </si>
  <si>
    <t>PV-02B</t>
  </si>
  <si>
    <t>PV-03B</t>
  </si>
  <si>
    <t>PV-04B</t>
  </si>
  <si>
    <t>Rua Arthur Morelato</t>
  </si>
  <si>
    <t>PV-01</t>
  </si>
  <si>
    <t>PV-02</t>
  </si>
  <si>
    <t>PV-03</t>
  </si>
  <si>
    <t>Rua Claudino Gadioli</t>
  </si>
  <si>
    <t>PV-01D</t>
  </si>
  <si>
    <t>PV-02D</t>
  </si>
  <si>
    <t>PV-01E</t>
  </si>
  <si>
    <t>PV-02E</t>
  </si>
  <si>
    <t>PV-03E</t>
  </si>
  <si>
    <t>PV-04E</t>
  </si>
  <si>
    <t>PV 03A</t>
  </si>
  <si>
    <t>PV 05A</t>
  </si>
  <si>
    <t>PV 01C</t>
  </si>
  <si>
    <t>PV 02C</t>
  </si>
  <si>
    <t>PV 01B</t>
  </si>
  <si>
    <t>PV 02B</t>
  </si>
  <si>
    <t>PV 03B</t>
  </si>
  <si>
    <t>PV 04B</t>
  </si>
  <si>
    <t>PV 01</t>
  </si>
  <si>
    <t>PV 03</t>
  </si>
  <si>
    <t>PV 04</t>
  </si>
  <si>
    <t>PV 05</t>
  </si>
  <si>
    <t>PV 01D</t>
  </si>
  <si>
    <t>PV 02D</t>
  </si>
  <si>
    <t>PV 01E</t>
  </si>
  <si>
    <t>PV 02E</t>
  </si>
  <si>
    <t>PV 03E</t>
  </si>
  <si>
    <t>PV 04E</t>
  </si>
  <si>
    <t>PV 07A</t>
  </si>
  <si>
    <t>PV 08A</t>
  </si>
  <si>
    <t>PV 09A</t>
  </si>
  <si>
    <t>PV 07</t>
  </si>
  <si>
    <t>PV 08</t>
  </si>
  <si>
    <t>PV 09</t>
  </si>
  <si>
    <t>PV 10</t>
  </si>
  <si>
    <t>PV 11</t>
  </si>
  <si>
    <t>PV 01A</t>
  </si>
  <si>
    <t>PV 02A</t>
  </si>
  <si>
    <t>PV 06</t>
  </si>
  <si>
    <t>PV 02</t>
  </si>
  <si>
    <t>PV 04A</t>
  </si>
  <si>
    <t>PV 06A</t>
  </si>
  <si>
    <t>Considerando escoramento para as valas de profundidade acima de 2m, em ambos os lados</t>
  </si>
  <si>
    <t xml:space="preserve">Regularização e compactação do sub-leito (100% P.N.) H-&gt;0,20 m </t>
  </si>
  <si>
    <t>Rua Cândido Nunes Loureiro</t>
  </si>
  <si>
    <t xml:space="preserve"> </t>
  </si>
  <si>
    <t xml:space="preserve">Considerando remoção de 40% do meio-fio existente </t>
  </si>
  <si>
    <t>Existente</t>
  </si>
  <si>
    <t>Considerando 40%</t>
  </si>
  <si>
    <t xml:space="preserve">Rua Claudino Gadioli </t>
  </si>
  <si>
    <t>LE</t>
  </si>
  <si>
    <t>LD</t>
  </si>
  <si>
    <t>Praça</t>
  </si>
  <si>
    <t>Considerando 40% para substituir meios-fios existentes danificados</t>
  </si>
  <si>
    <t>m³</t>
  </si>
  <si>
    <t>ÁREA PAV.</t>
  </si>
  <si>
    <t>Quadra A</t>
  </si>
  <si>
    <t>Quadra B/F</t>
  </si>
  <si>
    <t>Quadra C</t>
  </si>
  <si>
    <t>Quadra D</t>
  </si>
  <si>
    <t>Quadra E</t>
  </si>
  <si>
    <t>Calçada Canteiro</t>
  </si>
  <si>
    <t>Considerando 60% do existente</t>
  </si>
  <si>
    <t>Transporte Local de Materiais (TR-101-01) (Vias urbanas - Caminhão basculante) (1,277XP + 1,704XR + 2,129) (XP=3,1km; XR=0,8km)</t>
  </si>
  <si>
    <t>Bota-fora no Polo Industrial</t>
  </si>
  <si>
    <t>(t/m³)</t>
  </si>
  <si>
    <t>Remoção de meio fio</t>
  </si>
  <si>
    <t>CRONOGRAMA FÍSICO-FINANCEIRO</t>
  </si>
  <si>
    <t>LOCAL: JOÃO NEIVA/ES</t>
  </si>
  <si>
    <t>ITEM</t>
  </si>
  <si>
    <t>DESCRIÇÃO</t>
  </si>
  <si>
    <t>VALORES R$</t>
  </si>
  <si>
    <t>PERÍODO (MESES)</t>
  </si>
  <si>
    <t>Financeiro (R$)</t>
  </si>
  <si>
    <t xml:space="preserve">Físico (%) </t>
  </si>
  <si>
    <t>Total Parcial (%)</t>
  </si>
  <si>
    <t>Total Acumulado (%)</t>
  </si>
  <si>
    <t>Total Financeiro (R$)</t>
  </si>
  <si>
    <t>Total Acumulado (R$)</t>
  </si>
  <si>
    <t>COMPOSIÇÃO ANALÍTICA DE PREÇO UNITÁRIO</t>
  </si>
  <si>
    <t>Data-base</t>
  </si>
  <si>
    <t>Serviço: Administração Local</t>
  </si>
  <si>
    <t>UND: mês</t>
  </si>
  <si>
    <t>EQUIPAMENTOS</t>
  </si>
  <si>
    <t>ORGÃO</t>
  </si>
  <si>
    <t>UT.PR</t>
  </si>
  <si>
    <t>UT.IMPR</t>
  </si>
  <si>
    <t>Vl. Hr. Prod</t>
  </si>
  <si>
    <t>Vl. Hr. Imp</t>
  </si>
  <si>
    <t>R$ PARCIAL</t>
  </si>
  <si>
    <t>TOTAL A</t>
  </si>
  <si>
    <t>MÃO-DE-OBRA/FERRAMENTA</t>
  </si>
  <si>
    <t>UND</t>
  </si>
  <si>
    <t>COEF</t>
  </si>
  <si>
    <t>R$ UNIT.</t>
  </si>
  <si>
    <t>Engenheiro Junior</t>
  </si>
  <si>
    <t>Encargos: 157,27%</t>
  </si>
  <si>
    <t>Encarregado Geral</t>
  </si>
  <si>
    <t>h</t>
  </si>
  <si>
    <t>TOTAL B</t>
  </si>
  <si>
    <t>MATERIAIS</t>
  </si>
  <si>
    <t>TOTAL C</t>
  </si>
  <si>
    <t>RESUMO</t>
  </si>
  <si>
    <t>TOTAL  A</t>
  </si>
  <si>
    <t>TOTAL  B</t>
  </si>
  <si>
    <t>(C) CUSTO UNITÁRIO DA PRODUÇÃO ( A+B)</t>
  </si>
  <si>
    <t>PREÇO DE VENDA</t>
  </si>
  <si>
    <t>SERVIÇO: Tela de proteção de segurança de PVC cor laranja com suporte para sinalização de obras em Vias Urbanas</t>
  </si>
  <si>
    <t>UND: M</t>
  </si>
  <si>
    <t>REFERÊNCIA: SINAPI 85423</t>
  </si>
  <si>
    <t>EQUIPAMENTO</t>
  </si>
  <si>
    <t>MÃO-DE-OBRA</t>
  </si>
  <si>
    <t>Servente</t>
  </si>
  <si>
    <t>ITENS DE INCIDÊNCIA</t>
  </si>
  <si>
    <t>Ferramentas manuais (5% da M.O)</t>
  </si>
  <si>
    <t>MATERIAIS/ SERVIÇOS</t>
  </si>
  <si>
    <t>Aço CA-50 diam. 6.3 a 10 mm</t>
  </si>
  <si>
    <t>kg</t>
  </si>
  <si>
    <t xml:space="preserve">Tela de PVC na cor laranja, para proteção de segurança (tapume), rolo com 50,00 m  </t>
  </si>
  <si>
    <t>rl</t>
  </si>
  <si>
    <t>SINAPI</t>
  </si>
  <si>
    <t>PROTETOR/PONTEIRA PLASTICA PARA PONTA DE VERGALHAO DE ATE 1", TIPO PROTETOR DE ESPERA</t>
  </si>
  <si>
    <t>TOTAL D</t>
  </si>
  <si>
    <t xml:space="preserve">TOTAL (A+B+C+D) </t>
  </si>
  <si>
    <t>BDI: 23,32%</t>
  </si>
  <si>
    <t>SERVIÇO: Equipe topográfica para serviços simples de locação e nivelamento (incluindo equipamento, transporte e profissionais nivel médio)</t>
  </si>
  <si>
    <t>Referência: DER-ES 010512 (Tabela referencial Edificações)</t>
  </si>
  <si>
    <t>KOMBI STANDER A GASOLINA</t>
  </si>
  <si>
    <t>NIVEL OTICO C/ PRECISAO +/- 0,7MM</t>
  </si>
  <si>
    <t>TEODOLITO C/ PRECISAO +/- 6 SEGUNDOS</t>
  </si>
  <si>
    <t>010235</t>
  </si>
  <si>
    <t>AUXILIAR DE CAMPO</t>
  </si>
  <si>
    <t>010233</t>
  </si>
  <si>
    <t>NIVELADOR</t>
  </si>
  <si>
    <t>010209</t>
  </si>
  <si>
    <t>TOPOGRAFO</t>
  </si>
  <si>
    <t>GASOLINA COMUM</t>
  </si>
  <si>
    <t>l</t>
  </si>
  <si>
    <t>TOTAL F</t>
  </si>
  <si>
    <t>TOTAL D (A+B+C)</t>
  </si>
  <si>
    <t>TOTAL E (BDI 23,32%)</t>
  </si>
  <si>
    <t>SERVIÇO:</t>
  </si>
  <si>
    <t xml:space="preserve">UND: </t>
  </si>
  <si>
    <t>M</t>
  </si>
  <si>
    <t>ITEM DE REFERÊNCIA DER-ES 40672</t>
  </si>
  <si>
    <t>Pedreiro de O.A.C.</t>
  </si>
  <si>
    <t>Grelha articulada, inclusive caixilho em ferro fundido</t>
  </si>
  <si>
    <t xml:space="preserve">Aço CA-50, fornecimento, dobragem e colocação nas formas (preço médio das bitolas)
</t>
  </si>
  <si>
    <t>Argamassa cimento e areia traço 1:4, tudo incluído</t>
  </si>
  <si>
    <t>Concreto de regularização, tudo incluído</t>
  </si>
  <si>
    <t>Concreto estrutural fck = 15,0 MPa, tudo incluído</t>
  </si>
  <si>
    <t xml:space="preserve">Escavação manual em mat. 1ª cat. H= 0,00 a 1, 50m 
</t>
  </si>
  <si>
    <t>Formas planas de madeira com 02 (dois) reaproveitamentos, inclusive fornecimento e transporte das madeiras</t>
  </si>
  <si>
    <t>Reaterro de cavas c/ compactação manual (apiloamento)</t>
  </si>
  <si>
    <t>Ferramentas manuais</t>
  </si>
  <si>
    <t>TOTAL C (A+B)</t>
  </si>
  <si>
    <t>TOTAL D (BDI 23,32%)</t>
  </si>
  <si>
    <t>CÓD. DE REFERÊNCIA: DER-ES 42499</t>
  </si>
  <si>
    <t>Ut. Pr</t>
  </si>
  <si>
    <t>Ut. Impr</t>
  </si>
  <si>
    <t>Custo Horário</t>
  </si>
  <si>
    <t>Rolo AP de pneus AP-26 (8,9t) (MULLER) ou equivalente</t>
  </si>
  <si>
    <t>A: TOTAL</t>
  </si>
  <si>
    <t>Eq. Salarial</t>
  </si>
  <si>
    <t>Encargos(%)</t>
  </si>
  <si>
    <t>Sal/Hora</t>
  </si>
  <si>
    <t>Consumo</t>
  </si>
  <si>
    <t>Calceteiro</t>
  </si>
  <si>
    <t>1,24</t>
  </si>
  <si>
    <t>Encarregado de pavimentação</t>
  </si>
  <si>
    <t>2,26</t>
  </si>
  <si>
    <t>12,22</t>
  </si>
  <si>
    <t>B: TOTAL</t>
  </si>
  <si>
    <t>%</t>
  </si>
  <si>
    <t xml:space="preserve">M. O. </t>
  </si>
  <si>
    <t>Equip.</t>
  </si>
  <si>
    <t>Mat.</t>
  </si>
  <si>
    <t>Custo</t>
  </si>
  <si>
    <t>X</t>
  </si>
  <si>
    <t>C: TOTAL</t>
  </si>
  <si>
    <t>Custo Horário da Execução (A) + (B) + (C)</t>
  </si>
  <si>
    <t>(D) Produção da Equipe</t>
  </si>
  <si>
    <t>(E) Custo Unitário da Execução [(A) + (B) + (C)] / (D)</t>
  </si>
  <si>
    <t>Unid</t>
  </si>
  <si>
    <t>Custo Unitário</t>
  </si>
  <si>
    <t>Pó de pedra (incl. 0% IUM) s/ frete</t>
  </si>
  <si>
    <t>Bloco para pavimentação intertravado - esp= 08 cm, resistência 35 Mpa</t>
  </si>
  <si>
    <t>F: TOTAL</t>
  </si>
  <si>
    <t>SERVIÇOS</t>
  </si>
  <si>
    <t>G: TOTAL</t>
  </si>
  <si>
    <t>ITENS DE TRANSPORTE</t>
  </si>
  <si>
    <t>Fórmula</t>
  </si>
  <si>
    <t>Transp. de Pó de pedra (incl. 0% IUM) s/ frete</t>
  </si>
  <si>
    <t>0,663XP + 0,691XR + 2,765</t>
  </si>
  <si>
    <t>Transp. de Bloco p/ pavimentaçao - esp= 8 cm</t>
  </si>
  <si>
    <t>H: TOTAL</t>
  </si>
  <si>
    <t>Custo Direto Total (E) + (F) + (G) + (H)</t>
  </si>
  <si>
    <t>Preço Unitário Total</t>
  </si>
  <si>
    <t>OBRA: Drenagem e Pavimentação das Vias de Circulação dos Loteamentos Grippa e Recantos, Ruas Claudino Gadiolli, Vitorino Grippa, Lorival Luiz Cometti, Anselmo Ezequiel Cometti, Arthur Morellato, Candido Nunes Loureiro, Ângelo Cometti Sobrinho, Juracy do Nascimento, pertencentes ao Município de João Neiva-ES</t>
  </si>
  <si>
    <t>Data da atualização: 01 de fevereiro de 2022</t>
  </si>
  <si>
    <t>COMPOSIÇÃO BDI</t>
  </si>
  <si>
    <t>TABELA DE REFERÊNCIA: DER/ES</t>
  </si>
  <si>
    <t>Para Serviços</t>
  </si>
  <si>
    <t>Administração Central</t>
  </si>
  <si>
    <t>Total Grupo A</t>
  </si>
  <si>
    <t>GRUPO B</t>
  </si>
  <si>
    <t>Total Grupo B</t>
  </si>
  <si>
    <t>GRUPO C</t>
  </si>
  <si>
    <t>ISS</t>
  </si>
  <si>
    <t>PIS</t>
  </si>
  <si>
    <t>COFINS</t>
  </si>
  <si>
    <t>CPRB</t>
  </si>
  <si>
    <t>Total Grupo C</t>
  </si>
  <si>
    <t>GRUPO D</t>
  </si>
  <si>
    <t>Total Grupo D</t>
  </si>
  <si>
    <t>GRUPO E</t>
  </si>
  <si>
    <t>Riscos</t>
  </si>
  <si>
    <t>Total Grupo E</t>
  </si>
  <si>
    <t>BDI Total</t>
  </si>
  <si>
    <t>OBS:</t>
  </si>
  <si>
    <t>1</t>
  </si>
  <si>
    <t>- A fórmula para cálculo da taxa a ser acrescida aos custos diretos de um</t>
  </si>
  <si>
    <t>empreendimento a título de Benefícios e Despesas Indiretas é:</t>
  </si>
  <si>
    <t>COMPOSIÇÃO LEIS SOCIAIS</t>
  </si>
  <si>
    <t>GRUPO A - Encargos Sociais Básicos</t>
  </si>
  <si>
    <t>% IOPES</t>
  </si>
  <si>
    <t>A.1</t>
  </si>
  <si>
    <t>INSS (Art. 22 da Lei 8.212/91)</t>
  </si>
  <si>
    <t>A.2</t>
  </si>
  <si>
    <t>FGTS (Art. 27 do Decreto 99.684/90)</t>
  </si>
  <si>
    <t>A.3</t>
  </si>
  <si>
    <t>SESI/SESC (Lei 8.029/90 e Lei 8.036/90)</t>
  </si>
  <si>
    <t>A.4</t>
  </si>
  <si>
    <t>SENAI/SENAC (Lei 8.029/90 e Decreto-Lei 6246/44)</t>
  </si>
  <si>
    <t>A.5</t>
  </si>
  <si>
    <t>SEBRAE (já considerado no item A.3 e A.4)</t>
  </si>
  <si>
    <t>-</t>
  </si>
  <si>
    <t>A.6</t>
  </si>
  <si>
    <t>INCRA (Lei 2.613/55 e Decreto 1.146/70)</t>
  </si>
  <si>
    <t>A.7</t>
  </si>
  <si>
    <t>SALÁRIO-EDUCAÇÃO (Decreto 87.043/82)</t>
  </si>
  <si>
    <t>A.8</t>
  </si>
  <si>
    <t>SEGURO ACIDENTE DO TRABALHO (Lei 8.212/91 e Decreto 3.048/99)</t>
  </si>
  <si>
    <t>A.9</t>
  </si>
  <si>
    <t>SECONCI/Medicina do Trabalho</t>
  </si>
  <si>
    <t>TOTAL GRUPO A</t>
  </si>
  <si>
    <t>GRUPO B - Encargos Sociais que recebem a incidência do grupo A</t>
  </si>
  <si>
    <t>B.1</t>
  </si>
  <si>
    <t>Descanso Semanal Remunerado (Art. 66 da CLT e Art. 7º da CF/88)</t>
  </si>
  <si>
    <t>B.2</t>
  </si>
  <si>
    <t>Feriados (Art. 70 da CLT e Lei 605/49)</t>
  </si>
  <si>
    <t>B.3</t>
  </si>
  <si>
    <t>Auxílio doença e acidente do trabalho (Lei 3.607/60 e Art. 131 da CLT)</t>
  </si>
  <si>
    <t>B.4</t>
  </si>
  <si>
    <t>Licença Paternidade (Art. 7º da CF/88)</t>
  </si>
  <si>
    <t>B.5</t>
  </si>
  <si>
    <t>Faltas Legais (Art. 473 da CLT)</t>
  </si>
  <si>
    <t>B.6</t>
  </si>
  <si>
    <t>13º Salário (Lei nº 4090/62)</t>
  </si>
  <si>
    <t>B.7</t>
  </si>
  <si>
    <t>Aviso Prévio Trabalhado (Art. 7º, inciso XXI da CF/88)</t>
  </si>
  <si>
    <t>B.8</t>
  </si>
  <si>
    <t>Dias de Chuvas</t>
  </si>
  <si>
    <t>B.9</t>
  </si>
  <si>
    <t>Férias Gozadas</t>
  </si>
  <si>
    <t>B.10</t>
  </si>
  <si>
    <t>Salário Maternidade</t>
  </si>
  <si>
    <t>B.11</t>
  </si>
  <si>
    <t>Auxílio - Enfermidade</t>
  </si>
  <si>
    <t>TOTAL GRUPO B</t>
  </si>
  <si>
    <t>GRUPO C - Encargos Sociais que não recebem a incidência do grupo A</t>
  </si>
  <si>
    <t>C.1</t>
  </si>
  <si>
    <t>Dispensa sem justa causa (LC 110/01)</t>
  </si>
  <si>
    <t>C.2</t>
  </si>
  <si>
    <t>Férias indenizadas (Art. 129 a 148 da CLT)</t>
  </si>
  <si>
    <t>C.3</t>
  </si>
  <si>
    <t>Aviso prévio indenizado (Art. 7º, inciso XXI da CF/88)</t>
  </si>
  <si>
    <t>C.4</t>
  </si>
  <si>
    <t>FGTS sobre aviso prévio indenizado (Súmula 305 TST)</t>
  </si>
  <si>
    <t>C.5</t>
  </si>
  <si>
    <t>INSS sobre aviso prévio indenizado (Decreto 6.727/09)</t>
  </si>
  <si>
    <t>C.6</t>
  </si>
  <si>
    <t>Aviso prévio trabalhado</t>
  </si>
  <si>
    <t>C.7</t>
  </si>
  <si>
    <t>Indenização Adicional</t>
  </si>
  <si>
    <t>TOTAL GRUPO C</t>
  </si>
  <si>
    <t>GRUPO D - Reincidência dos encargos sociais básicos</t>
  </si>
  <si>
    <t>D.1</t>
  </si>
  <si>
    <t>Incidência do grupo A sobre o grupo B</t>
  </si>
  <si>
    <t>D.2</t>
  </si>
  <si>
    <r>
      <rPr>
        <sz val="10"/>
        <rFont val="Arial"/>
        <family val="2"/>
      </rPr>
      <t>Reincidência de Grupo A sobre Aviso Prévio Trabalho e Reincidência
do FGTS sobre Aviso Prévio Indenizado</t>
    </r>
  </si>
  <si>
    <t>TOTAL GRUPO D</t>
  </si>
  <si>
    <t>GRUPO E - Encargos complementares</t>
  </si>
  <si>
    <t>E.1</t>
  </si>
  <si>
    <t>Refeição/alimentação (Convenção Coletiva do Trabalho 2012/2013)</t>
  </si>
  <si>
    <t>E.2</t>
  </si>
  <si>
    <t>Vale Transporte (Lei nº 7418/85 e Decreto 95.247/87)</t>
  </si>
  <si>
    <t>E.3</t>
  </si>
  <si>
    <r>
      <rPr>
        <sz val="10"/>
        <rFont val="Arial"/>
        <family val="2"/>
      </rPr>
      <t>Uniforme/equipamento de segurança (Art. 166 da CLT e NR-18 da Lei nº 6.514/77 e
Convenção Coletiva do Trabalho 2012/2013)</t>
    </r>
  </si>
  <si>
    <t>E.4</t>
  </si>
  <si>
    <t>Plano de Saúde (Convenção Coletiva do Trabalho 2012/2013</t>
  </si>
  <si>
    <t>TOTAL GRUPO E</t>
  </si>
  <si>
    <t>TOTAL DOS GRUPO (A+B+C+D+E)</t>
  </si>
  <si>
    <t>LEIS SOCIAIS: 157,27%</t>
  </si>
  <si>
    <t>DATA-BASE: JUN/21</t>
  </si>
  <si>
    <t>GRUPO AC</t>
  </si>
  <si>
    <t>Despesas Financeiras</t>
  </si>
  <si>
    <t>Bonificação/Lucro</t>
  </si>
  <si>
    <t>Seguros/Garantia</t>
  </si>
  <si>
    <t>(1 – E)</t>
  </si>
  <si>
    <r>
      <t>BDI = {</t>
    </r>
    <r>
      <rPr>
        <b/>
        <u/>
        <sz val="10"/>
        <rFont val="Arial"/>
        <family val="2"/>
      </rPr>
      <t>(1 + A)*(1 + B + D)*(1 + C)}</t>
    </r>
    <r>
      <rPr>
        <b/>
        <sz val="10"/>
        <rFont val="Arial"/>
        <family val="2"/>
      </rPr>
      <t xml:space="preserve">  -1, onde:</t>
    </r>
  </si>
  <si>
    <t>A = DESPESAS FINACEIRAS;</t>
  </si>
  <si>
    <t>B = ADMINISTRAÇÃO CENTRAL;</t>
  </si>
  <si>
    <t>C = BENEFÍCIO/LUCRO;</t>
  </si>
  <si>
    <t>D = RISCOS, SEGUROS E GARANTIAS;</t>
  </si>
  <si>
    <t>E = ISS + PIS + COFINS + INSS;</t>
  </si>
  <si>
    <t>Encargos: 84,04%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</si>
</sst>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[$-416]mmmm\-yy;@"/>
    <numFmt numFmtId="166" formatCode="_(* #,##0.0_);_(* \(#,##0.0\);_(* &quot;-&quot;??_);_(@_)"/>
    <numFmt numFmtId="167" formatCode="00000"/>
    <numFmt numFmtId="168" formatCode="&quot;R$ &quot;#,##0.00"/>
    <numFmt numFmtId="169" formatCode="0.0000"/>
    <numFmt numFmtId="170" formatCode="&quot;R$&quot;\ #,##0.00"/>
    <numFmt numFmtId="171" formatCode="_-&quot;R$&quot;\ * #,##0.00000_-;\-&quot;R$&quot;\ * #,##0.00000_-;_-&quot;R$&quot;\ * &quot;-&quot;??_-;_-@_-"/>
    <numFmt numFmtId="172" formatCode="0.000"/>
    <numFmt numFmtId="173" formatCode="_(&quot;R$ &quot;* #,##0.00_);_(&quot;R$ &quot;* \(#,##0.00\);_(&quot;R$ &quot;* &quot;-&quot;??_);_(@_)"/>
    <numFmt numFmtId="174" formatCode="0.0000000"/>
    <numFmt numFmtId="175" formatCode="_-[$R$-416]\ * #,##0.00_-;\-[$R$-416]\ * #,##0.00_-;_-[$R$-416]\ * &quot;-&quot;??_-;_-@_-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2"/>
      <name val="Comic Sans MS"/>
      <family val="4"/>
    </font>
    <font>
      <b/>
      <sz val="12"/>
      <color indexed="10"/>
      <name val="Arial"/>
      <family val="2"/>
    </font>
    <font>
      <sz val="12"/>
      <color indexed="10"/>
      <name val="Arial"/>
      <family val="2"/>
    </font>
    <font>
      <sz val="12"/>
      <color indexed="10"/>
      <name val="Comic Sans MS"/>
      <family val="4"/>
    </font>
    <font>
      <b/>
      <sz val="12"/>
      <name val="Comic Sans MS"/>
      <family val="4"/>
    </font>
    <font>
      <b/>
      <sz val="12"/>
      <color indexed="10"/>
      <name val="Comic Sans MS"/>
      <family val="4"/>
    </font>
    <font>
      <sz val="12"/>
      <name val="Arial"/>
      <family val="2"/>
    </font>
    <font>
      <b/>
      <sz val="16"/>
      <color indexed="8"/>
      <name val="Arial"/>
      <family val="2"/>
    </font>
    <font>
      <b/>
      <sz val="18"/>
      <name val="Arial"/>
      <family val="2"/>
    </font>
    <font>
      <b/>
      <sz val="18"/>
      <name val="Comic Sans MS"/>
      <family val="4"/>
    </font>
    <font>
      <sz val="18"/>
      <name val="Comic Sans MS"/>
      <family val="4"/>
    </font>
    <font>
      <sz val="18"/>
      <name val="Arial"/>
      <family val="2"/>
    </font>
    <font>
      <b/>
      <sz val="18"/>
      <color indexed="8"/>
      <name val="Arial"/>
      <family val="2"/>
    </font>
    <font>
      <sz val="18"/>
      <color indexed="8"/>
      <name val="Arial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u/>
      <sz val="12"/>
      <name val="Arial"/>
      <family val="2"/>
    </font>
    <font>
      <b/>
      <sz val="16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i/>
      <u/>
      <sz val="12"/>
      <name val="Arial"/>
      <family val="2"/>
    </font>
    <font>
      <i/>
      <sz val="12"/>
      <name val="Arial"/>
      <family val="2"/>
    </font>
    <font>
      <sz val="10"/>
      <name val="Arial"/>
    </font>
    <font>
      <sz val="16"/>
      <name val="Arial"/>
      <family val="2"/>
    </font>
    <font>
      <sz val="11"/>
      <color indexed="8"/>
      <name val="Calibri"/>
    </font>
    <font>
      <b/>
      <sz val="11"/>
      <color indexed="8"/>
      <name val="Calibri"/>
    </font>
    <font>
      <sz val="10"/>
      <color theme="1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1" fillId="0" borderId="0"/>
    <xf numFmtId="44" fontId="4" fillId="0" borderId="0" applyFont="0" applyFill="0" applyBorder="0" applyAlignment="0" applyProtection="0"/>
    <xf numFmtId="173" fontId="31" fillId="0" borderId="0" applyFont="0" applyFill="0" applyBorder="0" applyAlignment="0" applyProtection="0"/>
    <xf numFmtId="0" fontId="1" fillId="0" borderId="0"/>
    <xf numFmtId="0" fontId="44" fillId="0" borderId="0"/>
    <xf numFmtId="0" fontId="4" fillId="0" borderId="0"/>
    <xf numFmtId="2" fontId="4" fillId="0" borderId="0">
      <alignment vertical="center"/>
    </xf>
    <xf numFmtId="0" fontId="4" fillId="0" borderId="0"/>
    <xf numFmtId="0" fontId="4" fillId="0" borderId="0"/>
  </cellStyleXfs>
  <cellXfs count="878">
    <xf numFmtId="0" fontId="0" fillId="0" borderId="0" xfId="0"/>
    <xf numFmtId="0" fontId="3" fillId="2" borderId="0" xfId="0" applyFont="1" applyFill="1" applyAlignment="1">
      <alignment horizontal="left"/>
    </xf>
    <xf numFmtId="0" fontId="3" fillId="2" borderId="0" xfId="0" applyFont="1" applyFill="1"/>
    <xf numFmtId="49" fontId="3" fillId="2" borderId="8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justify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4" fontId="6" fillId="0" borderId="12" xfId="1" applyNumberFormat="1" applyFont="1" applyFill="1" applyBorder="1" applyAlignment="1">
      <alignment vertical="center"/>
    </xf>
    <xf numFmtId="4" fontId="3" fillId="2" borderId="9" xfId="0" applyNumberFormat="1" applyFont="1" applyFill="1" applyBorder="1" applyAlignment="1">
      <alignment horizontal="left" vertical="center" wrapText="1"/>
    </xf>
    <xf numFmtId="4" fontId="6" fillId="2" borderId="12" xfId="1" applyNumberFormat="1" applyFont="1" applyFill="1" applyBorder="1" applyAlignment="1">
      <alignment vertical="center"/>
    </xf>
    <xf numFmtId="4" fontId="3" fillId="2" borderId="13" xfId="0" applyNumberFormat="1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 wrapText="1"/>
    </xf>
    <xf numFmtId="4" fontId="6" fillId="2" borderId="9" xfId="1" applyNumberFormat="1" applyFont="1" applyFill="1" applyBorder="1" applyAlignment="1">
      <alignment vertical="center"/>
    </xf>
    <xf numFmtId="0" fontId="6" fillId="0" borderId="8" xfId="0" applyFont="1" applyBorder="1" applyAlignment="1">
      <alignment horizontal="left" vertical="center" wrapText="1"/>
    </xf>
    <xf numFmtId="0" fontId="2" fillId="2" borderId="8" xfId="0" applyFont="1" applyFill="1" applyBorder="1" applyAlignment="1">
      <alignment horizontal="justify" vertical="center" wrapText="1"/>
    </xf>
    <xf numFmtId="49" fontId="6" fillId="2" borderId="12" xfId="0" applyNumberFormat="1" applyFont="1" applyFill="1" applyBorder="1" applyAlignment="1">
      <alignment horizontal="left" vertical="center" wrapText="1"/>
    </xf>
    <xf numFmtId="49" fontId="7" fillId="3" borderId="13" xfId="0" applyNumberFormat="1" applyFont="1" applyFill="1" applyBorder="1" applyAlignment="1">
      <alignment vertical="center"/>
    </xf>
    <xf numFmtId="49" fontId="7" fillId="3" borderId="13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10" fillId="2" borderId="0" xfId="3" applyFont="1" applyFill="1" applyAlignment="1">
      <alignment vertical="center"/>
    </xf>
    <xf numFmtId="3" fontId="11" fillId="2" borderId="16" xfId="3" applyNumberFormat="1" applyFont="1" applyFill="1" applyBorder="1" applyAlignment="1">
      <alignment horizontal="right" vertical="center"/>
    </xf>
    <xf numFmtId="0" fontId="11" fillId="2" borderId="17" xfId="3" applyFont="1" applyFill="1" applyBorder="1" applyAlignment="1">
      <alignment vertical="center"/>
    </xf>
    <xf numFmtId="1" fontId="12" fillId="2" borderId="17" xfId="3" applyNumberFormat="1" applyFont="1" applyFill="1" applyBorder="1" applyAlignment="1">
      <alignment horizontal="right" vertical="center"/>
    </xf>
    <xf numFmtId="2" fontId="12" fillId="2" borderId="1" xfId="4" applyNumberFormat="1" applyFont="1" applyFill="1" applyBorder="1" applyAlignment="1">
      <alignment horizontal="center" vertical="center"/>
    </xf>
    <xf numFmtId="2" fontId="12" fillId="2" borderId="18" xfId="3" applyNumberFormat="1" applyFont="1" applyFill="1" applyBorder="1" applyAlignment="1">
      <alignment horizontal="right" vertical="center"/>
    </xf>
    <xf numFmtId="2" fontId="12" fillId="2" borderId="1" xfId="4" applyNumberFormat="1" applyFont="1" applyFill="1" applyBorder="1" applyAlignment="1">
      <alignment vertical="center"/>
    </xf>
    <xf numFmtId="2" fontId="12" fillId="2" borderId="19" xfId="3" applyNumberFormat="1" applyFont="1" applyFill="1" applyBorder="1" applyAlignment="1">
      <alignment horizontal="center" vertical="center"/>
    </xf>
    <xf numFmtId="2" fontId="12" fillId="2" borderId="18" xfId="3" applyNumberFormat="1" applyFont="1" applyFill="1" applyBorder="1" applyAlignment="1">
      <alignment horizontal="center" vertical="center"/>
    </xf>
    <xf numFmtId="4" fontId="12" fillId="2" borderId="19" xfId="3" applyNumberFormat="1" applyFont="1" applyFill="1" applyBorder="1" applyAlignment="1">
      <alignment vertical="center"/>
    </xf>
    <xf numFmtId="0" fontId="12" fillId="2" borderId="20" xfId="3" applyFont="1" applyFill="1" applyBorder="1" applyAlignment="1">
      <alignment horizontal="center" vertical="center"/>
    </xf>
    <xf numFmtId="0" fontId="13" fillId="2" borderId="0" xfId="3" applyFont="1" applyFill="1" applyAlignment="1">
      <alignment vertical="center"/>
    </xf>
    <xf numFmtId="1" fontId="8" fillId="2" borderId="22" xfId="3" applyNumberFormat="1" applyFont="1" applyFill="1" applyBorder="1" applyAlignment="1">
      <alignment horizontal="right" vertical="center"/>
    </xf>
    <xf numFmtId="2" fontId="8" fillId="2" borderId="0" xfId="3" applyNumberFormat="1" applyFont="1" applyFill="1" applyAlignment="1">
      <alignment vertical="center"/>
    </xf>
    <xf numFmtId="2" fontId="8" fillId="2" borderId="23" xfId="3" applyNumberFormat="1" applyFont="1" applyFill="1" applyBorder="1" applyAlignment="1">
      <alignment vertical="center"/>
    </xf>
    <xf numFmtId="1" fontId="8" fillId="2" borderId="22" xfId="3" applyNumberFormat="1" applyFont="1" applyFill="1" applyBorder="1" applyAlignment="1">
      <alignment vertical="center"/>
    </xf>
    <xf numFmtId="2" fontId="8" fillId="2" borderId="24" xfId="3" applyNumberFormat="1" applyFont="1" applyFill="1" applyBorder="1" applyAlignment="1">
      <alignment horizontal="center" vertical="center"/>
    </xf>
    <xf numFmtId="2" fontId="8" fillId="2" borderId="23" xfId="3" applyNumberFormat="1" applyFont="1" applyFill="1" applyBorder="1" applyAlignment="1">
      <alignment horizontal="center" vertical="center"/>
    </xf>
    <xf numFmtId="4" fontId="8" fillId="2" borderId="23" xfId="3" applyNumberFormat="1" applyFont="1" applyFill="1" applyBorder="1" applyAlignment="1">
      <alignment vertical="center"/>
    </xf>
    <xf numFmtId="4" fontId="8" fillId="2" borderId="24" xfId="3" applyNumberFormat="1" applyFont="1" applyFill="1" applyBorder="1" applyAlignment="1">
      <alignment vertical="center"/>
    </xf>
    <xf numFmtId="0" fontId="8" fillId="2" borderId="25" xfId="3" applyFont="1" applyFill="1" applyBorder="1" applyAlignment="1">
      <alignment vertical="center"/>
    </xf>
    <xf numFmtId="0" fontId="14" fillId="2" borderId="0" xfId="3" applyFont="1" applyFill="1" applyAlignment="1">
      <alignment vertical="center"/>
    </xf>
    <xf numFmtId="0" fontId="8" fillId="2" borderId="19" xfId="3" applyFont="1" applyFill="1" applyBorder="1" applyAlignment="1">
      <alignment horizontal="center" vertical="center"/>
    </xf>
    <xf numFmtId="0" fontId="8" fillId="2" borderId="0" xfId="3" applyFont="1" applyFill="1" applyAlignment="1">
      <alignment horizontal="center" vertical="center"/>
    </xf>
    <xf numFmtId="0" fontId="8" fillId="2" borderId="22" xfId="3" applyFont="1" applyFill="1" applyBorder="1" applyAlignment="1">
      <alignment horizontal="center" vertical="center"/>
    </xf>
    <xf numFmtId="43" fontId="8" fillId="2" borderId="19" xfId="1" applyFont="1" applyFill="1" applyBorder="1" applyAlignment="1">
      <alignment horizontal="center" vertical="center"/>
    </xf>
    <xf numFmtId="43" fontId="8" fillId="2" borderId="18" xfId="1" applyFont="1" applyFill="1" applyBorder="1" applyAlignment="1">
      <alignment horizontal="center" vertical="center"/>
    </xf>
    <xf numFmtId="43" fontId="8" fillId="2" borderId="0" xfId="1" applyFont="1" applyFill="1" applyBorder="1" applyAlignment="1">
      <alignment horizontal="center" vertical="center"/>
    </xf>
    <xf numFmtId="0" fontId="8" fillId="2" borderId="20" xfId="3" applyFont="1" applyFill="1" applyBorder="1" applyAlignment="1">
      <alignment horizontal="center" vertical="center"/>
    </xf>
    <xf numFmtId="1" fontId="11" fillId="2" borderId="22" xfId="3" applyNumberFormat="1" applyFont="1" applyFill="1" applyBorder="1" applyAlignment="1">
      <alignment horizontal="right" vertical="center"/>
    </xf>
    <xf numFmtId="2" fontId="11" fillId="2" borderId="0" xfId="3" applyNumberFormat="1" applyFont="1" applyFill="1" applyAlignment="1">
      <alignment vertical="center"/>
    </xf>
    <xf numFmtId="2" fontId="11" fillId="2" borderId="23" xfId="3" applyNumberFormat="1" applyFont="1" applyFill="1" applyBorder="1" applyAlignment="1">
      <alignment vertical="center"/>
    </xf>
    <xf numFmtId="1" fontId="11" fillId="2" borderId="22" xfId="3" applyNumberFormat="1" applyFont="1" applyFill="1" applyBorder="1" applyAlignment="1">
      <alignment vertical="center"/>
    </xf>
    <xf numFmtId="2" fontId="11" fillId="2" borderId="24" xfId="3" applyNumberFormat="1" applyFont="1" applyFill="1" applyBorder="1" applyAlignment="1">
      <alignment horizontal="center" vertical="center"/>
    </xf>
    <xf numFmtId="43" fontId="11" fillId="2" borderId="23" xfId="1" applyFont="1" applyFill="1" applyBorder="1" applyAlignment="1">
      <alignment horizontal="center" vertical="center"/>
    </xf>
    <xf numFmtId="43" fontId="11" fillId="2" borderId="23" xfId="1" applyFont="1" applyFill="1" applyBorder="1" applyAlignment="1">
      <alignment vertical="center"/>
    </xf>
    <xf numFmtId="43" fontId="11" fillId="2" borderId="24" xfId="1" applyFont="1" applyFill="1" applyBorder="1" applyAlignment="1">
      <alignment vertical="center"/>
    </xf>
    <xf numFmtId="0" fontId="11" fillId="2" borderId="25" xfId="3" applyFont="1" applyFill="1" applyBorder="1" applyAlignment="1">
      <alignment vertical="center"/>
    </xf>
    <xf numFmtId="0" fontId="15" fillId="2" borderId="0" xfId="3" applyFont="1" applyFill="1" applyAlignment="1">
      <alignment vertical="center"/>
    </xf>
    <xf numFmtId="1" fontId="8" fillId="2" borderId="22" xfId="3" applyNumberFormat="1" applyFont="1" applyFill="1" applyBorder="1" applyAlignment="1">
      <alignment horizontal="right" vertical="center" wrapText="1"/>
    </xf>
    <xf numFmtId="2" fontId="8" fillId="2" borderId="0" xfId="3" applyNumberFormat="1" applyFont="1" applyFill="1" applyAlignment="1">
      <alignment horizontal="justify" vertical="center" wrapText="1"/>
    </xf>
    <xf numFmtId="2" fontId="8" fillId="2" borderId="23" xfId="3" applyNumberFormat="1" applyFont="1" applyFill="1" applyBorder="1" applyAlignment="1">
      <alignment horizontal="justify" vertical="center" wrapText="1"/>
    </xf>
    <xf numFmtId="1" fontId="8" fillId="2" borderId="22" xfId="3" applyNumberFormat="1" applyFont="1" applyFill="1" applyBorder="1" applyAlignment="1">
      <alignment horizontal="justify" vertical="center" wrapText="1"/>
    </xf>
    <xf numFmtId="2" fontId="8" fillId="2" borderId="24" xfId="3" applyNumberFormat="1" applyFont="1" applyFill="1" applyBorder="1" applyAlignment="1">
      <alignment horizontal="justify" vertical="center" wrapText="1"/>
    </xf>
    <xf numFmtId="43" fontId="8" fillId="2" borderId="23" xfId="1" applyFont="1" applyFill="1" applyBorder="1" applyAlignment="1">
      <alignment horizontal="justify" vertical="center" wrapText="1"/>
    </xf>
    <xf numFmtId="43" fontId="8" fillId="2" borderId="23" xfId="1" applyFont="1" applyFill="1" applyBorder="1" applyAlignment="1">
      <alignment vertical="center" wrapText="1"/>
    </xf>
    <xf numFmtId="43" fontId="8" fillId="2" borderId="24" xfId="1" applyFont="1" applyFill="1" applyBorder="1" applyAlignment="1">
      <alignment vertical="center" wrapText="1"/>
    </xf>
    <xf numFmtId="0" fontId="8" fillId="2" borderId="25" xfId="3" applyFont="1" applyFill="1" applyBorder="1" applyAlignment="1">
      <alignment horizontal="justify" vertical="center" wrapText="1"/>
    </xf>
    <xf numFmtId="43" fontId="8" fillId="2" borderId="24" xfId="1" applyFont="1" applyFill="1" applyBorder="1" applyAlignment="1">
      <alignment vertical="center"/>
    </xf>
    <xf numFmtId="43" fontId="16" fillId="2" borderId="24" xfId="1" applyFont="1" applyFill="1" applyBorder="1" applyAlignment="1">
      <alignment vertical="center"/>
    </xf>
    <xf numFmtId="43" fontId="16" fillId="2" borderId="24" xfId="1" applyFont="1" applyFill="1" applyBorder="1" applyAlignment="1">
      <alignment vertical="center" wrapText="1"/>
    </xf>
    <xf numFmtId="2" fontId="8" fillId="2" borderId="0" xfId="4" applyNumberFormat="1" applyFont="1" applyFill="1" applyBorder="1" applyAlignment="1">
      <alignment horizontal="center" vertical="center"/>
    </xf>
    <xf numFmtId="2" fontId="8" fillId="2" borderId="23" xfId="3" applyNumberFormat="1" applyFont="1" applyFill="1" applyBorder="1" applyAlignment="1">
      <alignment horizontal="right" vertical="center"/>
    </xf>
    <xf numFmtId="2" fontId="8" fillId="2" borderId="0" xfId="4" applyNumberFormat="1" applyFont="1" applyFill="1" applyBorder="1" applyAlignment="1">
      <alignment vertical="center"/>
    </xf>
    <xf numFmtId="43" fontId="8" fillId="2" borderId="23" xfId="1" applyFont="1" applyFill="1" applyBorder="1" applyAlignment="1">
      <alignment vertical="center"/>
    </xf>
    <xf numFmtId="0" fontId="8" fillId="2" borderId="25" xfId="3" applyFont="1" applyFill="1" applyBorder="1" applyAlignment="1">
      <alignment horizontal="center" vertical="center"/>
    </xf>
    <xf numFmtId="3" fontId="14" fillId="2" borderId="24" xfId="3" applyNumberFormat="1" applyFont="1" applyFill="1" applyBorder="1" applyAlignment="1">
      <alignment horizontal="right" vertical="center"/>
    </xf>
    <xf numFmtId="0" fontId="10" fillId="2" borderId="24" xfId="3" applyFont="1" applyFill="1" applyBorder="1" applyAlignment="1">
      <alignment vertical="center"/>
    </xf>
    <xf numFmtId="0" fontId="10" fillId="2" borderId="0" xfId="3" applyFont="1" applyFill="1" applyAlignment="1">
      <alignment horizontal="right" vertical="center"/>
    </xf>
    <xf numFmtId="0" fontId="10" fillId="2" borderId="22" xfId="3" applyFont="1" applyFill="1" applyBorder="1" applyAlignment="1">
      <alignment horizontal="right" vertical="center"/>
    </xf>
    <xf numFmtId="0" fontId="10" fillId="2" borderId="24" xfId="3" applyFont="1" applyFill="1" applyBorder="1" applyAlignment="1">
      <alignment horizontal="center" vertical="center"/>
    </xf>
    <xf numFmtId="43" fontId="10" fillId="2" borderId="24" xfId="1" applyFont="1" applyFill="1" applyBorder="1" applyAlignment="1">
      <alignment horizontal="center" vertical="center"/>
    </xf>
    <xf numFmtId="43" fontId="10" fillId="2" borderId="24" xfId="1" applyFont="1" applyFill="1" applyBorder="1" applyAlignment="1">
      <alignment vertical="center"/>
    </xf>
    <xf numFmtId="0" fontId="16" fillId="2" borderId="0" xfId="0" applyFont="1" applyFill="1"/>
    <xf numFmtId="0" fontId="16" fillId="0" borderId="0" xfId="0" applyFont="1" applyAlignment="1">
      <alignment vertical="center"/>
    </xf>
    <xf numFmtId="0" fontId="16" fillId="0" borderId="0" xfId="0" applyFont="1"/>
    <xf numFmtId="0" fontId="16" fillId="0" borderId="4" xfId="0" applyFont="1" applyBorder="1"/>
    <xf numFmtId="0" fontId="17" fillId="4" borderId="7" xfId="0" applyFont="1" applyFill="1" applyBorder="1" applyAlignment="1">
      <alignment horizontal="center"/>
    </xf>
    <xf numFmtId="0" fontId="17" fillId="4" borderId="29" xfId="0" applyFont="1" applyFill="1" applyBorder="1" applyAlignment="1">
      <alignment horizontal="center"/>
    </xf>
    <xf numFmtId="0" fontId="17" fillId="4" borderId="11" xfId="0" applyFont="1" applyFill="1" applyBorder="1" applyAlignment="1">
      <alignment horizontal="center"/>
    </xf>
    <xf numFmtId="43" fontId="16" fillId="0" borderId="0" xfId="1" applyFont="1"/>
    <xf numFmtId="1" fontId="8" fillId="5" borderId="22" xfId="3" applyNumberFormat="1" applyFont="1" applyFill="1" applyBorder="1" applyAlignment="1">
      <alignment horizontal="right" vertical="center" wrapText="1"/>
    </xf>
    <xf numFmtId="2" fontId="8" fillId="5" borderId="0" xfId="3" applyNumberFormat="1" applyFont="1" applyFill="1" applyAlignment="1">
      <alignment horizontal="justify" vertical="center" wrapText="1"/>
    </xf>
    <xf numFmtId="2" fontId="8" fillId="5" borderId="23" xfId="3" applyNumberFormat="1" applyFont="1" applyFill="1" applyBorder="1" applyAlignment="1">
      <alignment horizontal="justify" vertical="center" wrapText="1"/>
    </xf>
    <xf numFmtId="1" fontId="8" fillId="5" borderId="22" xfId="3" applyNumberFormat="1" applyFont="1" applyFill="1" applyBorder="1" applyAlignment="1">
      <alignment horizontal="justify" vertical="center" wrapText="1"/>
    </xf>
    <xf numFmtId="2" fontId="8" fillId="5" borderId="24" xfId="3" applyNumberFormat="1" applyFont="1" applyFill="1" applyBorder="1" applyAlignment="1">
      <alignment horizontal="justify" vertical="center" wrapText="1"/>
    </xf>
    <xf numFmtId="43" fontId="8" fillId="5" borderId="23" xfId="1" applyFont="1" applyFill="1" applyBorder="1" applyAlignment="1">
      <alignment vertical="center"/>
    </xf>
    <xf numFmtId="43" fontId="8" fillId="5" borderId="23" xfId="1" applyFont="1" applyFill="1" applyBorder="1" applyAlignment="1">
      <alignment vertical="center" wrapText="1"/>
    </xf>
    <xf numFmtId="43" fontId="8" fillId="5" borderId="24" xfId="1" applyFont="1" applyFill="1" applyBorder="1" applyAlignment="1">
      <alignment vertical="center" wrapText="1"/>
    </xf>
    <xf numFmtId="0" fontId="8" fillId="5" borderId="25" xfId="3" applyFont="1" applyFill="1" applyBorder="1" applyAlignment="1">
      <alignment horizontal="justify" vertical="center" wrapText="1"/>
    </xf>
    <xf numFmtId="0" fontId="14" fillId="5" borderId="0" xfId="3" applyFont="1" applyFill="1" applyAlignment="1">
      <alignment vertical="center"/>
    </xf>
    <xf numFmtId="43" fontId="16" fillId="5" borderId="24" xfId="1" applyFont="1" applyFill="1" applyBorder="1" applyAlignment="1">
      <alignment vertical="center"/>
    </xf>
    <xf numFmtId="1" fontId="8" fillId="5" borderId="22" xfId="3" applyNumberFormat="1" applyFont="1" applyFill="1" applyBorder="1" applyAlignment="1">
      <alignment horizontal="right" vertical="center"/>
    </xf>
    <xf numFmtId="2" fontId="8" fillId="5" borderId="0" xfId="4" applyNumberFormat="1" applyFont="1" applyFill="1" applyBorder="1" applyAlignment="1">
      <alignment horizontal="center" vertical="center"/>
    </xf>
    <xf numFmtId="2" fontId="8" fillId="5" borderId="23" xfId="3" applyNumberFormat="1" applyFont="1" applyFill="1" applyBorder="1" applyAlignment="1">
      <alignment horizontal="right" vertical="center"/>
    </xf>
    <xf numFmtId="2" fontId="8" fillId="5" borderId="0" xfId="4" applyNumberFormat="1" applyFont="1" applyFill="1" applyBorder="1" applyAlignment="1">
      <alignment vertical="center"/>
    </xf>
    <xf numFmtId="2" fontId="8" fillId="5" borderId="24" xfId="3" applyNumberFormat="1" applyFont="1" applyFill="1" applyBorder="1" applyAlignment="1">
      <alignment horizontal="center" vertical="center"/>
    </xf>
    <xf numFmtId="43" fontId="8" fillId="5" borderId="24" xfId="1" applyFont="1" applyFill="1" applyBorder="1" applyAlignment="1">
      <alignment vertical="center"/>
    </xf>
    <xf numFmtId="0" fontId="8" fillId="5" borderId="25" xfId="3" applyFont="1" applyFill="1" applyBorder="1" applyAlignment="1">
      <alignment horizontal="center" vertical="center"/>
    </xf>
    <xf numFmtId="0" fontId="16" fillId="5" borderId="24" xfId="3" applyFont="1" applyFill="1" applyBorder="1" applyAlignment="1">
      <alignment vertical="center"/>
    </xf>
    <xf numFmtId="0" fontId="16" fillId="5" borderId="0" xfId="3" applyFont="1" applyFill="1" applyAlignment="1">
      <alignment horizontal="right" vertical="center"/>
    </xf>
    <xf numFmtId="0" fontId="16" fillId="5" borderId="0" xfId="3" applyFont="1" applyFill="1" applyAlignment="1">
      <alignment vertical="center"/>
    </xf>
    <xf numFmtId="0" fontId="16" fillId="5" borderId="22" xfId="3" applyFont="1" applyFill="1" applyBorder="1" applyAlignment="1">
      <alignment horizontal="right" vertical="center"/>
    </xf>
    <xf numFmtId="0" fontId="16" fillId="5" borderId="24" xfId="3" applyFont="1" applyFill="1" applyBorder="1" applyAlignment="1">
      <alignment horizontal="center" vertical="center"/>
    </xf>
    <xf numFmtId="43" fontId="16" fillId="5" borderId="24" xfId="1" applyFont="1" applyFill="1" applyBorder="1" applyAlignment="1">
      <alignment horizontal="center" vertical="center"/>
    </xf>
    <xf numFmtId="0" fontId="10" fillId="5" borderId="0" xfId="3" applyFont="1" applyFill="1" applyAlignment="1">
      <alignment vertical="center"/>
    </xf>
    <xf numFmtId="164" fontId="10" fillId="5" borderId="0" xfId="3" applyNumberFormat="1" applyFont="1" applyFill="1" applyAlignment="1">
      <alignment vertical="center"/>
    </xf>
    <xf numFmtId="0" fontId="16" fillId="5" borderId="25" xfId="3" applyFont="1" applyFill="1" applyBorder="1" applyAlignment="1">
      <alignment vertical="center"/>
    </xf>
    <xf numFmtId="0" fontId="10" fillId="2" borderId="25" xfId="3" applyFont="1" applyFill="1" applyBorder="1" applyAlignment="1">
      <alignment vertical="center"/>
    </xf>
    <xf numFmtId="0" fontId="6" fillId="2" borderId="8" xfId="0" applyFont="1" applyFill="1" applyBorder="1" applyAlignment="1">
      <alignment horizontal="left" vertical="center" wrapText="1"/>
    </xf>
    <xf numFmtId="0" fontId="2" fillId="0" borderId="0" xfId="0" applyFont="1"/>
    <xf numFmtId="0" fontId="18" fillId="2" borderId="6" xfId="0" applyFont="1" applyFill="1" applyBorder="1" applyAlignment="1">
      <alignment horizontal="left"/>
    </xf>
    <xf numFmtId="4" fontId="19" fillId="2" borderId="1" xfId="0" applyNumberFormat="1" applyFont="1" applyFill="1" applyBorder="1" applyAlignment="1">
      <alignment vertical="center"/>
    </xf>
    <xf numFmtId="0" fontId="19" fillId="2" borderId="1" xfId="0" applyFont="1" applyFill="1" applyBorder="1"/>
    <xf numFmtId="4" fontId="20" fillId="2" borderId="1" xfId="0" applyNumberFormat="1" applyFont="1" applyFill="1" applyBorder="1" applyAlignment="1">
      <alignment vertical="center"/>
    </xf>
    <xf numFmtId="0" fontId="18" fillId="2" borderId="14" xfId="0" applyFont="1" applyFill="1" applyBorder="1" applyAlignment="1">
      <alignment horizontal="left"/>
    </xf>
    <xf numFmtId="0" fontId="19" fillId="2" borderId="0" xfId="0" applyFont="1" applyFill="1"/>
    <xf numFmtId="4" fontId="19" fillId="2" borderId="0" xfId="1" applyNumberFormat="1" applyFont="1" applyFill="1" applyBorder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21" fillId="2" borderId="0" xfId="0" applyFont="1" applyFill="1"/>
    <xf numFmtId="4" fontId="18" fillId="2" borderId="10" xfId="0" applyNumberFormat="1" applyFont="1" applyFill="1" applyBorder="1" applyAlignment="1">
      <alignment horizontal="left"/>
    </xf>
    <xf numFmtId="4" fontId="19" fillId="2" borderId="4" xfId="0" applyNumberFormat="1" applyFont="1" applyFill="1" applyBorder="1" applyAlignment="1">
      <alignment wrapText="1"/>
    </xf>
    <xf numFmtId="4" fontId="19" fillId="2" borderId="4" xfId="0" applyNumberFormat="1" applyFont="1" applyFill="1" applyBorder="1" applyAlignment="1">
      <alignment horizontal="right"/>
    </xf>
    <xf numFmtId="165" fontId="20" fillId="2" borderId="4" xfId="0" applyNumberFormat="1" applyFont="1" applyFill="1" applyBorder="1" applyAlignment="1">
      <alignment vertical="center"/>
    </xf>
    <xf numFmtId="4" fontId="19" fillId="2" borderId="4" xfId="0" applyNumberFormat="1" applyFont="1" applyFill="1" applyBorder="1" applyAlignment="1">
      <alignment horizontal="right" vertical="center"/>
    </xf>
    <xf numFmtId="0" fontId="21" fillId="2" borderId="4" xfId="0" applyFont="1" applyFill="1" applyBorder="1"/>
    <xf numFmtId="0" fontId="22" fillId="4" borderId="12" xfId="0" applyFont="1" applyFill="1" applyBorder="1" applyAlignment="1">
      <alignment horizontal="center" vertical="center"/>
    </xf>
    <xf numFmtId="0" fontId="23" fillId="0" borderId="7" xfId="0" applyFont="1" applyBorder="1" applyAlignment="1">
      <alignment horizontal="left"/>
    </xf>
    <xf numFmtId="44" fontId="22" fillId="0" borderId="12" xfId="5" applyFont="1" applyBorder="1" applyAlignment="1">
      <alignment horizontal="center" vertical="center"/>
    </xf>
    <xf numFmtId="10" fontId="22" fillId="0" borderId="12" xfId="0" applyNumberFormat="1" applyFont="1" applyBorder="1"/>
    <xf numFmtId="0" fontId="23" fillId="0" borderId="11" xfId="0" applyFont="1" applyBorder="1" applyAlignment="1">
      <alignment horizontal="left"/>
    </xf>
    <xf numFmtId="10" fontId="22" fillId="0" borderId="12" xfId="2" applyNumberFormat="1" applyFont="1" applyBorder="1" applyAlignment="1">
      <alignment horizontal="center" vertical="center"/>
    </xf>
    <xf numFmtId="43" fontId="22" fillId="0" borderId="12" xfId="1" applyFont="1" applyBorder="1" applyAlignment="1"/>
    <xf numFmtId="0" fontId="22" fillId="4" borderId="6" xfId="0" applyFont="1" applyFill="1" applyBorder="1" applyAlignment="1">
      <alignment horizontal="center"/>
    </xf>
    <xf numFmtId="0" fontId="22" fillId="4" borderId="2" xfId="0" applyFont="1" applyFill="1" applyBorder="1" applyAlignment="1">
      <alignment horizontal="center"/>
    </xf>
    <xf numFmtId="43" fontId="22" fillId="4" borderId="7" xfId="1" applyFont="1" applyFill="1" applyBorder="1" applyAlignment="1">
      <alignment horizontal="center"/>
    </xf>
    <xf numFmtId="10" fontId="22" fillId="4" borderId="12" xfId="0" applyNumberFormat="1" applyFont="1" applyFill="1" applyBorder="1" applyAlignment="1">
      <alignment horizontal="center"/>
    </xf>
    <xf numFmtId="0" fontId="22" fillId="4" borderId="14" xfId="0" applyFont="1" applyFill="1" applyBorder="1" applyAlignment="1">
      <alignment horizontal="center"/>
    </xf>
    <xf numFmtId="0" fontId="22" fillId="4" borderId="3" xfId="0" applyFont="1" applyFill="1" applyBorder="1" applyAlignment="1">
      <alignment horizontal="center"/>
    </xf>
    <xf numFmtId="10" fontId="22" fillId="4" borderId="12" xfId="1" applyNumberFormat="1" applyFont="1" applyFill="1" applyBorder="1" applyAlignment="1">
      <alignment horizontal="center"/>
    </xf>
    <xf numFmtId="44" fontId="22" fillId="4" borderId="12" xfId="5" applyFont="1" applyFill="1" applyBorder="1" applyAlignment="1">
      <alignment horizontal="center"/>
    </xf>
    <xf numFmtId="0" fontId="22" fillId="4" borderId="10" xfId="0" applyFont="1" applyFill="1" applyBorder="1" applyAlignment="1">
      <alignment horizontal="center"/>
    </xf>
    <xf numFmtId="0" fontId="22" fillId="4" borderId="5" xfId="0" applyFont="1" applyFill="1" applyBorder="1" applyAlignment="1">
      <alignment horizontal="center"/>
    </xf>
    <xf numFmtId="4" fontId="3" fillId="2" borderId="0" xfId="0" applyNumberFormat="1" applyFont="1" applyFill="1" applyAlignment="1">
      <alignment horizontal="center" vertical="center"/>
    </xf>
    <xf numFmtId="4" fontId="5" fillId="2" borderId="12" xfId="1" applyNumberFormat="1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10" fontId="27" fillId="0" borderId="12" xfId="0" applyNumberFormat="1" applyFont="1" applyBorder="1" applyAlignment="1">
      <alignment horizontal="center"/>
    </xf>
    <xf numFmtId="10" fontId="6" fillId="2" borderId="12" xfId="2" applyNumberFormat="1" applyFont="1" applyFill="1" applyBorder="1" applyAlignment="1">
      <alignment horizontal="center" vertical="center"/>
    </xf>
    <xf numFmtId="4" fontId="0" fillId="0" borderId="0" xfId="0" applyNumberFormat="1"/>
    <xf numFmtId="0" fontId="31" fillId="0" borderId="0" xfId="0" applyFont="1"/>
    <xf numFmtId="9" fontId="31" fillId="0" borderId="0" xfId="0" applyNumberFormat="1" applyFont="1"/>
    <xf numFmtId="164" fontId="31" fillId="0" borderId="0" xfId="0" applyNumberFormat="1" applyFont="1"/>
    <xf numFmtId="0" fontId="32" fillId="5" borderId="0" xfId="0" applyFont="1" applyFill="1"/>
    <xf numFmtId="10" fontId="32" fillId="5" borderId="0" xfId="0" applyNumberFormat="1" applyFont="1" applyFill="1"/>
    <xf numFmtId="44" fontId="32" fillId="5" borderId="0" xfId="0" applyNumberFormat="1" applyFont="1" applyFill="1"/>
    <xf numFmtId="0" fontId="29" fillId="5" borderId="0" xfId="0" applyFont="1" applyFill="1" applyAlignment="1">
      <alignment horizontal="center"/>
    </xf>
    <xf numFmtId="0" fontId="31" fillId="5" borderId="0" xfId="0" applyFont="1" applyFill="1" applyAlignment="1">
      <alignment horizontal="center"/>
    </xf>
    <xf numFmtId="0" fontId="0" fillId="5" borderId="0" xfId="0" applyFill="1"/>
    <xf numFmtId="168" fontId="31" fillId="5" borderId="0" xfId="0" applyNumberFormat="1" applyFont="1" applyFill="1"/>
    <xf numFmtId="0" fontId="31" fillId="5" borderId="0" xfId="0" applyFont="1" applyFill="1"/>
    <xf numFmtId="1" fontId="31" fillId="0" borderId="0" xfId="0" applyNumberFormat="1" applyFont="1" applyAlignment="1">
      <alignment horizontal="center"/>
    </xf>
    <xf numFmtId="2" fontId="31" fillId="5" borderId="0" xfId="0" applyNumberFormat="1" applyFont="1" applyFill="1" applyAlignment="1">
      <alignment horizontal="center"/>
    </xf>
    <xf numFmtId="171" fontId="32" fillId="5" borderId="0" xfId="0" applyNumberFormat="1" applyFont="1" applyFill="1"/>
    <xf numFmtId="0" fontId="5" fillId="2" borderId="0" xfId="0" applyFont="1" applyFill="1" applyAlignment="1">
      <alignment vertical="center" wrapText="1"/>
    </xf>
    <xf numFmtId="4" fontId="5" fillId="2" borderId="0" xfId="0" applyNumberFormat="1" applyFont="1" applyFill="1" applyAlignment="1">
      <alignment vertical="center"/>
    </xf>
    <xf numFmtId="49" fontId="3" fillId="0" borderId="8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left" vertical="center" wrapText="1"/>
    </xf>
    <xf numFmtId="10" fontId="23" fillId="0" borderId="12" xfId="0" applyNumberFormat="1" applyFont="1" applyBorder="1"/>
    <xf numFmtId="0" fontId="6" fillId="2" borderId="8" xfId="0" applyFont="1" applyFill="1" applyBorder="1" applyAlignment="1">
      <alignment horizontal="justify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4" fontId="22" fillId="0" borderId="12" xfId="2" applyNumberFormat="1" applyFont="1" applyBorder="1" applyAlignment="1">
      <alignment horizontal="center" vertical="center"/>
    </xf>
    <xf numFmtId="9" fontId="22" fillId="0" borderId="12" xfId="2" applyFont="1" applyBorder="1" applyAlignment="1"/>
    <xf numFmtId="49" fontId="5" fillId="0" borderId="8" xfId="0" applyNumberFormat="1" applyFont="1" applyBorder="1" applyAlignment="1">
      <alignment horizontal="center" vertical="center" wrapText="1"/>
    </xf>
    <xf numFmtId="49" fontId="28" fillId="0" borderId="8" xfId="0" applyNumberFormat="1" applyFont="1" applyBorder="1" applyAlignment="1">
      <alignment horizontal="center" vertical="center" wrapText="1"/>
    </xf>
    <xf numFmtId="3" fontId="8" fillId="5" borderId="21" xfId="3" applyNumberFormat="1" applyFont="1" applyFill="1" applyBorder="1" applyAlignment="1">
      <alignment horizontal="center" vertical="center"/>
    </xf>
    <xf numFmtId="0" fontId="8" fillId="5" borderId="19" xfId="3" applyFont="1" applyFill="1" applyBorder="1" applyAlignment="1">
      <alignment horizontal="center" vertical="center"/>
    </xf>
    <xf numFmtId="3" fontId="11" fillId="5" borderId="21" xfId="3" applyNumberFormat="1" applyFont="1" applyFill="1" applyBorder="1" applyAlignment="1">
      <alignment horizontal="right" vertical="center"/>
    </xf>
    <xf numFmtId="0" fontId="11" fillId="5" borderId="22" xfId="3" applyFont="1" applyFill="1" applyBorder="1" applyAlignment="1">
      <alignment vertical="center"/>
    </xf>
    <xf numFmtId="0" fontId="8" fillId="5" borderId="22" xfId="3" applyFont="1" applyFill="1" applyBorder="1" applyAlignment="1">
      <alignment vertical="center"/>
    </xf>
    <xf numFmtId="0" fontId="10" fillId="5" borderId="24" xfId="3" applyFont="1" applyFill="1" applyBorder="1" applyAlignment="1">
      <alignment vertical="center"/>
    </xf>
    <xf numFmtId="3" fontId="14" fillId="5" borderId="24" xfId="3" applyNumberFormat="1" applyFont="1" applyFill="1" applyBorder="1" applyAlignment="1">
      <alignment horizontal="right" vertical="center"/>
    </xf>
    <xf numFmtId="4" fontId="5" fillId="2" borderId="12" xfId="0" applyNumberFormat="1" applyFont="1" applyFill="1" applyBorder="1" applyAlignment="1">
      <alignment horizontal="center" vertical="center"/>
    </xf>
    <xf numFmtId="165" fontId="6" fillId="2" borderId="12" xfId="0" applyNumberFormat="1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43" fontId="8" fillId="2" borderId="11" xfId="1" applyFont="1" applyFill="1" applyBorder="1" applyAlignment="1">
      <alignment horizontal="center" vertical="center"/>
    </xf>
    <xf numFmtId="1" fontId="16" fillId="2" borderId="22" xfId="3" applyNumberFormat="1" applyFont="1" applyFill="1" applyBorder="1" applyAlignment="1">
      <alignment horizontal="right" vertical="center"/>
    </xf>
    <xf numFmtId="2" fontId="16" fillId="2" borderId="0" xfId="3" applyNumberFormat="1" applyFont="1" applyFill="1" applyAlignment="1">
      <alignment vertical="center"/>
    </xf>
    <xf numFmtId="2" fontId="16" fillId="2" borderId="23" xfId="3" applyNumberFormat="1" applyFont="1" applyFill="1" applyBorder="1" applyAlignment="1">
      <alignment vertical="center"/>
    </xf>
    <xf numFmtId="1" fontId="16" fillId="2" borderId="22" xfId="3" applyNumberFormat="1" applyFont="1" applyFill="1" applyBorder="1" applyAlignment="1">
      <alignment vertical="center"/>
    </xf>
    <xf numFmtId="4" fontId="16" fillId="2" borderId="18" xfId="3" applyNumberFormat="1" applyFont="1" applyFill="1" applyBorder="1" applyAlignment="1">
      <alignment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4" fontId="6" fillId="2" borderId="12" xfId="0" applyNumberFormat="1" applyFont="1" applyFill="1" applyBorder="1" applyAlignment="1">
      <alignment horizontal="center" vertical="center" wrapText="1"/>
    </xf>
    <xf numFmtId="0" fontId="31" fillId="0" borderId="0" xfId="9" applyFont="1"/>
    <xf numFmtId="0" fontId="1" fillId="0" borderId="0" xfId="9"/>
    <xf numFmtId="164" fontId="31" fillId="0" borderId="0" xfId="9" applyNumberFormat="1" applyFont="1"/>
    <xf numFmtId="1" fontId="31" fillId="5" borderId="12" xfId="9" applyNumberFormat="1" applyFont="1" applyFill="1" applyBorder="1" applyAlignment="1">
      <alignment horizontal="center"/>
    </xf>
    <xf numFmtId="2" fontId="31" fillId="5" borderId="12" xfId="9" applyNumberFormat="1" applyFont="1" applyFill="1" applyBorder="1" applyAlignment="1">
      <alignment horizontal="center"/>
    </xf>
    <xf numFmtId="168" fontId="31" fillId="5" borderId="12" xfId="9" applyNumberFormat="1" applyFont="1" applyFill="1" applyBorder="1"/>
    <xf numFmtId="0" fontId="31" fillId="5" borderId="12" xfId="9" applyFont="1" applyFill="1" applyBorder="1" applyAlignment="1">
      <alignment horizontal="center" vertical="top"/>
    </xf>
    <xf numFmtId="0" fontId="31" fillId="5" borderId="9" xfId="9" applyFont="1" applyFill="1" applyBorder="1" applyAlignment="1">
      <alignment horizontal="center" vertical="top"/>
    </xf>
    <xf numFmtId="2" fontId="31" fillId="5" borderId="12" xfId="9" applyNumberFormat="1" applyFont="1" applyFill="1" applyBorder="1" applyAlignment="1">
      <alignment horizontal="center" vertical="top"/>
    </xf>
    <xf numFmtId="168" fontId="31" fillId="5" borderId="12" xfId="9" applyNumberFormat="1" applyFont="1" applyFill="1" applyBorder="1" applyAlignment="1">
      <alignment vertical="top"/>
    </xf>
    <xf numFmtId="0" fontId="31" fillId="5" borderId="12" xfId="9" applyFont="1" applyFill="1" applyBorder="1"/>
    <xf numFmtId="0" fontId="31" fillId="5" borderId="6" xfId="9" applyFont="1" applyFill="1" applyBorder="1" applyAlignment="1">
      <alignment horizontal="center"/>
    </xf>
    <xf numFmtId="168" fontId="31" fillId="5" borderId="7" xfId="9" applyNumberFormat="1" applyFont="1" applyFill="1" applyBorder="1"/>
    <xf numFmtId="168" fontId="1" fillId="5" borderId="7" xfId="9" applyNumberFormat="1" applyFill="1" applyBorder="1" applyAlignment="1">
      <alignment horizontal="right" vertical="top" wrapText="1"/>
    </xf>
    <xf numFmtId="1" fontId="1" fillId="5" borderId="6" xfId="9" applyNumberFormat="1" applyFill="1" applyBorder="1" applyAlignment="1">
      <alignment horizontal="center" vertical="top" wrapText="1"/>
    </xf>
    <xf numFmtId="1" fontId="31" fillId="5" borderId="6" xfId="9" applyNumberFormat="1" applyFont="1" applyFill="1" applyBorder="1" applyAlignment="1">
      <alignment horizontal="center" vertical="center" wrapText="1"/>
    </xf>
    <xf numFmtId="49" fontId="0" fillId="5" borderId="6" xfId="9" applyNumberFormat="1" applyFont="1" applyFill="1" applyBorder="1" applyAlignment="1">
      <alignment horizontal="center" vertical="top" wrapText="1"/>
    </xf>
    <xf numFmtId="4" fontId="1" fillId="5" borderId="12" xfId="9" applyNumberFormat="1" applyFill="1" applyBorder="1" applyAlignment="1">
      <alignment horizontal="center" vertical="top" wrapText="1"/>
    </xf>
    <xf numFmtId="168" fontId="1" fillId="0" borderId="7" xfId="9" applyNumberFormat="1" applyBorder="1" applyAlignment="1">
      <alignment horizontal="right" vertical="top" wrapText="1"/>
    </xf>
    <xf numFmtId="0" fontId="0" fillId="0" borderId="0" xfId="9" applyFont="1"/>
    <xf numFmtId="168" fontId="34" fillId="5" borderId="7" xfId="9" applyNumberFormat="1" applyFont="1" applyFill="1" applyBorder="1" applyAlignment="1">
      <alignment horizontal="right" vertical="top" wrapText="1"/>
    </xf>
    <xf numFmtId="0" fontId="35" fillId="0" borderId="0" xfId="9" applyFont="1"/>
    <xf numFmtId="168" fontId="31" fillId="5" borderId="13" xfId="9" applyNumberFormat="1" applyFont="1" applyFill="1" applyBorder="1"/>
    <xf numFmtId="168" fontId="29" fillId="5" borderId="12" xfId="9" applyNumberFormat="1" applyFont="1" applyFill="1" applyBorder="1" applyAlignment="1">
      <alignment vertical="top" wrapText="1"/>
    </xf>
    <xf numFmtId="164" fontId="31" fillId="5" borderId="7" xfId="9" applyNumberFormat="1" applyFont="1" applyFill="1" applyBorder="1"/>
    <xf numFmtId="164" fontId="31" fillId="5" borderId="29" xfId="9" applyNumberFormat="1" applyFont="1" applyFill="1" applyBorder="1"/>
    <xf numFmtId="2" fontId="16" fillId="2" borderId="24" xfId="3" applyNumberFormat="1" applyFont="1" applyFill="1" applyBorder="1" applyAlignment="1">
      <alignment horizontal="center" vertical="center"/>
    </xf>
    <xf numFmtId="2" fontId="16" fillId="2" borderId="23" xfId="3" applyNumberFormat="1" applyFont="1" applyFill="1" applyBorder="1" applyAlignment="1">
      <alignment horizontal="center" vertical="center"/>
    </xf>
    <xf numFmtId="4" fontId="16" fillId="2" borderId="23" xfId="3" applyNumberFormat="1" applyFont="1" applyFill="1" applyBorder="1" applyAlignment="1">
      <alignment vertical="center"/>
    </xf>
    <xf numFmtId="4" fontId="16" fillId="2" borderId="24" xfId="3" applyNumberFormat="1" applyFont="1" applyFill="1" applyBorder="1" applyAlignment="1">
      <alignment vertical="center"/>
    </xf>
    <xf numFmtId="0" fontId="16" fillId="2" borderId="25" xfId="3" applyFont="1" applyFill="1" applyBorder="1" applyAlignment="1">
      <alignment vertical="center"/>
    </xf>
    <xf numFmtId="1" fontId="16" fillId="2" borderId="22" xfId="3" applyNumberFormat="1" applyFont="1" applyFill="1" applyBorder="1" applyAlignment="1">
      <alignment horizontal="center" vertical="center"/>
    </xf>
    <xf numFmtId="2" fontId="16" fillId="2" borderId="0" xfId="3" applyNumberFormat="1" applyFont="1" applyFill="1" applyAlignment="1">
      <alignment horizontal="center" vertical="center"/>
    </xf>
    <xf numFmtId="1" fontId="16" fillId="5" borderId="22" xfId="3" applyNumberFormat="1" applyFont="1" applyFill="1" applyBorder="1" applyAlignment="1">
      <alignment vertical="center"/>
    </xf>
    <xf numFmtId="2" fontId="16" fillId="5" borderId="0" xfId="3" applyNumberFormat="1" applyFont="1" applyFill="1" applyAlignment="1">
      <alignment vertical="center"/>
    </xf>
    <xf numFmtId="2" fontId="16" fillId="5" borderId="23" xfId="3" applyNumberFormat="1" applyFont="1" applyFill="1" applyBorder="1" applyAlignment="1">
      <alignment vertical="center"/>
    </xf>
    <xf numFmtId="1" fontId="16" fillId="5" borderId="22" xfId="3" applyNumberFormat="1" applyFont="1" applyFill="1" applyBorder="1" applyAlignment="1">
      <alignment horizontal="right" vertical="center"/>
    </xf>
    <xf numFmtId="0" fontId="16" fillId="2" borderId="6" xfId="0" applyFont="1" applyFill="1" applyBorder="1" applyAlignment="1">
      <alignment wrapText="1"/>
    </xf>
    <xf numFmtId="0" fontId="8" fillId="2" borderId="14" xfId="0" applyFont="1" applyFill="1" applyBorder="1" applyAlignment="1">
      <alignment vertical="center"/>
    </xf>
    <xf numFmtId="164" fontId="8" fillId="2" borderId="1" xfId="0" applyNumberFormat="1" applyFont="1" applyFill="1" applyBorder="1" applyAlignment="1">
      <alignment vertical="center" wrapText="1"/>
    </xf>
    <xf numFmtId="0" fontId="16" fillId="0" borderId="1" xfId="0" applyFont="1" applyBorder="1"/>
    <xf numFmtId="43" fontId="8" fillId="2" borderId="1" xfId="1" applyFont="1" applyFill="1" applyBorder="1" applyAlignment="1">
      <alignment vertical="center"/>
    </xf>
    <xf numFmtId="43" fontId="16" fillId="2" borderId="1" xfId="1" applyFont="1" applyFill="1" applyBorder="1" applyAlignment="1">
      <alignment vertical="center"/>
    </xf>
    <xf numFmtId="4" fontId="16" fillId="2" borderId="2" xfId="0" applyNumberFormat="1" applyFont="1" applyFill="1" applyBorder="1" applyAlignment="1">
      <alignment vertical="center"/>
    </xf>
    <xf numFmtId="0" fontId="10" fillId="2" borderId="0" xfId="0" applyFont="1" applyFill="1"/>
    <xf numFmtId="0" fontId="10" fillId="0" borderId="0" xfId="0" applyFont="1"/>
    <xf numFmtId="0" fontId="16" fillId="2" borderId="14" xfId="0" applyFont="1" applyFill="1" applyBorder="1" applyAlignment="1">
      <alignment wrapText="1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vertical="center" wrapText="1"/>
    </xf>
    <xf numFmtId="164" fontId="8" fillId="2" borderId="0" xfId="0" applyNumberFormat="1" applyFont="1" applyFill="1" applyAlignment="1">
      <alignment vertical="center" wrapText="1"/>
    </xf>
    <xf numFmtId="4" fontId="8" fillId="2" borderId="0" xfId="1" applyNumberFormat="1" applyFont="1" applyFill="1" applyBorder="1" applyAlignment="1">
      <alignment vertical="center"/>
    </xf>
    <xf numFmtId="43" fontId="8" fillId="2" borderId="0" xfId="1" applyFont="1" applyFill="1" applyBorder="1" applyAlignment="1">
      <alignment vertical="center"/>
    </xf>
    <xf numFmtId="43" fontId="16" fillId="2" borderId="0" xfId="1" applyFont="1" applyFill="1" applyBorder="1" applyAlignment="1">
      <alignment vertical="center"/>
    </xf>
    <xf numFmtId="4" fontId="16" fillId="2" borderId="3" xfId="0" applyNumberFormat="1" applyFont="1" applyFill="1" applyBorder="1" applyAlignment="1">
      <alignment vertical="center"/>
    </xf>
    <xf numFmtId="0" fontId="8" fillId="2" borderId="14" xfId="0" applyFont="1" applyFill="1" applyBorder="1" applyAlignment="1">
      <alignment wrapText="1"/>
    </xf>
    <xf numFmtId="4" fontId="8" fillId="2" borderId="14" xfId="0" applyNumberFormat="1" applyFont="1" applyFill="1" applyBorder="1"/>
    <xf numFmtId="4" fontId="8" fillId="2" borderId="0" xfId="0" applyNumberFormat="1" applyFont="1" applyFill="1"/>
    <xf numFmtId="4" fontId="8" fillId="2" borderId="0" xfId="0" applyNumberFormat="1" applyFont="1" applyFill="1" applyAlignment="1">
      <alignment wrapText="1"/>
    </xf>
    <xf numFmtId="4" fontId="16" fillId="2" borderId="0" xfId="1" applyNumberFormat="1" applyFont="1" applyFill="1" applyBorder="1" applyAlignment="1">
      <alignment horizontal="left" vertical="center"/>
    </xf>
    <xf numFmtId="43" fontId="16" fillId="2" borderId="0" xfId="1" applyFont="1" applyFill="1" applyBorder="1" applyAlignment="1">
      <alignment horizontal="left" vertical="center"/>
    </xf>
    <xf numFmtId="4" fontId="16" fillId="2" borderId="3" xfId="0" applyNumberFormat="1" applyFont="1" applyFill="1" applyBorder="1" applyAlignment="1">
      <alignment horizontal="right" vertical="center"/>
    </xf>
    <xf numFmtId="3" fontId="8" fillId="5" borderId="21" xfId="3" applyNumberFormat="1" applyFont="1" applyFill="1" applyBorder="1" applyAlignment="1">
      <alignment horizontal="right" vertical="center"/>
    </xf>
    <xf numFmtId="3" fontId="16" fillId="5" borderId="21" xfId="3" applyNumberFormat="1" applyFont="1" applyFill="1" applyBorder="1" applyAlignment="1">
      <alignment horizontal="right" vertical="center"/>
    </xf>
    <xf numFmtId="0" fontId="16" fillId="5" borderId="22" xfId="3" applyFont="1" applyFill="1" applyBorder="1" applyAlignment="1">
      <alignment vertical="center"/>
    </xf>
    <xf numFmtId="2" fontId="16" fillId="2" borderId="0" xfId="4" applyNumberFormat="1" applyFont="1" applyFill="1" applyBorder="1" applyAlignment="1">
      <alignment horizontal="center" vertical="center"/>
    </xf>
    <xf numFmtId="2" fontId="16" fillId="2" borderId="23" xfId="3" applyNumberFormat="1" applyFont="1" applyFill="1" applyBorder="1" applyAlignment="1">
      <alignment horizontal="right" vertical="center"/>
    </xf>
    <xf numFmtId="2" fontId="16" fillId="2" borderId="0" xfId="4" applyNumberFormat="1" applyFont="1" applyFill="1" applyBorder="1" applyAlignment="1">
      <alignment vertical="center"/>
    </xf>
    <xf numFmtId="0" fontId="8" fillId="5" borderId="26" xfId="3" applyFont="1" applyFill="1" applyBorder="1" applyAlignment="1">
      <alignment vertical="center"/>
    </xf>
    <xf numFmtId="1" fontId="8" fillId="2" borderId="26" xfId="3" applyNumberFormat="1" applyFont="1" applyFill="1" applyBorder="1" applyAlignment="1">
      <alignment horizontal="right" vertical="center"/>
    </xf>
    <xf numFmtId="2" fontId="8" fillId="2" borderId="13" xfId="4" applyNumberFormat="1" applyFont="1" applyFill="1" applyBorder="1" applyAlignment="1">
      <alignment horizontal="center" vertical="center"/>
    </xf>
    <xf numFmtId="2" fontId="8" fillId="2" borderId="27" xfId="3" applyNumberFormat="1" applyFont="1" applyFill="1" applyBorder="1" applyAlignment="1">
      <alignment horizontal="right" vertical="center"/>
    </xf>
    <xf numFmtId="2" fontId="8" fillId="2" borderId="13" xfId="4" applyNumberFormat="1" applyFont="1" applyFill="1" applyBorder="1" applyAlignment="1">
      <alignment vertical="center"/>
    </xf>
    <xf numFmtId="2" fontId="8" fillId="2" borderId="28" xfId="3" applyNumberFormat="1" applyFont="1" applyFill="1" applyBorder="1" applyAlignment="1">
      <alignment horizontal="center" vertical="center"/>
    </xf>
    <xf numFmtId="2" fontId="8" fillId="2" borderId="27" xfId="3" applyNumberFormat="1" applyFont="1" applyFill="1" applyBorder="1" applyAlignment="1">
      <alignment horizontal="center" vertical="center"/>
    </xf>
    <xf numFmtId="4" fontId="8" fillId="2" borderId="27" xfId="3" applyNumberFormat="1" applyFont="1" applyFill="1" applyBorder="1" applyAlignment="1">
      <alignment vertical="center"/>
    </xf>
    <xf numFmtId="4" fontId="8" fillId="2" borderId="28" xfId="3" applyNumberFormat="1" applyFont="1" applyFill="1" applyBorder="1" applyAlignment="1">
      <alignment vertical="center"/>
    </xf>
    <xf numFmtId="0" fontId="8" fillId="5" borderId="15" xfId="3" applyFont="1" applyFill="1" applyBorder="1" applyAlignment="1">
      <alignment horizontal="center" vertical="center"/>
    </xf>
    <xf numFmtId="0" fontId="8" fillId="5" borderId="17" xfId="3" applyFont="1" applyFill="1" applyBorder="1" applyAlignment="1">
      <alignment vertical="center"/>
    </xf>
    <xf numFmtId="1" fontId="8" fillId="2" borderId="17" xfId="3" applyNumberFormat="1" applyFont="1" applyFill="1" applyBorder="1" applyAlignment="1">
      <alignment horizontal="right" vertical="center"/>
    </xf>
    <xf numFmtId="2" fontId="8" fillId="2" borderId="1" xfId="4" applyNumberFormat="1" applyFont="1" applyFill="1" applyBorder="1" applyAlignment="1">
      <alignment horizontal="center" vertical="center"/>
    </xf>
    <xf numFmtId="2" fontId="8" fillId="2" borderId="18" xfId="3" applyNumberFormat="1" applyFont="1" applyFill="1" applyBorder="1" applyAlignment="1">
      <alignment horizontal="right" vertical="center"/>
    </xf>
    <xf numFmtId="2" fontId="8" fillId="2" borderId="1" xfId="4" applyNumberFormat="1" applyFont="1" applyFill="1" applyBorder="1" applyAlignment="1">
      <alignment vertical="center"/>
    </xf>
    <xf numFmtId="2" fontId="8" fillId="2" borderId="19" xfId="3" applyNumberFormat="1" applyFont="1" applyFill="1" applyBorder="1" applyAlignment="1">
      <alignment horizontal="center" vertical="center"/>
    </xf>
    <xf numFmtId="2" fontId="8" fillId="2" borderId="18" xfId="3" applyNumberFormat="1" applyFont="1" applyFill="1" applyBorder="1" applyAlignment="1">
      <alignment horizontal="center" vertical="center"/>
    </xf>
    <xf numFmtId="4" fontId="8" fillId="2" borderId="18" xfId="3" applyNumberFormat="1" applyFont="1" applyFill="1" applyBorder="1" applyAlignment="1">
      <alignment vertical="center"/>
    </xf>
    <xf numFmtId="4" fontId="8" fillId="2" borderId="19" xfId="3" applyNumberFormat="1" applyFont="1" applyFill="1" applyBorder="1" applyAlignment="1">
      <alignment vertical="center"/>
    </xf>
    <xf numFmtId="0" fontId="8" fillId="5" borderId="20" xfId="3" applyFont="1" applyFill="1" applyBorder="1" applyAlignment="1">
      <alignment horizontal="center" vertical="center"/>
    </xf>
    <xf numFmtId="0" fontId="8" fillId="5" borderId="22" xfId="3" applyFont="1" applyFill="1" applyBorder="1" applyAlignment="1">
      <alignment vertical="center" wrapText="1"/>
    </xf>
    <xf numFmtId="1" fontId="16" fillId="5" borderId="22" xfId="3" applyNumberFormat="1" applyFont="1" applyFill="1" applyBorder="1" applyAlignment="1">
      <alignment horizontal="center" vertical="center"/>
    </xf>
    <xf numFmtId="2" fontId="16" fillId="5" borderId="0" xfId="3" applyNumberFormat="1" applyFont="1" applyFill="1" applyAlignment="1">
      <alignment horizontal="center" vertical="center"/>
    </xf>
    <xf numFmtId="2" fontId="16" fillId="5" borderId="23" xfId="3" applyNumberFormat="1" applyFont="1" applyFill="1" applyBorder="1" applyAlignment="1">
      <alignment horizontal="center" vertical="center"/>
    </xf>
    <xf numFmtId="2" fontId="16" fillId="5" borderId="24" xfId="3" applyNumberFormat="1" applyFont="1" applyFill="1" applyBorder="1" applyAlignment="1">
      <alignment horizontal="center" vertical="center"/>
    </xf>
    <xf numFmtId="43" fontId="16" fillId="5" borderId="23" xfId="1" applyFont="1" applyFill="1" applyBorder="1" applyAlignment="1">
      <alignment vertical="center" wrapText="1"/>
    </xf>
    <xf numFmtId="4" fontId="16" fillId="5" borderId="24" xfId="1" applyNumberFormat="1" applyFont="1" applyFill="1" applyBorder="1" applyAlignment="1">
      <alignment vertical="center"/>
    </xf>
    <xf numFmtId="43" fontId="16" fillId="2" borderId="23" xfId="1" applyFont="1" applyFill="1" applyBorder="1" applyAlignment="1">
      <alignment vertical="center" wrapText="1"/>
    </xf>
    <xf numFmtId="1" fontId="16" fillId="2" borderId="26" xfId="3" applyNumberFormat="1" applyFont="1" applyFill="1" applyBorder="1" applyAlignment="1">
      <alignment horizontal="right" vertical="center"/>
    </xf>
    <xf numFmtId="2" fontId="16" fillId="2" borderId="13" xfId="4" applyNumberFormat="1" applyFont="1" applyFill="1" applyBorder="1" applyAlignment="1">
      <alignment horizontal="center" vertical="center"/>
    </xf>
    <xf numFmtId="2" fontId="16" fillId="2" borderId="27" xfId="3" applyNumberFormat="1" applyFont="1" applyFill="1" applyBorder="1" applyAlignment="1">
      <alignment horizontal="right" vertical="center"/>
    </xf>
    <xf numFmtId="2" fontId="16" fillId="2" borderId="13" xfId="4" applyNumberFormat="1" applyFont="1" applyFill="1" applyBorder="1" applyAlignment="1">
      <alignment vertical="center"/>
    </xf>
    <xf numFmtId="43" fontId="8" fillId="2" borderId="27" xfId="1" applyFont="1" applyFill="1" applyBorder="1" applyAlignment="1">
      <alignment horizontal="center" vertical="center"/>
    </xf>
    <xf numFmtId="43" fontId="16" fillId="2" borderId="27" xfId="1" applyFont="1" applyFill="1" applyBorder="1" applyAlignment="1">
      <alignment vertical="center"/>
    </xf>
    <xf numFmtId="43" fontId="8" fillId="2" borderId="28" xfId="1" applyFont="1" applyFill="1" applyBorder="1" applyAlignment="1">
      <alignment vertical="center"/>
    </xf>
    <xf numFmtId="43" fontId="11" fillId="2" borderId="22" xfId="1" applyFont="1" applyFill="1" applyBorder="1" applyAlignment="1">
      <alignment vertical="center"/>
    </xf>
    <xf numFmtId="43" fontId="11" fillId="2" borderId="19" xfId="1" applyFont="1" applyFill="1" applyBorder="1" applyAlignment="1">
      <alignment vertical="center"/>
    </xf>
    <xf numFmtId="43" fontId="8" fillId="2" borderId="27" xfId="1" applyFont="1" applyFill="1" applyBorder="1" applyAlignment="1">
      <alignment vertical="center"/>
    </xf>
    <xf numFmtId="2" fontId="16" fillId="2" borderId="24" xfId="3" applyNumberFormat="1" applyFont="1" applyFill="1" applyBorder="1" applyAlignment="1">
      <alignment horizontal="center" vertical="center" wrapText="1"/>
    </xf>
    <xf numFmtId="43" fontId="16" fillId="2" borderId="24" xfId="1" applyFont="1" applyFill="1" applyBorder="1" applyAlignment="1">
      <alignment horizontal="right" vertical="center" wrapText="1"/>
    </xf>
    <xf numFmtId="0" fontId="8" fillId="5" borderId="22" xfId="3" applyFont="1" applyFill="1" applyBorder="1" applyAlignment="1">
      <alignment horizontal="left" vertical="center"/>
    </xf>
    <xf numFmtId="1" fontId="16" fillId="2" borderId="0" xfId="3" applyNumberFormat="1" applyFont="1" applyFill="1" applyAlignment="1">
      <alignment horizontal="center" vertical="center"/>
    </xf>
    <xf numFmtId="1" fontId="16" fillId="2" borderId="23" xfId="3" applyNumberFormat="1" applyFont="1" applyFill="1" applyBorder="1" applyAlignment="1">
      <alignment horizontal="center" vertical="center"/>
    </xf>
    <xf numFmtId="43" fontId="16" fillId="2" borderId="23" xfId="1" applyFont="1" applyFill="1" applyBorder="1" applyAlignment="1">
      <alignment vertical="center"/>
    </xf>
    <xf numFmtId="43" fontId="8" fillId="5" borderId="25" xfId="1" applyFont="1" applyFill="1" applyBorder="1" applyAlignment="1">
      <alignment vertical="center" wrapText="1"/>
    </xf>
    <xf numFmtId="43" fontId="8" fillId="5" borderId="3" xfId="1" applyFont="1" applyFill="1" applyBorder="1" applyAlignment="1">
      <alignment vertical="center"/>
    </xf>
    <xf numFmtId="43" fontId="16" fillId="5" borderId="23" xfId="1" applyFont="1" applyFill="1" applyBorder="1" applyAlignment="1">
      <alignment vertical="center"/>
    </xf>
    <xf numFmtId="43" fontId="16" fillId="5" borderId="23" xfId="1" applyFont="1" applyFill="1" applyBorder="1" applyAlignment="1">
      <alignment horizontal="center" vertical="center"/>
    </xf>
    <xf numFmtId="2" fontId="16" fillId="5" borderId="0" xfId="3" applyNumberFormat="1" applyFont="1" applyFill="1" applyAlignment="1">
      <alignment horizontal="right" vertical="center"/>
    </xf>
    <xf numFmtId="2" fontId="16" fillId="5" borderId="23" xfId="3" applyNumberFormat="1" applyFont="1" applyFill="1" applyBorder="1" applyAlignment="1">
      <alignment horizontal="right" vertical="center"/>
    </xf>
    <xf numFmtId="0" fontId="16" fillId="2" borderId="3" xfId="3" applyFont="1" applyFill="1" applyBorder="1" applyAlignment="1">
      <alignment vertical="center"/>
    </xf>
    <xf numFmtId="1" fontId="16" fillId="5" borderId="26" xfId="3" applyNumberFormat="1" applyFont="1" applyFill="1" applyBorder="1" applyAlignment="1">
      <alignment horizontal="right" vertical="center"/>
    </xf>
    <xf numFmtId="2" fontId="16" fillId="5" borderId="13" xfId="4" applyNumberFormat="1" applyFont="1" applyFill="1" applyBorder="1" applyAlignment="1">
      <alignment horizontal="center" vertical="center"/>
    </xf>
    <xf numFmtId="2" fontId="16" fillId="5" borderId="27" xfId="3" applyNumberFormat="1" applyFont="1" applyFill="1" applyBorder="1" applyAlignment="1">
      <alignment horizontal="right" vertical="center"/>
    </xf>
    <xf numFmtId="2" fontId="16" fillId="5" borderId="13" xfId="4" applyNumberFormat="1" applyFont="1" applyFill="1" applyBorder="1" applyAlignment="1">
      <alignment vertical="center"/>
    </xf>
    <xf numFmtId="2" fontId="8" fillId="5" borderId="28" xfId="3" applyNumberFormat="1" applyFont="1" applyFill="1" applyBorder="1" applyAlignment="1">
      <alignment horizontal="center" vertical="center"/>
    </xf>
    <xf numFmtId="43" fontId="8" fillId="5" borderId="27" xfId="1" applyFont="1" applyFill="1" applyBorder="1" applyAlignment="1">
      <alignment vertical="center"/>
    </xf>
    <xf numFmtId="43" fontId="8" fillId="5" borderId="28" xfId="1" applyFont="1" applyFill="1" applyBorder="1" applyAlignment="1">
      <alignment vertical="center"/>
    </xf>
    <xf numFmtId="2" fontId="16" fillId="5" borderId="0" xfId="4" applyNumberFormat="1" applyFont="1" applyFill="1" applyBorder="1" applyAlignment="1">
      <alignment horizontal="center" vertical="center"/>
    </xf>
    <xf numFmtId="2" fontId="16" fillId="5" borderId="0" xfId="4" applyNumberFormat="1" applyFont="1" applyFill="1" applyBorder="1" applyAlignment="1">
      <alignment vertical="center"/>
    </xf>
    <xf numFmtId="1" fontId="11" fillId="5" borderId="22" xfId="3" applyNumberFormat="1" applyFont="1" applyFill="1" applyBorder="1" applyAlignment="1">
      <alignment horizontal="right" vertical="center"/>
    </xf>
    <xf numFmtId="2" fontId="11" fillId="5" borderId="0" xfId="3" applyNumberFormat="1" applyFont="1" applyFill="1" applyAlignment="1">
      <alignment vertical="center"/>
    </xf>
    <xf numFmtId="2" fontId="11" fillId="5" borderId="23" xfId="3" applyNumberFormat="1" applyFont="1" applyFill="1" applyBorder="1" applyAlignment="1">
      <alignment vertical="center"/>
    </xf>
    <xf numFmtId="1" fontId="11" fillId="5" borderId="22" xfId="3" applyNumberFormat="1" applyFont="1" applyFill="1" applyBorder="1" applyAlignment="1">
      <alignment vertical="center"/>
    </xf>
    <xf numFmtId="2" fontId="11" fillId="5" borderId="24" xfId="3" applyNumberFormat="1" applyFont="1" applyFill="1" applyBorder="1" applyAlignment="1">
      <alignment horizontal="center" vertical="center"/>
    </xf>
    <xf numFmtId="43" fontId="11" fillId="5" borderId="23" xfId="1" applyFont="1" applyFill="1" applyBorder="1" applyAlignment="1">
      <alignment vertical="center"/>
    </xf>
    <xf numFmtId="43" fontId="11" fillId="5" borderId="24" xfId="1" applyFont="1" applyFill="1" applyBorder="1" applyAlignment="1">
      <alignment vertical="center"/>
    </xf>
    <xf numFmtId="0" fontId="11" fillId="5" borderId="25" xfId="3" applyFont="1" applyFill="1" applyBorder="1" applyAlignment="1">
      <alignment vertical="center"/>
    </xf>
    <xf numFmtId="0" fontId="15" fillId="5" borderId="0" xfId="3" applyFont="1" applyFill="1" applyAlignment="1">
      <alignment vertical="center"/>
    </xf>
    <xf numFmtId="3" fontId="8" fillId="5" borderId="24" xfId="3" applyNumberFormat="1" applyFont="1" applyFill="1" applyBorder="1" applyAlignment="1">
      <alignment horizontal="right" vertical="center"/>
    </xf>
    <xf numFmtId="49" fontId="8" fillId="5" borderId="22" xfId="3" applyNumberFormat="1" applyFont="1" applyFill="1" applyBorder="1" applyAlignment="1">
      <alignment vertical="center"/>
    </xf>
    <xf numFmtId="164" fontId="10" fillId="2" borderId="0" xfId="3" applyNumberFormat="1" applyFont="1" applyFill="1" applyAlignment="1">
      <alignment vertical="center"/>
    </xf>
    <xf numFmtId="3" fontId="8" fillId="5" borderId="23" xfId="3" applyNumberFormat="1" applyFont="1" applyFill="1" applyBorder="1" applyAlignment="1">
      <alignment horizontal="right" vertical="center"/>
    </xf>
    <xf numFmtId="1" fontId="16" fillId="2" borderId="0" xfId="3" applyNumberFormat="1" applyFont="1" applyFill="1" applyAlignment="1">
      <alignment horizontal="right" vertical="center"/>
    </xf>
    <xf numFmtId="2" fontId="16" fillId="2" borderId="0" xfId="3" applyNumberFormat="1" applyFont="1" applyFill="1" applyAlignment="1">
      <alignment horizontal="right" vertical="center"/>
    </xf>
    <xf numFmtId="43" fontId="16" fillId="2" borderId="23" xfId="1" applyFont="1" applyFill="1" applyBorder="1" applyAlignment="1">
      <alignment horizontal="center" vertical="center"/>
    </xf>
    <xf numFmtId="2" fontId="16" fillId="0" borderId="0" xfId="7" applyNumberFormat="1" applyFont="1" applyFill="1" applyBorder="1" applyAlignment="1">
      <alignment horizontal="right" vertical="center"/>
    </xf>
    <xf numFmtId="3" fontId="8" fillId="0" borderId="21" xfId="3" applyNumberFormat="1" applyFont="1" applyBorder="1" applyAlignment="1">
      <alignment horizontal="right" vertical="center"/>
    </xf>
    <xf numFmtId="0" fontId="36" fillId="5" borderId="0" xfId="3" applyFont="1" applyFill="1" applyAlignment="1">
      <alignment vertical="center"/>
    </xf>
    <xf numFmtId="0" fontId="1" fillId="0" borderId="0" xfId="12" applyAlignment="1">
      <alignment vertical="center"/>
    </xf>
    <xf numFmtId="17" fontId="29" fillId="5" borderId="12" xfId="12" applyNumberFormat="1" applyFont="1" applyFill="1" applyBorder="1" applyAlignment="1">
      <alignment horizontal="center" vertical="center" wrapText="1"/>
    </xf>
    <xf numFmtId="0" fontId="38" fillId="5" borderId="12" xfId="12" applyFont="1" applyFill="1" applyBorder="1" applyAlignment="1">
      <alignment horizontal="center" vertical="center" wrapText="1"/>
    </xf>
    <xf numFmtId="1" fontId="39" fillId="5" borderId="12" xfId="12" applyNumberFormat="1" applyFont="1" applyFill="1" applyBorder="1" applyAlignment="1">
      <alignment horizontal="center" vertical="center"/>
    </xf>
    <xf numFmtId="0" fontId="39" fillId="5" borderId="12" xfId="12" applyFont="1" applyFill="1" applyBorder="1" applyAlignment="1">
      <alignment horizontal="center" vertical="center"/>
    </xf>
    <xf numFmtId="172" fontId="39" fillId="5" borderId="12" xfId="12" applyNumberFormat="1" applyFont="1" applyFill="1" applyBorder="1" applyAlignment="1">
      <alignment horizontal="center" vertical="center"/>
    </xf>
    <xf numFmtId="168" fontId="39" fillId="5" borderId="12" xfId="12" applyNumberFormat="1" applyFont="1" applyFill="1" applyBorder="1" applyAlignment="1">
      <alignment vertical="center"/>
    </xf>
    <xf numFmtId="0" fontId="39" fillId="5" borderId="12" xfId="12" applyFont="1" applyFill="1" applyBorder="1" applyAlignment="1">
      <alignment vertical="center"/>
    </xf>
    <xf numFmtId="1" fontId="31" fillId="5" borderId="12" xfId="12" applyNumberFormat="1" applyFont="1" applyFill="1" applyBorder="1" applyAlignment="1">
      <alignment horizontal="center" vertical="center" wrapText="1"/>
    </xf>
    <xf numFmtId="49" fontId="31" fillId="5" borderId="12" xfId="12" applyNumberFormat="1" applyFont="1" applyFill="1" applyBorder="1" applyAlignment="1">
      <alignment horizontal="center" vertical="center" wrapText="1"/>
    </xf>
    <xf numFmtId="172" fontId="40" fillId="5" borderId="12" xfId="12" applyNumberFormat="1" applyFont="1" applyFill="1" applyBorder="1" applyAlignment="1">
      <alignment horizontal="center" vertical="center" wrapText="1"/>
    </xf>
    <xf numFmtId="4" fontId="35" fillId="5" borderId="12" xfId="12" applyNumberFormat="1" applyFont="1" applyFill="1" applyBorder="1" applyAlignment="1">
      <alignment vertical="center" wrapText="1"/>
    </xf>
    <xf numFmtId="2" fontId="40" fillId="5" borderId="12" xfId="12" applyNumberFormat="1" applyFont="1" applyFill="1" applyBorder="1" applyAlignment="1">
      <alignment horizontal="right" vertical="center" wrapText="1"/>
    </xf>
    <xf numFmtId="2" fontId="41" fillId="5" borderId="12" xfId="12" applyNumberFormat="1" applyFont="1" applyFill="1" applyBorder="1" applyAlignment="1">
      <alignment horizontal="right" vertical="center" wrapText="1"/>
    </xf>
    <xf numFmtId="1" fontId="1" fillId="5" borderId="12" xfId="12" applyNumberFormat="1" applyFill="1" applyBorder="1" applyAlignment="1">
      <alignment horizontal="center" vertical="center" wrapText="1"/>
    </xf>
    <xf numFmtId="49" fontId="1" fillId="5" borderId="12" xfId="12" applyNumberFormat="1" applyFill="1" applyBorder="1" applyAlignment="1">
      <alignment horizontal="center" vertical="center" wrapText="1"/>
    </xf>
    <xf numFmtId="4" fontId="1" fillId="5" borderId="12" xfId="12" applyNumberFormat="1" applyFill="1" applyBorder="1" applyAlignment="1">
      <alignment horizontal="right" vertical="center" wrapText="1"/>
    </xf>
    <xf numFmtId="168" fontId="1" fillId="5" borderId="12" xfId="12" applyNumberFormat="1" applyFill="1" applyBorder="1" applyAlignment="1">
      <alignment horizontal="right" vertical="center" wrapText="1"/>
    </xf>
    <xf numFmtId="164" fontId="38" fillId="5" borderId="12" xfId="12" applyNumberFormat="1" applyFont="1" applyFill="1" applyBorder="1" applyAlignment="1">
      <alignment horizontal="right" vertical="center"/>
    </xf>
    <xf numFmtId="172" fontId="1" fillId="5" borderId="12" xfId="12" applyNumberFormat="1" applyFill="1" applyBorder="1" applyAlignment="1">
      <alignment horizontal="center" vertical="center" wrapText="1"/>
    </xf>
    <xf numFmtId="0" fontId="1" fillId="0" borderId="12" xfId="12" applyBorder="1" applyAlignment="1">
      <alignment horizontal="center" vertical="center"/>
    </xf>
    <xf numFmtId="0" fontId="1" fillId="0" borderId="12" xfId="12" applyBorder="1" applyAlignment="1">
      <alignment vertical="center"/>
    </xf>
    <xf numFmtId="164" fontId="1" fillId="0" borderId="12" xfId="12" applyNumberFormat="1" applyBorder="1" applyAlignment="1">
      <alignment vertical="center"/>
    </xf>
    <xf numFmtId="43" fontId="1" fillId="0" borderId="12" xfId="12" applyNumberFormat="1" applyBorder="1" applyAlignment="1">
      <alignment vertical="center"/>
    </xf>
    <xf numFmtId="43" fontId="38" fillId="5" borderId="12" xfId="12" applyNumberFormat="1" applyFont="1" applyFill="1" applyBorder="1" applyAlignment="1">
      <alignment horizontal="right" vertical="center"/>
    </xf>
    <xf numFmtId="1" fontId="31" fillId="0" borderId="12" xfId="12" applyNumberFormat="1" applyFont="1" applyBorder="1" applyAlignment="1">
      <alignment horizontal="center" vertical="center" wrapText="1"/>
    </xf>
    <xf numFmtId="172" fontId="31" fillId="0" borderId="12" xfId="12" applyNumberFormat="1" applyFont="1" applyBorder="1" applyAlignment="1">
      <alignment horizontal="center" vertical="center" wrapText="1"/>
    </xf>
    <xf numFmtId="4" fontId="31" fillId="0" borderId="12" xfId="12" applyNumberFormat="1" applyFont="1" applyBorder="1" applyAlignment="1">
      <alignment vertical="center" wrapText="1"/>
    </xf>
    <xf numFmtId="2" fontId="40" fillId="0" borderId="12" xfId="12" applyNumberFormat="1" applyFont="1" applyBorder="1" applyAlignment="1">
      <alignment horizontal="right" vertical="center" wrapText="1"/>
    </xf>
    <xf numFmtId="0" fontId="1" fillId="0" borderId="0" xfId="12" applyAlignment="1">
      <alignment vertical="center" wrapText="1"/>
    </xf>
    <xf numFmtId="1" fontId="32" fillId="5" borderId="12" xfId="12" applyNumberFormat="1" applyFont="1" applyFill="1" applyBorder="1" applyAlignment="1">
      <alignment horizontal="center" vertical="center" wrapText="1"/>
    </xf>
    <xf numFmtId="168" fontId="32" fillId="5" borderId="12" xfId="12" applyNumberFormat="1" applyFont="1" applyFill="1" applyBorder="1" applyAlignment="1">
      <alignment horizontal="center" vertical="center" wrapText="1"/>
    </xf>
    <xf numFmtId="172" fontId="32" fillId="5" borderId="12" xfId="12" applyNumberFormat="1" applyFont="1" applyFill="1" applyBorder="1" applyAlignment="1">
      <alignment horizontal="center" vertical="center" wrapText="1"/>
    </xf>
    <xf numFmtId="4" fontId="32" fillId="5" borderId="12" xfId="12" applyNumberFormat="1" applyFont="1" applyFill="1" applyBorder="1" applyAlignment="1">
      <alignment vertical="center" wrapText="1"/>
    </xf>
    <xf numFmtId="0" fontId="1" fillId="0" borderId="0" xfId="12"/>
    <xf numFmtId="168" fontId="38" fillId="5" borderId="12" xfId="12" applyNumberFormat="1" applyFont="1" applyFill="1" applyBorder="1" applyAlignment="1">
      <alignment vertical="center" wrapText="1"/>
    </xf>
    <xf numFmtId="164" fontId="39" fillId="5" borderId="12" xfId="12" applyNumberFormat="1" applyFont="1" applyFill="1" applyBorder="1" applyAlignment="1">
      <alignment vertical="center"/>
    </xf>
    <xf numFmtId="173" fontId="38" fillId="5" borderId="12" xfId="11" applyFont="1" applyFill="1" applyBorder="1" applyAlignment="1">
      <alignment vertical="center"/>
    </xf>
    <xf numFmtId="0" fontId="1" fillId="0" borderId="0" xfId="12" applyAlignment="1">
      <alignment horizontal="center" vertical="center"/>
    </xf>
    <xf numFmtId="4" fontId="6" fillId="2" borderId="13" xfId="0" applyNumberFormat="1" applyFont="1" applyFill="1" applyBorder="1" applyAlignment="1">
      <alignment horizontal="center" vertical="center" wrapText="1"/>
    </xf>
    <xf numFmtId="0" fontId="8" fillId="0" borderId="22" xfId="3" applyFont="1" applyBorder="1" applyAlignment="1">
      <alignment horizontal="right" vertical="center"/>
    </xf>
    <xf numFmtId="0" fontId="0" fillId="6" borderId="0" xfId="0" applyFill="1"/>
    <xf numFmtId="4" fontId="6" fillId="0" borderId="9" xfId="1" applyNumberFormat="1" applyFont="1" applyFill="1" applyBorder="1" applyAlignment="1">
      <alignment vertical="center"/>
    </xf>
    <xf numFmtId="1" fontId="16" fillId="0" borderId="22" xfId="3" applyNumberFormat="1" applyFont="1" applyBorder="1" applyAlignment="1">
      <alignment horizontal="right" vertical="center"/>
    </xf>
    <xf numFmtId="2" fontId="16" fillId="0" borderId="0" xfId="3" applyNumberFormat="1" applyFont="1" applyAlignment="1">
      <alignment vertical="center"/>
    </xf>
    <xf numFmtId="2" fontId="16" fillId="0" borderId="23" xfId="3" applyNumberFormat="1" applyFont="1" applyBorder="1" applyAlignment="1">
      <alignment vertical="center"/>
    </xf>
    <xf numFmtId="1" fontId="16" fillId="0" borderId="22" xfId="3" applyNumberFormat="1" applyFont="1" applyBorder="1" applyAlignment="1">
      <alignment vertical="center"/>
    </xf>
    <xf numFmtId="2" fontId="16" fillId="0" borderId="24" xfId="3" applyNumberFormat="1" applyFont="1" applyBorder="1" applyAlignment="1">
      <alignment horizontal="center" vertical="center"/>
    </xf>
    <xf numFmtId="43" fontId="16" fillId="0" borderId="23" xfId="1" applyFont="1" applyFill="1" applyBorder="1" applyAlignment="1">
      <alignment vertical="center" wrapText="1"/>
    </xf>
    <xf numFmtId="43" fontId="16" fillId="0" borderId="24" xfId="1" applyFont="1" applyFill="1" applyBorder="1" applyAlignment="1">
      <alignment vertical="center"/>
    </xf>
    <xf numFmtId="4" fontId="16" fillId="0" borderId="24" xfId="1" applyNumberFormat="1" applyFont="1" applyFill="1" applyBorder="1" applyAlignment="1">
      <alignment vertical="center"/>
    </xf>
    <xf numFmtId="0" fontId="8" fillId="0" borderId="25" xfId="3" applyFont="1" applyBorder="1" applyAlignment="1">
      <alignment horizontal="center" vertical="center"/>
    </xf>
    <xf numFmtId="0" fontId="10" fillId="0" borderId="0" xfId="3" applyFont="1" applyAlignment="1">
      <alignment vertical="center"/>
    </xf>
    <xf numFmtId="173" fontId="29" fillId="5" borderId="12" xfId="11" applyFont="1" applyFill="1" applyBorder="1" applyAlignment="1"/>
    <xf numFmtId="49" fontId="0" fillId="5" borderId="12" xfId="12" applyNumberFormat="1" applyFont="1" applyFill="1" applyBorder="1" applyAlignment="1">
      <alignment vertical="center"/>
    </xf>
    <xf numFmtId="49" fontId="1" fillId="5" borderId="8" xfId="9" applyNumberFormat="1" applyFill="1" applyBorder="1" applyAlignment="1">
      <alignment vertical="top" wrapText="1"/>
    </xf>
    <xf numFmtId="49" fontId="1" fillId="5" borderId="13" xfId="9" applyNumberFormat="1" applyFill="1" applyBorder="1" applyAlignment="1">
      <alignment vertical="top" wrapText="1"/>
    </xf>
    <xf numFmtId="164" fontId="5" fillId="2" borderId="12" xfId="0" applyNumberFormat="1" applyFont="1" applyFill="1" applyBorder="1" applyAlignment="1">
      <alignment horizontal="center" vertical="center" wrapText="1"/>
    </xf>
    <xf numFmtId="174" fontId="40" fillId="5" borderId="12" xfId="12" applyNumberFormat="1" applyFont="1" applyFill="1" applyBorder="1" applyAlignment="1">
      <alignment horizontal="center" vertical="center" wrapText="1"/>
    </xf>
    <xf numFmtId="49" fontId="0" fillId="5" borderId="12" xfId="12" applyNumberFormat="1" applyFont="1" applyFill="1" applyBorder="1" applyAlignment="1">
      <alignment horizontal="center" vertical="center" wrapText="1"/>
    </xf>
    <xf numFmtId="1" fontId="40" fillId="5" borderId="12" xfId="12" applyNumberFormat="1" applyFont="1" applyFill="1" applyBorder="1" applyAlignment="1">
      <alignment horizontal="center" vertical="center" wrapText="1"/>
    </xf>
    <xf numFmtId="43" fontId="8" fillId="5" borderId="3" xfId="1" applyFont="1" applyFill="1" applyBorder="1" applyAlignment="1">
      <alignment vertical="center" wrapText="1"/>
    </xf>
    <xf numFmtId="49" fontId="6" fillId="2" borderId="8" xfId="0" applyNumberFormat="1" applyFont="1" applyFill="1" applyBorder="1" applyAlignment="1">
      <alignment horizontal="left" vertical="center" wrapText="1"/>
    </xf>
    <xf numFmtId="1" fontId="16" fillId="2" borderId="22" xfId="3" applyNumberFormat="1" applyFont="1" applyFill="1" applyBorder="1" applyAlignment="1">
      <alignment horizontal="left" vertical="center"/>
    </xf>
    <xf numFmtId="0" fontId="42" fillId="5" borderId="22" xfId="3" applyFont="1" applyFill="1" applyBorder="1" applyAlignment="1">
      <alignment horizontal="right" vertical="center"/>
    </xf>
    <xf numFmtId="2" fontId="16" fillId="0" borderId="0" xfId="0" applyNumberFormat="1" applyFont="1"/>
    <xf numFmtId="0" fontId="2" fillId="2" borderId="6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vertical="center"/>
    </xf>
    <xf numFmtId="4" fontId="2" fillId="2" borderId="1" xfId="0" applyNumberFormat="1" applyFont="1" applyFill="1" applyBorder="1" applyAlignment="1">
      <alignment vertical="center"/>
    </xf>
    <xf numFmtId="4" fontId="2" fillId="2" borderId="2" xfId="1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165" fontId="2" fillId="2" borderId="3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vertical="center"/>
    </xf>
    <xf numFmtId="0" fontId="26" fillId="0" borderId="14" xfId="0" applyFont="1" applyBorder="1" applyAlignment="1">
      <alignment vertical="center"/>
    </xf>
    <xf numFmtId="0" fontId="3" fillId="2" borderId="9" xfId="0" applyFont="1" applyFill="1" applyBorder="1" applyAlignment="1">
      <alignment horizontal="right" vertical="center" wrapText="1"/>
    </xf>
    <xf numFmtId="0" fontId="6" fillId="0" borderId="12" xfId="0" applyFont="1" applyBorder="1" applyAlignment="1">
      <alignment horizontal="center" vertical="center"/>
    </xf>
    <xf numFmtId="49" fontId="7" fillId="3" borderId="8" xfId="0" applyNumberFormat="1" applyFont="1" applyFill="1" applyBorder="1" applyAlignment="1">
      <alignment vertical="center"/>
    </xf>
    <xf numFmtId="0" fontId="31" fillId="5" borderId="12" xfId="9" applyFont="1" applyFill="1" applyBorder="1" applyAlignment="1">
      <alignment horizontal="center"/>
    </xf>
    <xf numFmtId="0" fontId="31" fillId="5" borderId="13" xfId="9" applyFont="1" applyFill="1" applyBorder="1" applyAlignment="1">
      <alignment horizontal="center"/>
    </xf>
    <xf numFmtId="0" fontId="31" fillId="5" borderId="8" xfId="9" applyFont="1" applyFill="1" applyBorder="1" applyAlignment="1">
      <alignment horizontal="left"/>
    </xf>
    <xf numFmtId="0" fontId="31" fillId="5" borderId="13" xfId="9" applyFont="1" applyFill="1" applyBorder="1" applyAlignment="1">
      <alignment horizontal="left"/>
    </xf>
    <xf numFmtId="0" fontId="31" fillId="5" borderId="13" xfId="9" applyFont="1" applyFill="1" applyBorder="1" applyAlignment="1">
      <alignment horizontal="right"/>
    </xf>
    <xf numFmtId="1" fontId="31" fillId="5" borderId="13" xfId="9" applyNumberFormat="1" applyFont="1" applyFill="1" applyBorder="1" applyAlignment="1">
      <alignment horizontal="center"/>
    </xf>
    <xf numFmtId="44" fontId="6" fillId="0" borderId="8" xfId="5" applyFont="1" applyFill="1" applyBorder="1" applyAlignment="1">
      <alignment horizontal="center" vertical="center" wrapText="1"/>
    </xf>
    <xf numFmtId="44" fontId="6" fillId="0" borderId="12" xfId="5" applyFont="1" applyFill="1" applyBorder="1" applyAlignment="1">
      <alignment horizontal="right" vertical="center"/>
    </xf>
    <xf numFmtId="44" fontId="6" fillId="2" borderId="12" xfId="5" applyFont="1" applyFill="1" applyBorder="1" applyAlignment="1">
      <alignment vertical="center"/>
    </xf>
    <xf numFmtId="44" fontId="3" fillId="2" borderId="12" xfId="5" applyFont="1" applyFill="1" applyBorder="1" applyAlignment="1">
      <alignment horizontal="right" vertical="center" wrapText="1"/>
    </xf>
    <xf numFmtId="44" fontId="6" fillId="0" borderId="13" xfId="5" applyFont="1" applyFill="1" applyBorder="1" applyAlignment="1">
      <alignment horizontal="center" vertical="center" wrapText="1"/>
    </xf>
    <xf numFmtId="44" fontId="5" fillId="2" borderId="9" xfId="5" applyFont="1" applyFill="1" applyBorder="1" applyAlignment="1">
      <alignment horizontal="center" vertical="center" wrapText="1"/>
    </xf>
    <xf numFmtId="44" fontId="3" fillId="2" borderId="13" xfId="5" applyFont="1" applyFill="1" applyBorder="1" applyAlignment="1">
      <alignment horizontal="left" vertical="center" wrapText="1"/>
    </xf>
    <xf numFmtId="44" fontId="3" fillId="2" borderId="9" xfId="5" applyFont="1" applyFill="1" applyBorder="1" applyAlignment="1">
      <alignment horizontal="right" vertical="center" wrapText="1"/>
    </xf>
    <xf numFmtId="44" fontId="6" fillId="0" borderId="12" xfId="5" applyFont="1" applyFill="1" applyBorder="1" applyAlignment="1">
      <alignment vertical="center"/>
    </xf>
    <xf numFmtId="44" fontId="0" fillId="0" borderId="0" xfId="5" applyFont="1" applyBorder="1"/>
    <xf numFmtId="44" fontId="2" fillId="2" borderId="12" xfId="5" applyFont="1" applyFill="1" applyBorder="1" applyAlignment="1">
      <alignment horizontal="right" vertical="center"/>
    </xf>
    <xf numFmtId="44" fontId="7" fillId="3" borderId="9" xfId="5" applyFont="1" applyFill="1" applyBorder="1" applyAlignment="1">
      <alignment vertical="center"/>
    </xf>
    <xf numFmtId="44" fontId="7" fillId="3" borderId="12" xfId="5" applyFont="1" applyFill="1" applyBorder="1" applyAlignment="1">
      <alignment horizontal="right" vertical="center"/>
    </xf>
    <xf numFmtId="43" fontId="10" fillId="2" borderId="0" xfId="3" applyNumberFormat="1" applyFont="1" applyFill="1" applyAlignment="1">
      <alignment vertical="center"/>
    </xf>
    <xf numFmtId="44" fontId="10" fillId="5" borderId="0" xfId="5" applyFont="1" applyFill="1" applyBorder="1" applyAlignment="1">
      <alignment vertical="center"/>
    </xf>
    <xf numFmtId="10" fontId="10" fillId="2" borderId="0" xfId="2" applyNumberFormat="1" applyFont="1" applyFill="1" applyBorder="1" applyAlignment="1">
      <alignment vertical="center"/>
    </xf>
    <xf numFmtId="44" fontId="0" fillId="0" borderId="0" xfId="0" applyNumberFormat="1"/>
    <xf numFmtId="0" fontId="43" fillId="5" borderId="22" xfId="3" applyFont="1" applyFill="1" applyBorder="1" applyAlignment="1">
      <alignment vertical="center"/>
    </xf>
    <xf numFmtId="0" fontId="32" fillId="0" borderId="0" xfId="0" applyFont="1" applyAlignment="1">
      <alignment horizontal="right"/>
    </xf>
    <xf numFmtId="43" fontId="10" fillId="5" borderId="0" xfId="3" applyNumberFormat="1" applyFont="1" applyFill="1" applyAlignment="1">
      <alignment vertical="center"/>
    </xf>
    <xf numFmtId="43" fontId="16" fillId="5" borderId="24" xfId="1" applyFont="1" applyFill="1" applyBorder="1" applyAlignment="1">
      <alignment horizontal="center" vertical="center" wrapText="1"/>
    </xf>
    <xf numFmtId="1" fontId="31" fillId="5" borderId="6" xfId="9" applyNumberFormat="1" applyFont="1" applyFill="1" applyBorder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29" fillId="5" borderId="7" xfId="9" applyFont="1" applyFill="1" applyBorder="1" applyAlignment="1">
      <alignment horizontal="center" vertical="center" wrapText="1"/>
    </xf>
    <xf numFmtId="0" fontId="44" fillId="0" borderId="0" xfId="13"/>
    <xf numFmtId="17" fontId="29" fillId="5" borderId="7" xfId="9" applyNumberFormat="1" applyFont="1" applyFill="1" applyBorder="1" applyAlignment="1">
      <alignment horizontal="center" vertical="center" wrapText="1"/>
    </xf>
    <xf numFmtId="0" fontId="29" fillId="5" borderId="12" xfId="9" applyFont="1" applyFill="1" applyBorder="1" applyAlignment="1">
      <alignment horizontal="center" vertical="center" wrapText="1"/>
    </xf>
    <xf numFmtId="1" fontId="31" fillId="5" borderId="14" xfId="9" applyNumberFormat="1" applyFont="1" applyFill="1" applyBorder="1" applyAlignment="1">
      <alignment vertical="top"/>
    </xf>
    <xf numFmtId="1" fontId="31" fillId="5" borderId="14" xfId="9" applyNumberFormat="1" applyFont="1" applyFill="1" applyBorder="1"/>
    <xf numFmtId="1" fontId="1" fillId="5" borderId="6" xfId="9" applyNumberFormat="1" applyFill="1" applyBorder="1" applyAlignment="1">
      <alignment horizontal="center" vertical="center" wrapText="1"/>
    </xf>
    <xf numFmtId="49" fontId="44" fillId="5" borderId="6" xfId="9" applyNumberFormat="1" applyFont="1" applyFill="1" applyBorder="1" applyAlignment="1">
      <alignment horizontal="center" vertical="top" wrapText="1"/>
    </xf>
    <xf numFmtId="4" fontId="1" fillId="5" borderId="12" xfId="9" applyNumberFormat="1" applyFill="1" applyBorder="1" applyAlignment="1">
      <alignment horizontal="right" vertical="top" wrapText="1"/>
    </xf>
    <xf numFmtId="49" fontId="1" fillId="5" borderId="6" xfId="9" applyNumberFormat="1" applyFill="1" applyBorder="1" applyAlignment="1">
      <alignment horizontal="center" vertical="top" wrapText="1"/>
    </xf>
    <xf numFmtId="49" fontId="1" fillId="5" borderId="9" xfId="9" applyNumberFormat="1" applyFill="1" applyBorder="1" applyAlignment="1">
      <alignment vertical="top" wrapText="1"/>
    </xf>
    <xf numFmtId="2" fontId="1" fillId="5" borderId="6" xfId="9" applyNumberFormat="1" applyFill="1" applyBorder="1" applyAlignment="1">
      <alignment horizontal="center" vertical="top" wrapText="1"/>
    </xf>
    <xf numFmtId="4" fontId="1" fillId="5" borderId="6" xfId="9" applyNumberFormat="1" applyFill="1" applyBorder="1" applyAlignment="1">
      <alignment horizontal="right" vertical="top" wrapText="1"/>
    </xf>
    <xf numFmtId="1" fontId="31" fillId="5" borderId="14" xfId="9" applyNumberFormat="1" applyFont="1" applyFill="1" applyBorder="1" applyAlignment="1">
      <alignment horizontal="center"/>
    </xf>
    <xf numFmtId="0" fontId="31" fillId="5" borderId="0" xfId="9" applyFont="1" applyFill="1" applyAlignment="1">
      <alignment horizontal="center"/>
    </xf>
    <xf numFmtId="0" fontId="31" fillId="5" borderId="0" xfId="9" applyFont="1" applyFill="1"/>
    <xf numFmtId="2" fontId="31" fillId="5" borderId="0" xfId="9" applyNumberFormat="1" applyFont="1" applyFill="1" applyAlignment="1">
      <alignment horizontal="center"/>
    </xf>
    <xf numFmtId="168" fontId="31" fillId="5" borderId="0" xfId="9" applyNumberFormat="1" applyFont="1" applyFill="1"/>
    <xf numFmtId="0" fontId="31" fillId="5" borderId="9" xfId="9" applyFont="1" applyFill="1" applyBorder="1"/>
    <xf numFmtId="0" fontId="31" fillId="5" borderId="6" xfId="9" applyFont="1" applyFill="1" applyBorder="1" applyAlignment="1">
      <alignment horizontal="center" vertical="center"/>
    </xf>
    <xf numFmtId="0" fontId="31" fillId="5" borderId="1" xfId="9" applyFont="1" applyFill="1" applyBorder="1" applyAlignment="1">
      <alignment horizontal="center" vertical="center"/>
    </xf>
    <xf numFmtId="2" fontId="31" fillId="5" borderId="12" xfId="9" applyNumberFormat="1" applyFont="1" applyFill="1" applyBorder="1" applyAlignment="1">
      <alignment horizontal="center" vertical="center"/>
    </xf>
    <xf numFmtId="168" fontId="1" fillId="5" borderId="7" xfId="9" applyNumberFormat="1" applyFill="1" applyBorder="1" applyAlignment="1">
      <alignment horizontal="right" vertical="center" wrapText="1"/>
    </xf>
    <xf numFmtId="0" fontId="31" fillId="5" borderId="12" xfId="9" applyFont="1" applyFill="1" applyBorder="1" applyAlignment="1">
      <alignment horizontal="center" vertical="center"/>
    </xf>
    <xf numFmtId="4" fontId="44" fillId="5" borderId="6" xfId="9" applyNumberFormat="1" applyFont="1" applyFill="1" applyBorder="1" applyAlignment="1">
      <alignment horizontal="center" vertical="top" wrapText="1"/>
    </xf>
    <xf numFmtId="4" fontId="1" fillId="5" borderId="6" xfId="9" applyNumberFormat="1" applyFill="1" applyBorder="1" applyAlignment="1">
      <alignment horizontal="center" vertical="top" wrapText="1"/>
    </xf>
    <xf numFmtId="168" fontId="35" fillId="5" borderId="12" xfId="9" applyNumberFormat="1" applyFont="1" applyFill="1" applyBorder="1" applyAlignment="1">
      <alignment horizontal="center" vertical="top" wrapText="1"/>
    </xf>
    <xf numFmtId="49" fontId="44" fillId="5" borderId="12" xfId="9" applyNumberFormat="1" applyFont="1" applyFill="1" applyBorder="1" applyAlignment="1">
      <alignment horizontal="center" vertical="top" wrapText="1"/>
    </xf>
    <xf numFmtId="1" fontId="35" fillId="5" borderId="12" xfId="9" applyNumberFormat="1" applyFont="1" applyFill="1" applyBorder="1" applyAlignment="1">
      <alignment horizontal="center" vertical="center" wrapText="1"/>
    </xf>
    <xf numFmtId="1" fontId="35" fillId="5" borderId="12" xfId="9" applyNumberFormat="1" applyFont="1" applyFill="1" applyBorder="1" applyAlignment="1">
      <alignment horizontal="center" vertical="top" wrapText="1"/>
    </xf>
    <xf numFmtId="2" fontId="35" fillId="5" borderId="12" xfId="9" applyNumberFormat="1" applyFont="1" applyFill="1" applyBorder="1" applyAlignment="1">
      <alignment horizontal="center" vertical="top" wrapText="1"/>
    </xf>
    <xf numFmtId="4" fontId="35" fillId="5" borderId="12" xfId="9" applyNumberFormat="1" applyFont="1" applyFill="1" applyBorder="1" applyAlignment="1">
      <alignment vertical="top" wrapText="1"/>
    </xf>
    <xf numFmtId="168" fontId="35" fillId="5" borderId="7" xfId="9" applyNumberFormat="1" applyFont="1" applyFill="1" applyBorder="1" applyAlignment="1">
      <alignment vertical="top" wrapText="1"/>
    </xf>
    <xf numFmtId="1" fontId="35" fillId="5" borderId="8" xfId="9" applyNumberFormat="1" applyFont="1" applyFill="1" applyBorder="1" applyAlignment="1">
      <alignment horizontal="center" vertical="center" wrapText="1"/>
    </xf>
    <xf numFmtId="43" fontId="44" fillId="0" borderId="0" xfId="13" applyNumberFormat="1"/>
    <xf numFmtId="0" fontId="16" fillId="0" borderId="22" xfId="3" applyFont="1" applyBorder="1" applyAlignment="1">
      <alignment vertical="center"/>
    </xf>
    <xf numFmtId="43" fontId="16" fillId="2" borderId="24" xfId="1" applyFont="1" applyFill="1" applyBorder="1" applyAlignment="1">
      <alignment horizontal="center" vertical="center" wrapText="1"/>
    </xf>
    <xf numFmtId="0" fontId="43" fillId="5" borderId="22" xfId="3" applyFont="1" applyFill="1" applyBorder="1" applyAlignment="1">
      <alignment horizontal="right" vertical="center"/>
    </xf>
    <xf numFmtId="0" fontId="36" fillId="5" borderId="22" xfId="3" applyFont="1" applyFill="1" applyBorder="1" applyAlignment="1">
      <alignment horizontal="right" vertical="center"/>
    </xf>
    <xf numFmtId="44" fontId="32" fillId="0" borderId="0" xfId="0" applyNumberFormat="1" applyFont="1" applyAlignment="1">
      <alignment horizontal="right"/>
    </xf>
    <xf numFmtId="10" fontId="45" fillId="0" borderId="0" xfId="0" applyNumberFormat="1" applyFont="1"/>
    <xf numFmtId="2" fontId="45" fillId="0" borderId="0" xfId="0" applyNumberFormat="1" applyFont="1"/>
    <xf numFmtId="0" fontId="23" fillId="0" borderId="12" xfId="0" applyFont="1" applyBorder="1" applyAlignment="1">
      <alignment horizontal="left"/>
    </xf>
    <xf numFmtId="0" fontId="35" fillId="0" borderId="12" xfId="13" applyFont="1" applyBorder="1" applyAlignment="1">
      <alignment horizontal="center" vertical="center"/>
    </xf>
    <xf numFmtId="1" fontId="40" fillId="5" borderId="6" xfId="9" applyNumberFormat="1" applyFont="1" applyFill="1" applyBorder="1" applyAlignment="1">
      <alignment horizontal="center" vertical="center" wrapText="1"/>
    </xf>
    <xf numFmtId="10" fontId="0" fillId="0" borderId="0" xfId="2" applyNumberFormat="1" applyFont="1"/>
    <xf numFmtId="175" fontId="40" fillId="5" borderId="12" xfId="12" applyNumberFormat="1" applyFont="1" applyFill="1" applyBorder="1" applyAlignment="1">
      <alignment horizontal="right" vertical="center" wrapText="1"/>
    </xf>
    <xf numFmtId="175" fontId="41" fillId="5" borderId="12" xfId="12" applyNumberFormat="1" applyFont="1" applyFill="1" applyBorder="1" applyAlignment="1">
      <alignment horizontal="right" vertical="center" wrapText="1"/>
    </xf>
    <xf numFmtId="175" fontId="38" fillId="5" borderId="12" xfId="12" applyNumberFormat="1" applyFont="1" applyFill="1" applyBorder="1" applyAlignment="1">
      <alignment horizontal="right" vertical="center"/>
    </xf>
    <xf numFmtId="175" fontId="40" fillId="0" borderId="12" xfId="12" applyNumberFormat="1" applyFont="1" applyBorder="1" applyAlignment="1">
      <alignment horizontal="right" vertical="center" wrapText="1"/>
    </xf>
    <xf numFmtId="175" fontId="39" fillId="5" borderId="12" xfId="12" applyNumberFormat="1" applyFont="1" applyFill="1" applyBorder="1" applyAlignment="1">
      <alignment horizontal="center" vertical="center"/>
    </xf>
    <xf numFmtId="175" fontId="39" fillId="5" borderId="12" xfId="12" applyNumberFormat="1" applyFont="1" applyFill="1" applyBorder="1" applyAlignment="1">
      <alignment vertical="center"/>
    </xf>
    <xf numFmtId="1" fontId="32" fillId="0" borderId="12" xfId="12" applyNumberFormat="1" applyFont="1" applyBorder="1" applyAlignment="1">
      <alignment horizontal="center" vertical="center" wrapText="1"/>
    </xf>
    <xf numFmtId="168" fontId="32" fillId="0" borderId="12" xfId="12" applyNumberFormat="1" applyFont="1" applyBorder="1" applyAlignment="1">
      <alignment horizontal="center" vertical="center" wrapText="1"/>
    </xf>
    <xf numFmtId="172" fontId="32" fillId="0" borderId="12" xfId="12" applyNumberFormat="1" applyFont="1" applyBorder="1" applyAlignment="1">
      <alignment horizontal="center" vertical="center" wrapText="1"/>
    </xf>
    <xf numFmtId="4" fontId="32" fillId="0" borderId="12" xfId="12" applyNumberFormat="1" applyFont="1" applyBorder="1" applyAlignment="1">
      <alignment vertical="center" wrapText="1"/>
    </xf>
    <xf numFmtId="168" fontId="1" fillId="0" borderId="7" xfId="9" applyNumberFormat="1" applyBorder="1" applyAlignment="1">
      <alignment horizontal="right" vertical="center" wrapText="1"/>
    </xf>
    <xf numFmtId="168" fontId="1" fillId="0" borderId="7" xfId="9" applyNumberFormat="1" applyBorder="1" applyAlignment="1">
      <alignment horizontal="center" vertical="top" wrapText="1"/>
    </xf>
    <xf numFmtId="17" fontId="29" fillId="5" borderId="30" xfId="0" applyNumberFormat="1" applyFont="1" applyFill="1" applyBorder="1" applyAlignment="1">
      <alignment horizontal="center" vertical="center" wrapText="1"/>
    </xf>
    <xf numFmtId="1" fontId="31" fillId="0" borderId="30" xfId="0" applyNumberFormat="1" applyFont="1" applyBorder="1" applyAlignment="1">
      <alignment vertical="top"/>
    </xf>
    <xf numFmtId="1" fontId="31" fillId="0" borderId="30" xfId="0" applyNumberFormat="1" applyFont="1" applyBorder="1"/>
    <xf numFmtId="0" fontId="31" fillId="5" borderId="30" xfId="0" applyFont="1" applyFill="1" applyBorder="1" applyAlignment="1">
      <alignment horizontal="left" vertical="top"/>
    </xf>
    <xf numFmtId="0" fontId="29" fillId="5" borderId="30" xfId="0" applyFont="1" applyFill="1" applyBorder="1" applyAlignment="1">
      <alignment horizontal="center"/>
    </xf>
    <xf numFmtId="1" fontId="31" fillId="0" borderId="30" xfId="0" applyNumberFormat="1" applyFont="1" applyBorder="1" applyAlignment="1">
      <alignment horizontal="center"/>
    </xf>
    <xf numFmtId="0" fontId="31" fillId="5" borderId="30" xfId="0" applyFont="1" applyFill="1" applyBorder="1" applyAlignment="1">
      <alignment horizontal="center"/>
    </xf>
    <xf numFmtId="2" fontId="31" fillId="5" borderId="30" xfId="0" applyNumberFormat="1" applyFont="1" applyFill="1" applyBorder="1" applyAlignment="1">
      <alignment horizontal="center"/>
    </xf>
    <xf numFmtId="168" fontId="31" fillId="5" borderId="30" xfId="0" applyNumberFormat="1" applyFont="1" applyFill="1" applyBorder="1" applyAlignment="1">
      <alignment horizontal="center"/>
    </xf>
    <xf numFmtId="1" fontId="32" fillId="0" borderId="30" xfId="0" applyNumberFormat="1" applyFont="1" applyBorder="1" applyAlignment="1">
      <alignment horizontal="center"/>
    </xf>
    <xf numFmtId="49" fontId="0" fillId="5" borderId="30" xfId="0" applyNumberFormat="1" applyFill="1" applyBorder="1" applyAlignment="1">
      <alignment horizontal="center" vertical="top" wrapText="1"/>
    </xf>
    <xf numFmtId="43" fontId="32" fillId="5" borderId="30" xfId="6" applyFont="1" applyFill="1" applyBorder="1" applyAlignment="1">
      <alignment horizontal="center" vertical="center"/>
    </xf>
    <xf numFmtId="0" fontId="32" fillId="5" borderId="30" xfId="0" applyFont="1" applyFill="1" applyBorder="1" applyAlignment="1">
      <alignment horizontal="center" vertical="center"/>
    </xf>
    <xf numFmtId="44" fontId="32" fillId="5" borderId="30" xfId="0" applyNumberFormat="1" applyFont="1" applyFill="1" applyBorder="1" applyAlignment="1">
      <alignment horizontal="center" vertical="center"/>
    </xf>
    <xf numFmtId="2" fontId="32" fillId="0" borderId="30" xfId="0" applyNumberFormat="1" applyFont="1" applyBorder="1" applyAlignment="1">
      <alignment horizontal="left"/>
    </xf>
    <xf numFmtId="2" fontId="25" fillId="0" borderId="30" xfId="0" applyNumberFormat="1" applyFont="1" applyBorder="1" applyAlignment="1">
      <alignment horizontal="left"/>
    </xf>
    <xf numFmtId="44" fontId="32" fillId="0" borderId="30" xfId="0" applyNumberFormat="1" applyFont="1" applyBorder="1" applyAlignment="1">
      <alignment horizontal="left"/>
    </xf>
    <xf numFmtId="0" fontId="31" fillId="5" borderId="30" xfId="0" applyFont="1" applyFill="1" applyBorder="1" applyAlignment="1">
      <alignment horizontal="center" vertical="center"/>
    </xf>
    <xf numFmtId="2" fontId="31" fillId="5" borderId="30" xfId="0" applyNumberFormat="1" applyFont="1" applyFill="1" applyBorder="1" applyAlignment="1">
      <alignment horizontal="center" vertical="center"/>
    </xf>
    <xf numFmtId="168" fontId="31" fillId="5" borderId="30" xfId="0" applyNumberFormat="1" applyFont="1" applyFill="1" applyBorder="1" applyAlignment="1">
      <alignment horizontal="center" vertical="center"/>
    </xf>
    <xf numFmtId="1" fontId="0" fillId="0" borderId="30" xfId="0" applyNumberFormat="1" applyBorder="1" applyAlignment="1">
      <alignment horizontal="center" vertical="top" wrapText="1"/>
    </xf>
    <xf numFmtId="49" fontId="0" fillId="5" borderId="30" xfId="0" applyNumberFormat="1" applyFill="1" applyBorder="1" applyAlignment="1">
      <alignment horizontal="left" vertical="top" wrapText="1"/>
    </xf>
    <xf numFmtId="2" fontId="0" fillId="5" borderId="30" xfId="0" applyNumberFormat="1" applyFill="1" applyBorder="1" applyAlignment="1">
      <alignment horizontal="center" vertical="top" wrapText="1"/>
    </xf>
    <xf numFmtId="44" fontId="0" fillId="5" borderId="30" xfId="0" applyNumberFormat="1" applyFill="1" applyBorder="1" applyAlignment="1">
      <alignment horizontal="right" vertical="top" wrapText="1"/>
    </xf>
    <xf numFmtId="4" fontId="0" fillId="5" borderId="30" xfId="0" applyNumberFormat="1" applyFill="1" applyBorder="1" applyAlignment="1">
      <alignment horizontal="right" vertical="top" wrapText="1"/>
    </xf>
    <xf numFmtId="44" fontId="0" fillId="0" borderId="30" xfId="0" applyNumberFormat="1" applyBorder="1" applyAlignment="1">
      <alignment horizontal="right" vertical="top" wrapText="1"/>
    </xf>
    <xf numFmtId="168" fontId="0" fillId="5" borderId="30" xfId="0" applyNumberFormat="1" applyFill="1" applyBorder="1" applyAlignment="1">
      <alignment horizontal="right" vertical="top" wrapText="1"/>
    </xf>
    <xf numFmtId="0" fontId="31" fillId="5" borderId="30" xfId="0" applyFont="1" applyFill="1" applyBorder="1" applyAlignment="1">
      <alignment horizontal="right"/>
    </xf>
    <xf numFmtId="44" fontId="31" fillId="5" borderId="30" xfId="0" applyNumberFormat="1" applyFont="1" applyFill="1" applyBorder="1" applyAlignment="1">
      <alignment horizontal="center"/>
    </xf>
    <xf numFmtId="44" fontId="31" fillId="0" borderId="30" xfId="0" applyNumberFormat="1" applyFont="1" applyBorder="1" applyAlignment="1">
      <alignment horizontal="center"/>
    </xf>
    <xf numFmtId="44" fontId="46" fillId="5" borderId="30" xfId="0" applyNumberFormat="1" applyFont="1" applyFill="1" applyBorder="1" applyAlignment="1">
      <alignment horizontal="center"/>
    </xf>
    <xf numFmtId="169" fontId="46" fillId="5" borderId="30" xfId="0" applyNumberFormat="1" applyFont="1" applyFill="1" applyBorder="1" applyAlignment="1">
      <alignment horizontal="right"/>
    </xf>
    <xf numFmtId="0" fontId="31" fillId="5" borderId="30" xfId="0" applyFont="1" applyFill="1" applyBorder="1"/>
    <xf numFmtId="0" fontId="0" fillId="0" borderId="30" xfId="0" applyBorder="1" applyAlignment="1">
      <alignment horizontal="center" vertical="top" wrapText="1"/>
    </xf>
    <xf numFmtId="2" fontId="0" fillId="5" borderId="30" xfId="0" applyNumberFormat="1" applyFill="1" applyBorder="1" applyAlignment="1">
      <alignment vertical="top" wrapText="1"/>
    </xf>
    <xf numFmtId="44" fontId="0" fillId="5" borderId="30" xfId="0" applyNumberFormat="1" applyFill="1" applyBorder="1" applyAlignment="1">
      <alignment vertical="top" wrapText="1"/>
    </xf>
    <xf numFmtId="2" fontId="0" fillId="5" borderId="30" xfId="0" applyNumberFormat="1" applyFill="1" applyBorder="1" applyAlignment="1">
      <alignment horizontal="right" vertical="top" wrapText="1"/>
    </xf>
    <xf numFmtId="1" fontId="31" fillId="0" borderId="30" xfId="0" applyNumberFormat="1" applyFont="1" applyBorder="1" applyAlignment="1">
      <alignment horizontal="center" vertical="center" wrapText="1"/>
    </xf>
    <xf numFmtId="1" fontId="31" fillId="5" borderId="30" xfId="0" applyNumberFormat="1" applyFont="1" applyFill="1" applyBorder="1" applyAlignment="1">
      <alignment horizontal="center" vertical="top" wrapText="1"/>
    </xf>
    <xf numFmtId="170" fontId="31" fillId="5" borderId="30" xfId="0" applyNumberFormat="1" applyFont="1" applyFill="1" applyBorder="1" applyAlignment="1">
      <alignment vertical="top" wrapText="1"/>
    </xf>
    <xf numFmtId="44" fontId="31" fillId="5" borderId="30" xfId="0" applyNumberFormat="1" applyFont="1" applyFill="1" applyBorder="1" applyAlignment="1">
      <alignment vertical="top" wrapText="1"/>
    </xf>
    <xf numFmtId="2" fontId="31" fillId="5" borderId="30" xfId="0" applyNumberFormat="1" applyFont="1" applyFill="1" applyBorder="1" applyAlignment="1">
      <alignment vertical="top" wrapText="1"/>
    </xf>
    <xf numFmtId="168" fontId="0" fillId="0" borderId="30" xfId="0" applyNumberFormat="1" applyBorder="1" applyAlignment="1">
      <alignment horizontal="right" vertical="top" wrapText="1"/>
    </xf>
    <xf numFmtId="168" fontId="31" fillId="5" borderId="30" xfId="0" applyNumberFormat="1" applyFont="1" applyFill="1" applyBorder="1"/>
    <xf numFmtId="169" fontId="0" fillId="5" borderId="30" xfId="0" applyNumberFormat="1" applyFill="1" applyBorder="1" applyAlignment="1">
      <alignment vertical="top" wrapText="1"/>
    </xf>
    <xf numFmtId="169" fontId="31" fillId="5" borderId="30" xfId="0" applyNumberFormat="1" applyFont="1" applyFill="1" applyBorder="1" applyAlignment="1">
      <alignment vertical="top" wrapText="1"/>
    </xf>
    <xf numFmtId="44" fontId="31" fillId="0" borderId="30" xfId="0" applyNumberFormat="1" applyFont="1" applyBorder="1"/>
    <xf numFmtId="44" fontId="34" fillId="0" borderId="30" xfId="0" applyNumberFormat="1" applyFont="1" applyBorder="1" applyAlignment="1">
      <alignment horizontal="right" vertical="top" wrapText="1"/>
    </xf>
    <xf numFmtId="0" fontId="31" fillId="5" borderId="0" xfId="9" applyFont="1" applyFill="1" applyAlignment="1">
      <alignment horizontal="right"/>
    </xf>
    <xf numFmtId="164" fontId="31" fillId="5" borderId="31" xfId="9" applyNumberFormat="1" applyFont="1" applyFill="1" applyBorder="1"/>
    <xf numFmtId="0" fontId="38" fillId="5" borderId="37" xfId="12" applyFont="1" applyFill="1" applyBorder="1" applyAlignment="1">
      <alignment horizontal="center" vertical="center" wrapText="1"/>
    </xf>
    <xf numFmtId="17" fontId="29" fillId="5" borderId="37" xfId="12" applyNumberFormat="1" applyFont="1" applyFill="1" applyBorder="1" applyAlignment="1">
      <alignment horizontal="center" vertical="center" wrapText="1"/>
    </xf>
    <xf numFmtId="1" fontId="31" fillId="5" borderId="42" xfId="9" applyNumberFormat="1" applyFont="1" applyFill="1" applyBorder="1" applyAlignment="1">
      <alignment horizontal="center"/>
    </xf>
    <xf numFmtId="1" fontId="31" fillId="5" borderId="42" xfId="9" applyNumberFormat="1" applyFont="1" applyFill="1" applyBorder="1" applyAlignment="1">
      <alignment horizontal="center" vertical="top"/>
    </xf>
    <xf numFmtId="44" fontId="29" fillId="5" borderId="37" xfId="10" applyFont="1" applyFill="1" applyBorder="1" applyAlignment="1">
      <alignment horizontal="center"/>
    </xf>
    <xf numFmtId="1" fontId="31" fillId="5" borderId="40" xfId="9" applyNumberFormat="1" applyFont="1" applyFill="1" applyBorder="1" applyAlignment="1">
      <alignment horizontal="center"/>
    </xf>
    <xf numFmtId="1" fontId="31" fillId="5" borderId="41" xfId="9" applyNumberFormat="1" applyFont="1" applyFill="1" applyBorder="1" applyAlignment="1">
      <alignment horizontal="center"/>
    </xf>
    <xf numFmtId="0" fontId="31" fillId="5" borderId="37" xfId="9" applyFont="1" applyFill="1" applyBorder="1"/>
    <xf numFmtId="1" fontId="31" fillId="5" borderId="39" xfId="9" applyNumberFormat="1" applyFont="1" applyFill="1" applyBorder="1" applyAlignment="1">
      <alignment horizontal="center"/>
    </xf>
    <xf numFmtId="168" fontId="1" fillId="5" borderId="31" xfId="9" applyNumberFormat="1" applyFill="1" applyBorder="1" applyAlignment="1">
      <alignment horizontal="right" vertical="top" wrapText="1"/>
    </xf>
    <xf numFmtId="1" fontId="1" fillId="5" borderId="39" xfId="9" applyNumberFormat="1" applyFill="1" applyBorder="1" applyAlignment="1">
      <alignment horizontal="center" vertical="top" wrapText="1"/>
    </xf>
    <xf numFmtId="0" fontId="31" fillId="5" borderId="40" xfId="9" applyFont="1" applyFill="1" applyBorder="1" applyAlignment="1">
      <alignment horizontal="right"/>
    </xf>
    <xf numFmtId="168" fontId="34" fillId="5" borderId="31" xfId="9" applyNumberFormat="1" applyFont="1" applyFill="1" applyBorder="1" applyAlignment="1">
      <alignment horizontal="right" vertical="top" wrapText="1"/>
    </xf>
    <xf numFmtId="168" fontId="34" fillId="5" borderId="43" xfId="9" applyNumberFormat="1" applyFont="1" applyFill="1" applyBorder="1" applyAlignment="1">
      <alignment horizontal="right" vertical="top" wrapText="1"/>
    </xf>
    <xf numFmtId="168" fontId="29" fillId="5" borderId="37" xfId="9" applyNumberFormat="1" applyFont="1" applyFill="1" applyBorder="1" applyAlignment="1">
      <alignment vertical="top" wrapText="1"/>
    </xf>
    <xf numFmtId="0" fontId="31" fillId="5" borderId="36" xfId="9" applyFont="1" applyFill="1" applyBorder="1" applyAlignment="1">
      <alignment horizontal="right"/>
    </xf>
    <xf numFmtId="164" fontId="31" fillId="5" borderId="44" xfId="9" applyNumberFormat="1" applyFont="1" applyFill="1" applyBorder="1"/>
    <xf numFmtId="173" fontId="29" fillId="5" borderId="47" xfId="11" applyFont="1" applyFill="1" applyBorder="1" applyAlignment="1"/>
    <xf numFmtId="10" fontId="0" fillId="0" borderId="0" xfId="0" applyNumberFormat="1"/>
    <xf numFmtId="4" fontId="48" fillId="5" borderId="6" xfId="0" applyNumberFormat="1" applyFont="1" applyFill="1" applyBorder="1" applyAlignment="1">
      <alignment horizontal="center" vertical="center"/>
    </xf>
    <xf numFmtId="4" fontId="48" fillId="5" borderId="14" xfId="0" applyNumberFormat="1" applyFont="1" applyFill="1" applyBorder="1" applyAlignment="1">
      <alignment horizontal="center" vertical="center"/>
    </xf>
    <xf numFmtId="4" fontId="48" fillId="5" borderId="10" xfId="0" applyNumberFormat="1" applyFont="1" applyFill="1" applyBorder="1" applyAlignment="1">
      <alignment horizontal="center" vertical="center"/>
    </xf>
    <xf numFmtId="0" fontId="4" fillId="2" borderId="14" xfId="14" applyFill="1" applyBorder="1"/>
    <xf numFmtId="0" fontId="7" fillId="2" borderId="12" xfId="14" applyFont="1" applyFill="1" applyBorder="1" applyAlignment="1">
      <alignment horizontal="center" vertical="center" wrapText="1"/>
    </xf>
    <xf numFmtId="0" fontId="4" fillId="2" borderId="3" xfId="14" applyFill="1" applyBorder="1"/>
    <xf numFmtId="0" fontId="7" fillId="2" borderId="12" xfId="14" applyFont="1" applyFill="1" applyBorder="1"/>
    <xf numFmtId="0" fontId="4" fillId="2" borderId="12" xfId="14" applyFill="1" applyBorder="1"/>
    <xf numFmtId="10" fontId="4" fillId="2" borderId="12" xfId="14" applyNumberFormat="1" applyFill="1" applyBorder="1"/>
    <xf numFmtId="10" fontId="4" fillId="0" borderId="12" xfId="14" applyNumberFormat="1" applyBorder="1" applyAlignment="1">
      <alignment horizontal="center"/>
    </xf>
    <xf numFmtId="10" fontId="7" fillId="0" borderId="12" xfId="14" applyNumberFormat="1" applyFont="1" applyBorder="1" applyAlignment="1">
      <alignment horizontal="center"/>
    </xf>
    <xf numFmtId="0" fontId="4" fillId="2" borderId="9" xfId="14" applyFill="1" applyBorder="1"/>
    <xf numFmtId="10" fontId="4" fillId="2" borderId="12" xfId="14" applyNumberFormat="1" applyFill="1" applyBorder="1" applyAlignment="1">
      <alignment horizontal="center"/>
    </xf>
    <xf numFmtId="10" fontId="7" fillId="2" borderId="12" xfId="14" applyNumberFormat="1" applyFont="1" applyFill="1" applyBorder="1" applyAlignment="1">
      <alignment horizontal="center"/>
    </xf>
    <xf numFmtId="49" fontId="7" fillId="2" borderId="14" xfId="15" applyNumberFormat="1" applyFont="1" applyFill="1" applyBorder="1" applyAlignment="1">
      <alignment horizontal="left" vertical="top"/>
    </xf>
    <xf numFmtId="49" fontId="7" fillId="2" borderId="14" xfId="15" applyNumberFormat="1" applyFont="1" applyFill="1" applyBorder="1" applyAlignment="1">
      <alignment horizontal="right" vertical="top" wrapText="1"/>
    </xf>
    <xf numFmtId="49" fontId="7" fillId="2" borderId="14" xfId="15" applyNumberFormat="1" applyFont="1" applyFill="1" applyBorder="1" applyAlignment="1">
      <alignment horizontal="left" vertical="top" wrapText="1"/>
    </xf>
    <xf numFmtId="0" fontId="4" fillId="0" borderId="0" xfId="16"/>
    <xf numFmtId="0" fontId="7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10" fontId="4" fillId="0" borderId="12" xfId="2" applyNumberFormat="1" applyFont="1" applyFill="1" applyBorder="1" applyAlignment="1">
      <alignment horizontal="center" vertical="top" wrapText="1"/>
    </xf>
    <xf numFmtId="10" fontId="7" fillId="0" borderId="12" xfId="2" applyNumberFormat="1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 indent="5"/>
    </xf>
    <xf numFmtId="9" fontId="7" fillId="0" borderId="12" xfId="2" applyFont="1" applyFill="1" applyBorder="1" applyAlignment="1">
      <alignment horizontal="left" vertical="top" wrapText="1" indent="1"/>
    </xf>
    <xf numFmtId="9" fontId="4" fillId="0" borderId="12" xfId="2" applyFont="1" applyFill="1" applyBorder="1" applyAlignment="1">
      <alignment horizontal="center" vertical="top" wrapText="1"/>
    </xf>
    <xf numFmtId="10" fontId="7" fillId="0" borderId="12" xfId="2" applyNumberFormat="1" applyFont="1" applyFill="1" applyBorder="1" applyAlignment="1">
      <alignment horizontal="left" vertical="top" wrapText="1" indent="1"/>
    </xf>
    <xf numFmtId="0" fontId="7" fillId="0" borderId="12" xfId="0" applyFont="1" applyBorder="1" applyAlignment="1">
      <alignment horizontal="left" vertical="top" wrapText="1" indent="4"/>
    </xf>
    <xf numFmtId="10" fontId="4" fillId="0" borderId="12" xfId="2" applyNumberFormat="1" applyFont="1" applyFill="1" applyBorder="1" applyAlignment="1">
      <alignment horizontal="center" vertical="center" wrapText="1"/>
    </xf>
    <xf numFmtId="9" fontId="4" fillId="0" borderId="12" xfId="2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top" wrapText="1" indent="8"/>
    </xf>
    <xf numFmtId="9" fontId="7" fillId="0" borderId="12" xfId="2" applyFont="1" applyFill="1" applyBorder="1" applyAlignment="1">
      <alignment horizontal="center" vertical="top" wrapText="1"/>
    </xf>
    <xf numFmtId="0" fontId="48" fillId="0" borderId="1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 indent="11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left" vertical="center"/>
    </xf>
    <xf numFmtId="0" fontId="4" fillId="2" borderId="8" xfId="14" applyFill="1" applyBorder="1" applyAlignment="1">
      <alignment horizontal="left"/>
    </xf>
    <xf numFmtId="0" fontId="4" fillId="2" borderId="9" xfId="14" applyFill="1" applyBorder="1" applyAlignment="1">
      <alignment horizontal="left"/>
    </xf>
    <xf numFmtId="0" fontId="7" fillId="5" borderId="4" xfId="0" applyFont="1" applyFill="1" applyBorder="1" applyAlignment="1">
      <alignment vertical="center" wrapText="1"/>
    </xf>
    <xf numFmtId="0" fontId="7" fillId="5" borderId="0" xfId="0" applyFont="1" applyFill="1" applyBorder="1" applyAlignment="1">
      <alignment vertical="center" wrapText="1"/>
    </xf>
    <xf numFmtId="43" fontId="7" fillId="5" borderId="3" xfId="1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vertical="center" wrapText="1"/>
    </xf>
    <xf numFmtId="0" fontId="7" fillId="5" borderId="0" xfId="0" applyFont="1" applyFill="1" applyBorder="1" applyAlignment="1">
      <alignment horizontal="left" vertical="center" wrapText="1"/>
    </xf>
    <xf numFmtId="43" fontId="7" fillId="5" borderId="3" xfId="1" applyFont="1" applyFill="1" applyBorder="1" applyAlignment="1">
      <alignment horizontal="center" vertical="center" wrapText="1"/>
    </xf>
    <xf numFmtId="0" fontId="4" fillId="2" borderId="0" xfId="14" applyFill="1" applyBorder="1"/>
    <xf numFmtId="2" fontId="4" fillId="2" borderId="3" xfId="14" applyNumberFormat="1" applyFill="1" applyBorder="1"/>
    <xf numFmtId="0" fontId="7" fillId="2" borderId="0" xfId="14" applyFont="1" applyFill="1" applyBorder="1" applyAlignment="1">
      <alignment horizontal="right"/>
    </xf>
    <xf numFmtId="10" fontId="7" fillId="2" borderId="0" xfId="14" applyNumberFormat="1" applyFont="1" applyFill="1" applyBorder="1" applyAlignment="1">
      <alignment horizontal="center"/>
    </xf>
    <xf numFmtId="10" fontId="4" fillId="2" borderId="3" xfId="2" applyNumberFormat="1" applyFont="1" applyFill="1" applyBorder="1"/>
    <xf numFmtId="49" fontId="7" fillId="2" borderId="0" xfId="15" applyNumberFormat="1" applyFont="1" applyFill="1" applyBorder="1" applyAlignment="1">
      <alignment horizontal="left" vertical="top" wrapText="1"/>
    </xf>
    <xf numFmtId="2" fontId="7" fillId="2" borderId="3" xfId="15" applyFont="1" applyFill="1" applyBorder="1" applyAlignment="1">
      <alignment horizontal="justify" vertical="top" wrapText="1"/>
    </xf>
    <xf numFmtId="49" fontId="7" fillId="2" borderId="0" xfId="15" applyNumberFormat="1" applyFont="1" applyFill="1" applyBorder="1" applyAlignment="1">
      <alignment horizontal="left" vertical="top"/>
    </xf>
    <xf numFmtId="49" fontId="7" fillId="2" borderId="0" xfId="15" applyNumberFormat="1" applyFont="1" applyFill="1" applyBorder="1" applyAlignment="1">
      <alignment horizontal="left"/>
    </xf>
    <xf numFmtId="0" fontId="31" fillId="5" borderId="36" xfId="9" applyFont="1" applyFill="1" applyBorder="1" applyAlignment="1">
      <alignment horizontal="right"/>
    </xf>
    <xf numFmtId="0" fontId="31" fillId="5" borderId="0" xfId="9" applyFont="1" applyFill="1" applyAlignment="1">
      <alignment horizontal="right"/>
    </xf>
    <xf numFmtId="0" fontId="4" fillId="2" borderId="8" xfId="14" applyFill="1" applyBorder="1"/>
    <xf numFmtId="10" fontId="4" fillId="2" borderId="12" xfId="14" applyNumberFormat="1" applyFill="1" applyBorder="1" applyAlignment="1">
      <alignment horizontal="center" vertical="center"/>
    </xf>
    <xf numFmtId="49" fontId="7" fillId="2" borderId="10" xfId="15" applyNumberFormat="1" applyFont="1" applyFill="1" applyBorder="1" applyAlignment="1">
      <alignment horizontal="left" vertical="top" wrapText="1"/>
    </xf>
    <xf numFmtId="49" fontId="7" fillId="2" borderId="4" xfId="15" applyNumberFormat="1" applyFont="1" applyFill="1" applyBorder="1" applyAlignment="1">
      <alignment horizontal="left" vertical="top"/>
    </xf>
    <xf numFmtId="49" fontId="7" fillId="2" borderId="4" xfId="15" applyNumberFormat="1" applyFont="1" applyFill="1" applyBorder="1" applyAlignment="1">
      <alignment horizontal="left" vertical="top" wrapText="1"/>
    </xf>
    <xf numFmtId="2" fontId="7" fillId="2" borderId="5" xfId="15" applyFont="1" applyFill="1" applyBorder="1" applyAlignment="1">
      <alignment horizontal="justify" vertical="top" wrapText="1"/>
    </xf>
    <xf numFmtId="49" fontId="3" fillId="2" borderId="0" xfId="0" applyNumberFormat="1" applyFont="1" applyFill="1" applyAlignment="1">
      <alignment horizontal="left" vertical="center" wrapText="1"/>
    </xf>
    <xf numFmtId="0" fontId="4" fillId="0" borderId="0" xfId="0" applyFont="1" applyAlignment="1">
      <alignment horizontal="right"/>
    </xf>
    <xf numFmtId="0" fontId="5" fillId="2" borderId="12" xfId="0" applyFont="1" applyFill="1" applyBorder="1" applyAlignment="1">
      <alignment horizontal="center" vertical="center" wrapText="1"/>
    </xf>
    <xf numFmtId="164" fontId="5" fillId="2" borderId="12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66" fontId="5" fillId="2" borderId="12" xfId="1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" fontId="16" fillId="2" borderId="26" xfId="3" applyNumberFormat="1" applyFont="1" applyFill="1" applyBorder="1" applyAlignment="1">
      <alignment horizontal="center" vertical="center"/>
    </xf>
    <xf numFmtId="1" fontId="16" fillId="2" borderId="13" xfId="3" applyNumberFormat="1" applyFont="1" applyFill="1" applyBorder="1" applyAlignment="1">
      <alignment horizontal="center" vertical="center"/>
    </xf>
    <xf numFmtId="1" fontId="16" fillId="2" borderId="27" xfId="3" applyNumberFormat="1" applyFont="1" applyFill="1" applyBorder="1" applyAlignment="1">
      <alignment horizontal="center" vertical="center"/>
    </xf>
    <xf numFmtId="3" fontId="8" fillId="2" borderId="12" xfId="3" applyNumberFormat="1" applyFont="1" applyFill="1" applyBorder="1" applyAlignment="1">
      <alignment horizontal="center" vertical="center"/>
    </xf>
    <xf numFmtId="0" fontId="8" fillId="2" borderId="12" xfId="3" applyFont="1" applyFill="1" applyBorder="1" applyAlignment="1">
      <alignment horizontal="center" vertical="center"/>
    </xf>
    <xf numFmtId="1" fontId="16" fillId="5" borderId="22" xfId="3" applyNumberFormat="1" applyFont="1" applyFill="1" applyBorder="1" applyAlignment="1">
      <alignment horizontal="center" vertical="center"/>
    </xf>
    <xf numFmtId="1" fontId="16" fillId="5" borderId="0" xfId="3" applyNumberFormat="1" applyFont="1" applyFill="1" applyAlignment="1">
      <alignment horizontal="center" vertical="center"/>
    </xf>
    <xf numFmtId="1" fontId="16" fillId="5" borderId="23" xfId="3" applyNumberFormat="1" applyFont="1" applyFill="1" applyBorder="1" applyAlignment="1">
      <alignment horizontal="center" vertical="center"/>
    </xf>
    <xf numFmtId="167" fontId="8" fillId="2" borderId="14" xfId="0" applyNumberFormat="1" applyFont="1" applyFill="1" applyBorder="1" applyAlignment="1">
      <alignment horizontal="left" vertical="center" wrapText="1"/>
    </xf>
    <xf numFmtId="167" fontId="8" fillId="2" borderId="0" xfId="0" applyNumberFormat="1" applyFont="1" applyFill="1" applyBorder="1" applyAlignment="1">
      <alignment horizontal="left" vertical="center" wrapText="1"/>
    </xf>
    <xf numFmtId="0" fontId="8" fillId="2" borderId="15" xfId="3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43" fontId="8" fillId="2" borderId="11" xfId="1" applyFont="1" applyFill="1" applyBorder="1" applyAlignment="1">
      <alignment horizontal="center" vertical="center"/>
    </xf>
    <xf numFmtId="43" fontId="8" fillId="2" borderId="12" xfId="1" applyFont="1" applyFill="1" applyBorder="1" applyAlignment="1">
      <alignment horizontal="center" vertical="center"/>
    </xf>
    <xf numFmtId="49" fontId="18" fillId="2" borderId="14" xfId="0" applyNumberFormat="1" applyFont="1" applyFill="1" applyBorder="1" applyAlignment="1">
      <alignment horizontal="left" vertical="center" wrapText="1"/>
    </xf>
    <xf numFmtId="49" fontId="18" fillId="2" borderId="0" xfId="0" applyNumberFormat="1" applyFont="1" applyFill="1" applyBorder="1" applyAlignment="1">
      <alignment horizontal="left" vertical="center" wrapText="1"/>
    </xf>
    <xf numFmtId="49" fontId="17" fillId="0" borderId="7" xfId="0" applyNumberFormat="1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1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43" fontId="22" fillId="4" borderId="7" xfId="1" applyFont="1" applyFill="1" applyBorder="1" applyAlignment="1">
      <alignment horizontal="center" vertical="center"/>
    </xf>
    <xf numFmtId="43" fontId="22" fillId="4" borderId="11" xfId="1" applyFont="1" applyFill="1" applyBorder="1" applyAlignment="1">
      <alignment horizontal="center" vertical="center"/>
    </xf>
    <xf numFmtId="0" fontId="7" fillId="2" borderId="8" xfId="14" applyFont="1" applyFill="1" applyBorder="1" applyAlignment="1">
      <alignment horizontal="right"/>
    </xf>
    <xf numFmtId="0" fontId="7" fillId="2" borderId="9" xfId="14" applyFont="1" applyFill="1" applyBorder="1" applyAlignment="1">
      <alignment horizontal="right"/>
    </xf>
    <xf numFmtId="0" fontId="4" fillId="2" borderId="8" xfId="14" applyFill="1" applyBorder="1" applyAlignment="1">
      <alignment horizontal="left"/>
    </xf>
    <xf numFmtId="0" fontId="4" fillId="2" borderId="9" xfId="14" applyFill="1" applyBorder="1" applyAlignment="1">
      <alignment horizontal="left"/>
    </xf>
    <xf numFmtId="0" fontId="7" fillId="2" borderId="8" xfId="14" applyFont="1" applyFill="1" applyBorder="1" applyAlignment="1">
      <alignment horizontal="center"/>
    </xf>
    <xf numFmtId="0" fontId="7" fillId="2" borderId="9" xfId="14" applyFont="1" applyFill="1" applyBorder="1" applyAlignment="1">
      <alignment horizontal="center"/>
    </xf>
    <xf numFmtId="49" fontId="7" fillId="2" borderId="0" xfId="15" applyNumberFormat="1" applyFont="1" applyFill="1" applyBorder="1" applyAlignment="1">
      <alignment horizontal="center" vertical="top" wrapText="1"/>
    </xf>
    <xf numFmtId="49" fontId="7" fillId="2" borderId="3" xfId="15" applyNumberFormat="1" applyFont="1" applyFill="1" applyBorder="1" applyAlignment="1">
      <alignment horizontal="center" vertical="top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0" fontId="7" fillId="5" borderId="10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top" wrapText="1" indent="8"/>
    </xf>
    <xf numFmtId="0" fontId="7" fillId="0" borderId="1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 indent="11"/>
    </xf>
    <xf numFmtId="4" fontId="48" fillId="5" borderId="7" xfId="0" applyNumberFormat="1" applyFont="1" applyFill="1" applyBorder="1" applyAlignment="1">
      <alignment horizontal="center" vertical="center"/>
    </xf>
    <xf numFmtId="4" fontId="48" fillId="5" borderId="29" xfId="0" applyNumberFormat="1" applyFont="1" applyFill="1" applyBorder="1" applyAlignment="1">
      <alignment horizontal="center" vertical="center"/>
    </xf>
    <xf numFmtId="4" fontId="48" fillId="5" borderId="11" xfId="0" applyNumberFormat="1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 wrapText="1"/>
    </xf>
    <xf numFmtId="0" fontId="7" fillId="5" borderId="13" xfId="0" applyFont="1" applyFill="1" applyBorder="1" applyAlignment="1">
      <alignment horizontal="left" vertical="center" wrapText="1"/>
    </xf>
    <xf numFmtId="0" fontId="7" fillId="5" borderId="9" xfId="0" applyFont="1" applyFill="1" applyBorder="1" applyAlignment="1">
      <alignment horizontal="left" vertical="center" wrapText="1"/>
    </xf>
    <xf numFmtId="49" fontId="7" fillId="5" borderId="8" xfId="0" applyNumberFormat="1" applyFont="1" applyFill="1" applyBorder="1" applyAlignment="1">
      <alignment horizontal="left" vertical="center" wrapText="1"/>
    </xf>
    <xf numFmtId="0" fontId="50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top" wrapText="1" indent="5"/>
    </xf>
    <xf numFmtId="0" fontId="7" fillId="0" borderId="12" xfId="0" applyFont="1" applyBorder="1" applyAlignment="1">
      <alignment horizontal="left" vertical="top" wrapText="1" indent="4"/>
    </xf>
    <xf numFmtId="0" fontId="38" fillId="5" borderId="35" xfId="12" applyFont="1" applyFill="1" applyBorder="1" applyAlignment="1">
      <alignment horizontal="center" vertical="center" wrapText="1"/>
    </xf>
    <xf numFmtId="0" fontId="38" fillId="5" borderId="37" xfId="12" applyFont="1" applyFill="1" applyBorder="1" applyAlignment="1">
      <alignment horizontal="center" vertical="center" wrapText="1"/>
    </xf>
    <xf numFmtId="0" fontId="37" fillId="5" borderId="32" xfId="12" applyFont="1" applyFill="1" applyBorder="1" applyAlignment="1">
      <alignment horizontal="center" vertical="center" wrapText="1"/>
    </xf>
    <xf numFmtId="0" fontId="37" fillId="5" borderId="33" xfId="12" applyFont="1" applyFill="1" applyBorder="1" applyAlignment="1">
      <alignment horizontal="center" vertical="center" wrapText="1"/>
    </xf>
    <xf numFmtId="0" fontId="37" fillId="5" borderId="34" xfId="12" applyFont="1" applyFill="1" applyBorder="1" applyAlignment="1">
      <alignment horizontal="center" vertical="center" wrapText="1"/>
    </xf>
    <xf numFmtId="0" fontId="37" fillId="5" borderId="36" xfId="12" applyFont="1" applyFill="1" applyBorder="1" applyAlignment="1">
      <alignment horizontal="center" vertical="center" wrapText="1"/>
    </xf>
    <xf numFmtId="0" fontId="37" fillId="5" borderId="0" xfId="12" applyFont="1" applyFill="1" applyAlignment="1">
      <alignment horizontal="center" vertical="center" wrapText="1"/>
    </xf>
    <xf numFmtId="0" fontId="37" fillId="5" borderId="3" xfId="12" applyFont="1" applyFill="1" applyBorder="1" applyAlignment="1">
      <alignment horizontal="center" vertical="center" wrapText="1"/>
    </xf>
    <xf numFmtId="0" fontId="37" fillId="5" borderId="38" xfId="12" applyFont="1" applyFill="1" applyBorder="1" applyAlignment="1">
      <alignment horizontal="center" vertical="center" wrapText="1"/>
    </xf>
    <xf numFmtId="0" fontId="37" fillId="5" borderId="4" xfId="12" applyFont="1" applyFill="1" applyBorder="1" applyAlignment="1">
      <alignment horizontal="center" vertical="center" wrapText="1"/>
    </xf>
    <xf numFmtId="0" fontId="37" fillId="5" borderId="5" xfId="12" applyFont="1" applyFill="1" applyBorder="1" applyAlignment="1">
      <alignment horizontal="center" vertical="center" wrapText="1"/>
    </xf>
    <xf numFmtId="0" fontId="39" fillId="5" borderId="37" xfId="12" applyFont="1" applyFill="1" applyBorder="1" applyAlignment="1">
      <alignment horizontal="center" vertical="center" wrapText="1"/>
    </xf>
    <xf numFmtId="1" fontId="31" fillId="5" borderId="39" xfId="9" applyNumberFormat="1" applyFont="1" applyFill="1" applyBorder="1" applyAlignment="1">
      <alignment horizontal="center" vertical="center"/>
    </xf>
    <xf numFmtId="1" fontId="31" fillId="5" borderId="1" xfId="9" applyNumberFormat="1" applyFont="1" applyFill="1" applyBorder="1" applyAlignment="1">
      <alignment horizontal="center" vertical="center"/>
    </xf>
    <xf numFmtId="1" fontId="31" fillId="5" borderId="2" xfId="9" applyNumberFormat="1" applyFont="1" applyFill="1" applyBorder="1" applyAlignment="1">
      <alignment horizontal="center" vertical="center"/>
    </xf>
    <xf numFmtId="1" fontId="31" fillId="5" borderId="38" xfId="9" applyNumberFormat="1" applyFont="1" applyFill="1" applyBorder="1" applyAlignment="1">
      <alignment horizontal="center" vertical="center"/>
    </xf>
    <xf numFmtId="1" fontId="31" fillId="5" borderId="4" xfId="9" applyNumberFormat="1" applyFont="1" applyFill="1" applyBorder="1" applyAlignment="1">
      <alignment horizontal="center" vertical="center"/>
    </xf>
    <xf numFmtId="1" fontId="31" fillId="5" borderId="5" xfId="9" applyNumberFormat="1" applyFont="1" applyFill="1" applyBorder="1" applyAlignment="1">
      <alignment horizontal="center" vertical="center"/>
    </xf>
    <xf numFmtId="0" fontId="29" fillId="5" borderId="40" xfId="9" applyFont="1" applyFill="1" applyBorder="1" applyAlignment="1">
      <alignment horizontal="center"/>
    </xf>
    <xf numFmtId="0" fontId="29" fillId="5" borderId="13" xfId="9" applyFont="1" applyFill="1" applyBorder="1" applyAlignment="1">
      <alignment horizontal="center"/>
    </xf>
    <xf numFmtId="0" fontId="29" fillId="5" borderId="41" xfId="9" applyFont="1" applyFill="1" applyBorder="1" applyAlignment="1">
      <alignment horizontal="center"/>
    </xf>
    <xf numFmtId="0" fontId="31" fillId="5" borderId="12" xfId="9" applyFont="1" applyFill="1" applyBorder="1" applyAlignment="1">
      <alignment horizontal="center"/>
    </xf>
    <xf numFmtId="168" fontId="31" fillId="5" borderId="8" xfId="9" applyNumberFormat="1" applyFont="1" applyFill="1" applyBorder="1" applyAlignment="1">
      <alignment horizontal="center"/>
    </xf>
    <xf numFmtId="168" fontId="31" fillId="5" borderId="41" xfId="9" applyNumberFormat="1" applyFont="1" applyFill="1" applyBorder="1" applyAlignment="1">
      <alignment horizontal="center"/>
    </xf>
    <xf numFmtId="0" fontId="31" fillId="5" borderId="8" xfId="9" applyFont="1" applyFill="1" applyBorder="1" applyAlignment="1">
      <alignment horizontal="left" vertical="top" wrapText="1"/>
    </xf>
    <xf numFmtId="0" fontId="31" fillId="5" borderId="13" xfId="9" applyFont="1" applyFill="1" applyBorder="1" applyAlignment="1">
      <alignment horizontal="left" vertical="top"/>
    </xf>
    <xf numFmtId="0" fontId="31" fillId="5" borderId="9" xfId="9" applyFont="1" applyFill="1" applyBorder="1" applyAlignment="1">
      <alignment horizontal="left" vertical="top"/>
    </xf>
    <xf numFmtId="0" fontId="31" fillId="5" borderId="8" xfId="9" applyFont="1" applyFill="1" applyBorder="1" applyAlignment="1">
      <alignment horizontal="center"/>
    </xf>
    <xf numFmtId="0" fontId="31" fillId="5" borderId="13" xfId="9" applyFont="1" applyFill="1" applyBorder="1" applyAlignment="1">
      <alignment horizontal="center"/>
    </xf>
    <xf numFmtId="0" fontId="31" fillId="5" borderId="9" xfId="9" applyFont="1" applyFill="1" applyBorder="1" applyAlignment="1">
      <alignment horizontal="center"/>
    </xf>
    <xf numFmtId="49" fontId="0" fillId="5" borderId="8" xfId="9" applyNumberFormat="1" applyFont="1" applyFill="1" applyBorder="1" applyAlignment="1">
      <alignment horizontal="center" vertical="top" wrapText="1"/>
    </xf>
    <xf numFmtId="49" fontId="1" fillId="5" borderId="13" xfId="9" applyNumberFormat="1" applyFill="1" applyBorder="1" applyAlignment="1">
      <alignment horizontal="center" vertical="top" wrapText="1"/>
    </xf>
    <xf numFmtId="49" fontId="1" fillId="5" borderId="9" xfId="9" applyNumberFormat="1" applyFill="1" applyBorder="1" applyAlignment="1">
      <alignment horizontal="center" vertical="top" wrapText="1"/>
    </xf>
    <xf numFmtId="0" fontId="31" fillId="5" borderId="42" xfId="9" applyFont="1" applyFill="1" applyBorder="1" applyAlignment="1">
      <alignment horizontal="right"/>
    </xf>
    <xf numFmtId="0" fontId="31" fillId="5" borderId="12" xfId="9" applyFont="1" applyFill="1" applyBorder="1" applyAlignment="1">
      <alignment horizontal="right"/>
    </xf>
    <xf numFmtId="0" fontId="31" fillId="5" borderId="8" xfId="9" applyFont="1" applyFill="1" applyBorder="1" applyAlignment="1">
      <alignment horizontal="left"/>
    </xf>
    <xf numFmtId="0" fontId="31" fillId="5" borderId="13" xfId="9" applyFont="1" applyFill="1" applyBorder="1" applyAlignment="1">
      <alignment horizontal="left"/>
    </xf>
    <xf numFmtId="0" fontId="31" fillId="5" borderId="9" xfId="9" applyFont="1" applyFill="1" applyBorder="1" applyAlignment="1">
      <alignment horizontal="left"/>
    </xf>
    <xf numFmtId="0" fontId="31" fillId="5" borderId="40" xfId="9" applyFont="1" applyFill="1" applyBorder="1" applyAlignment="1">
      <alignment horizontal="right"/>
    </xf>
    <xf numFmtId="0" fontId="31" fillId="5" borderId="13" xfId="9" applyFont="1" applyFill="1" applyBorder="1" applyAlignment="1">
      <alignment horizontal="right"/>
    </xf>
    <xf numFmtId="0" fontId="31" fillId="5" borderId="36" xfId="9" applyFont="1" applyFill="1" applyBorder="1" applyAlignment="1">
      <alignment horizontal="right"/>
    </xf>
    <xf numFmtId="0" fontId="31" fillId="5" borderId="0" xfId="9" applyFont="1" applyFill="1" applyAlignment="1">
      <alignment horizontal="right"/>
    </xf>
    <xf numFmtId="0" fontId="31" fillId="5" borderId="3" xfId="9" applyFont="1" applyFill="1" applyBorder="1" applyAlignment="1">
      <alignment horizontal="right"/>
    </xf>
    <xf numFmtId="0" fontId="29" fillId="5" borderId="45" xfId="9" applyFont="1" applyFill="1" applyBorder="1" applyAlignment="1">
      <alignment horizontal="right"/>
    </xf>
    <xf numFmtId="0" fontId="29" fillId="5" borderId="46" xfId="9" applyFont="1" applyFill="1" applyBorder="1" applyAlignment="1">
      <alignment horizontal="right"/>
    </xf>
    <xf numFmtId="0" fontId="31" fillId="5" borderId="9" xfId="9" applyFont="1" applyFill="1" applyBorder="1" applyAlignment="1">
      <alignment horizontal="right"/>
    </xf>
    <xf numFmtId="1" fontId="31" fillId="5" borderId="40" xfId="9" applyNumberFormat="1" applyFont="1" applyFill="1" applyBorder="1" applyAlignment="1">
      <alignment horizontal="center"/>
    </xf>
    <xf numFmtId="1" fontId="31" fillId="5" borderId="13" xfId="9" applyNumberFormat="1" applyFont="1" applyFill="1" applyBorder="1" applyAlignment="1">
      <alignment horizontal="center"/>
    </xf>
    <xf numFmtId="1" fontId="31" fillId="5" borderId="41" xfId="9" applyNumberFormat="1" applyFont="1" applyFill="1" applyBorder="1" applyAlignment="1">
      <alignment horizontal="center"/>
    </xf>
    <xf numFmtId="0" fontId="31" fillId="5" borderId="39" xfId="9" applyFont="1" applyFill="1" applyBorder="1" applyAlignment="1">
      <alignment horizontal="right"/>
    </xf>
    <xf numFmtId="0" fontId="31" fillId="5" borderId="1" xfId="9" applyFont="1" applyFill="1" applyBorder="1" applyAlignment="1">
      <alignment horizontal="right"/>
    </xf>
    <xf numFmtId="0" fontId="31" fillId="5" borderId="2" xfId="9" applyFont="1" applyFill="1" applyBorder="1" applyAlignment="1">
      <alignment horizontal="right"/>
    </xf>
    <xf numFmtId="49" fontId="1" fillId="5" borderId="12" xfId="12" applyNumberFormat="1" applyFill="1" applyBorder="1" applyAlignment="1">
      <alignment horizontal="left" vertical="center"/>
    </xf>
    <xf numFmtId="0" fontId="37" fillId="5" borderId="12" xfId="12" applyFont="1" applyFill="1" applyBorder="1" applyAlignment="1">
      <alignment horizontal="center" vertical="center" wrapText="1"/>
    </xf>
    <xf numFmtId="0" fontId="38" fillId="5" borderId="12" xfId="12" applyFont="1" applyFill="1" applyBorder="1" applyAlignment="1">
      <alignment horizontal="center" vertical="center" wrapText="1"/>
    </xf>
    <xf numFmtId="1" fontId="39" fillId="5" borderId="12" xfId="12" applyNumberFormat="1" applyFont="1" applyFill="1" applyBorder="1" applyAlignment="1">
      <alignment horizontal="center" vertical="center" wrapText="1"/>
    </xf>
    <xf numFmtId="0" fontId="39" fillId="5" borderId="12" xfId="12" applyFont="1" applyFill="1" applyBorder="1" applyAlignment="1">
      <alignment horizontal="center" vertical="center" wrapText="1"/>
    </xf>
    <xf numFmtId="2" fontId="32" fillId="5" borderId="12" xfId="12" applyNumberFormat="1" applyFont="1" applyFill="1" applyBorder="1" applyAlignment="1">
      <alignment horizontal="center" vertical="center" wrapText="1"/>
    </xf>
    <xf numFmtId="2" fontId="25" fillId="5" borderId="12" xfId="12" applyNumberFormat="1" applyFont="1" applyFill="1" applyBorder="1" applyAlignment="1">
      <alignment horizontal="center" vertical="center"/>
    </xf>
    <xf numFmtId="0" fontId="39" fillId="5" borderId="12" xfId="12" applyFont="1" applyFill="1" applyBorder="1" applyAlignment="1">
      <alignment horizontal="center" vertical="center"/>
    </xf>
    <xf numFmtId="168" fontId="31" fillId="5" borderId="12" xfId="12" applyNumberFormat="1" applyFont="1" applyFill="1" applyBorder="1" applyAlignment="1">
      <alignment horizontal="left" vertical="center" wrapText="1"/>
    </xf>
    <xf numFmtId="0" fontId="38" fillId="5" borderId="12" xfId="12" applyFont="1" applyFill="1" applyBorder="1" applyAlignment="1">
      <alignment horizontal="right" vertical="center"/>
    </xf>
    <xf numFmtId="0" fontId="38" fillId="5" borderId="12" xfId="12" applyFont="1" applyFill="1" applyBorder="1" applyAlignment="1">
      <alignment horizontal="center" vertical="center"/>
    </xf>
    <xf numFmtId="1" fontId="34" fillId="5" borderId="12" xfId="12" applyNumberFormat="1" applyFont="1" applyFill="1" applyBorder="1" applyAlignment="1">
      <alignment horizontal="center" vertical="center"/>
    </xf>
    <xf numFmtId="49" fontId="1" fillId="5" borderId="12" xfId="12" applyNumberFormat="1" applyFill="1" applyBorder="1" applyAlignment="1">
      <alignment horizontal="center" vertical="center" wrapText="1"/>
    </xf>
    <xf numFmtId="0" fontId="0" fillId="0" borderId="12" xfId="12" applyFont="1" applyBorder="1" applyAlignment="1">
      <alignment horizontal="left" vertical="center"/>
    </xf>
    <xf numFmtId="0" fontId="1" fillId="0" borderId="12" xfId="12" applyBorder="1" applyAlignment="1">
      <alignment horizontal="left" vertical="center"/>
    </xf>
    <xf numFmtId="0" fontId="39" fillId="5" borderId="8" xfId="12" applyFont="1" applyFill="1" applyBorder="1" applyAlignment="1">
      <alignment horizontal="center" vertical="center"/>
    </xf>
    <xf numFmtId="0" fontId="39" fillId="5" borderId="13" xfId="12" applyFont="1" applyFill="1" applyBorder="1" applyAlignment="1">
      <alignment horizontal="center" vertical="center"/>
    </xf>
    <xf numFmtId="0" fontId="39" fillId="5" borderId="9" xfId="12" applyFont="1" applyFill="1" applyBorder="1" applyAlignment="1">
      <alignment horizontal="center" vertical="center"/>
    </xf>
    <xf numFmtId="0" fontId="39" fillId="5" borderId="8" xfId="12" applyFont="1" applyFill="1" applyBorder="1" applyAlignment="1">
      <alignment horizontal="right" vertical="center"/>
    </xf>
    <xf numFmtId="0" fontId="39" fillId="5" borderId="13" xfId="12" applyFont="1" applyFill="1" applyBorder="1" applyAlignment="1">
      <alignment horizontal="right" vertical="center"/>
    </xf>
    <xf numFmtId="0" fontId="39" fillId="5" borderId="9" xfId="12" applyFont="1" applyFill="1" applyBorder="1" applyAlignment="1">
      <alignment horizontal="right" vertical="center"/>
    </xf>
    <xf numFmtId="168" fontId="31" fillId="0" borderId="12" xfId="12" applyNumberFormat="1" applyFont="1" applyBorder="1" applyAlignment="1">
      <alignment horizontal="left" vertical="center" wrapText="1"/>
    </xf>
    <xf numFmtId="168" fontId="32" fillId="5" borderId="12" xfId="12" applyNumberFormat="1" applyFont="1" applyFill="1" applyBorder="1" applyAlignment="1">
      <alignment horizontal="left" vertical="center" wrapText="1"/>
    </xf>
    <xf numFmtId="168" fontId="32" fillId="0" borderId="12" xfId="12" applyNumberFormat="1" applyFont="1" applyBorder="1" applyAlignment="1">
      <alignment horizontal="left" vertical="center" wrapText="1"/>
    </xf>
    <xf numFmtId="0" fontId="39" fillId="5" borderId="12" xfId="12" applyFont="1" applyFill="1" applyBorder="1" applyAlignment="1">
      <alignment horizontal="right" vertical="center"/>
    </xf>
    <xf numFmtId="1" fontId="34" fillId="5" borderId="8" xfId="12" applyNumberFormat="1" applyFont="1" applyFill="1" applyBorder="1" applyAlignment="1">
      <alignment horizontal="center" vertical="center"/>
    </xf>
    <xf numFmtId="1" fontId="34" fillId="5" borderId="13" xfId="12" applyNumberFormat="1" applyFont="1" applyFill="1" applyBorder="1" applyAlignment="1">
      <alignment horizontal="center" vertical="center"/>
    </xf>
    <xf numFmtId="1" fontId="34" fillId="5" borderId="9" xfId="12" applyNumberFormat="1" applyFont="1" applyFill="1" applyBorder="1" applyAlignment="1">
      <alignment horizontal="center" vertical="center"/>
    </xf>
    <xf numFmtId="49" fontId="1" fillId="5" borderId="8" xfId="12" applyNumberFormat="1" applyFill="1" applyBorder="1" applyAlignment="1">
      <alignment horizontal="center" vertical="center" wrapText="1"/>
    </xf>
    <xf numFmtId="49" fontId="1" fillId="5" borderId="13" xfId="12" applyNumberFormat="1" applyFill="1" applyBorder="1" applyAlignment="1">
      <alignment horizontal="center" vertical="center" wrapText="1"/>
    </xf>
    <xf numFmtId="49" fontId="1" fillId="5" borderId="9" xfId="12" applyNumberFormat="1" applyFill="1" applyBorder="1" applyAlignment="1">
      <alignment horizontal="center" vertical="center" wrapText="1"/>
    </xf>
    <xf numFmtId="0" fontId="1" fillId="0" borderId="8" xfId="12" applyBorder="1" applyAlignment="1">
      <alignment horizontal="left" vertical="center"/>
    </xf>
    <xf numFmtId="0" fontId="1" fillId="0" borderId="13" xfId="12" applyBorder="1" applyAlignment="1">
      <alignment horizontal="left" vertical="center"/>
    </xf>
    <xf numFmtId="0" fontId="1" fillId="0" borderId="9" xfId="12" applyBorder="1" applyAlignment="1">
      <alignment horizontal="left" vertical="center"/>
    </xf>
    <xf numFmtId="0" fontId="38" fillId="5" borderId="8" xfId="12" applyFont="1" applyFill="1" applyBorder="1" applyAlignment="1">
      <alignment horizontal="right" vertical="center"/>
    </xf>
    <xf numFmtId="0" fontId="38" fillId="5" borderId="13" xfId="12" applyFont="1" applyFill="1" applyBorder="1" applyAlignment="1">
      <alignment horizontal="right" vertical="center"/>
    </xf>
    <xf numFmtId="0" fontId="38" fillId="5" borderId="9" xfId="12" applyFont="1" applyFill="1" applyBorder="1" applyAlignment="1">
      <alignment horizontal="right" vertical="center"/>
    </xf>
    <xf numFmtId="49" fontId="0" fillId="5" borderId="12" xfId="12" applyNumberFormat="1" applyFont="1" applyFill="1" applyBorder="1" applyAlignment="1">
      <alignment horizontal="left" vertical="center"/>
    </xf>
    <xf numFmtId="1" fontId="39" fillId="5" borderId="8" xfId="12" applyNumberFormat="1" applyFont="1" applyFill="1" applyBorder="1" applyAlignment="1">
      <alignment horizontal="center" vertical="center" wrapText="1"/>
    </xf>
    <xf numFmtId="1" fontId="39" fillId="5" borderId="13" xfId="12" applyNumberFormat="1" applyFont="1" applyFill="1" applyBorder="1" applyAlignment="1">
      <alignment horizontal="center" vertical="center" wrapText="1"/>
    </xf>
    <xf numFmtId="1" fontId="39" fillId="5" borderId="9" xfId="12" applyNumberFormat="1" applyFont="1" applyFill="1" applyBorder="1" applyAlignment="1">
      <alignment horizontal="center" vertical="center" wrapText="1"/>
    </xf>
    <xf numFmtId="168" fontId="31" fillId="5" borderId="8" xfId="12" applyNumberFormat="1" applyFont="1" applyFill="1" applyBorder="1" applyAlignment="1">
      <alignment horizontal="left" vertical="center" wrapText="1"/>
    </xf>
    <xf numFmtId="168" fontId="31" fillId="5" borderId="13" xfId="12" applyNumberFormat="1" applyFont="1" applyFill="1" applyBorder="1" applyAlignment="1">
      <alignment horizontal="left" vertical="center" wrapText="1"/>
    </xf>
    <xf numFmtId="168" fontId="31" fillId="5" borderId="9" xfId="12" applyNumberFormat="1" applyFont="1" applyFill="1" applyBorder="1" applyAlignment="1">
      <alignment horizontal="left" vertical="center" wrapText="1"/>
    </xf>
    <xf numFmtId="49" fontId="0" fillId="5" borderId="8" xfId="12" applyNumberFormat="1" applyFont="1" applyFill="1" applyBorder="1" applyAlignment="1">
      <alignment horizontal="left" vertical="center"/>
    </xf>
    <xf numFmtId="49" fontId="0" fillId="5" borderId="9" xfId="12" applyNumberFormat="1" applyFont="1" applyFill="1" applyBorder="1" applyAlignment="1">
      <alignment horizontal="left" vertical="center"/>
    </xf>
    <xf numFmtId="0" fontId="31" fillId="5" borderId="6" xfId="9" applyFont="1" applyFill="1" applyBorder="1" applyAlignment="1">
      <alignment horizontal="right"/>
    </xf>
    <xf numFmtId="0" fontId="31" fillId="5" borderId="14" xfId="9" applyFont="1" applyFill="1" applyBorder="1" applyAlignment="1">
      <alignment horizontal="right"/>
    </xf>
    <xf numFmtId="0" fontId="29" fillId="5" borderId="8" xfId="9" applyFont="1" applyFill="1" applyBorder="1" applyAlignment="1">
      <alignment horizontal="right"/>
    </xf>
    <xf numFmtId="0" fontId="29" fillId="5" borderId="13" xfId="9" applyFont="1" applyFill="1" applyBorder="1" applyAlignment="1">
      <alignment horizontal="right"/>
    </xf>
    <xf numFmtId="1" fontId="31" fillId="5" borderId="8" xfId="9" applyNumberFormat="1" applyFont="1" applyFill="1" applyBorder="1" applyAlignment="1">
      <alignment horizontal="center"/>
    </xf>
    <xf numFmtId="1" fontId="31" fillId="5" borderId="9" xfId="9" applyNumberFormat="1" applyFont="1" applyFill="1" applyBorder="1" applyAlignment="1">
      <alignment horizontal="center"/>
    </xf>
    <xf numFmtId="0" fontId="29" fillId="5" borderId="8" xfId="9" applyFont="1" applyFill="1" applyBorder="1" applyAlignment="1">
      <alignment horizontal="center"/>
    </xf>
    <xf numFmtId="0" fontId="29" fillId="5" borderId="9" xfId="9" applyFont="1" applyFill="1" applyBorder="1" applyAlignment="1">
      <alignment horizontal="center"/>
    </xf>
    <xf numFmtId="49" fontId="1" fillId="0" borderId="8" xfId="9" applyNumberFormat="1" applyBorder="1" applyAlignment="1">
      <alignment horizontal="left" vertical="top" wrapText="1"/>
    </xf>
    <xf numFmtId="49" fontId="1" fillId="0" borderId="13" xfId="9" applyNumberFormat="1" applyBorder="1" applyAlignment="1">
      <alignment horizontal="left" vertical="top" wrapText="1"/>
    </xf>
    <xf numFmtId="49" fontId="1" fillId="0" borderId="9" xfId="9" applyNumberFormat="1" applyBorder="1" applyAlignment="1">
      <alignment horizontal="left" vertical="top" wrapText="1"/>
    </xf>
    <xf numFmtId="49" fontId="1" fillId="5" borderId="8" xfId="9" applyNumberFormat="1" applyFill="1" applyBorder="1" applyAlignment="1">
      <alignment horizontal="left" vertical="top" wrapText="1"/>
    </xf>
    <xf numFmtId="49" fontId="1" fillId="5" borderId="13" xfId="9" applyNumberFormat="1" applyFill="1" applyBorder="1" applyAlignment="1">
      <alignment horizontal="left" vertical="top" wrapText="1"/>
    </xf>
    <xf numFmtId="49" fontId="1" fillId="5" borderId="9" xfId="9" applyNumberFormat="1" applyFill="1" applyBorder="1" applyAlignment="1">
      <alignment horizontal="left" vertical="top" wrapText="1"/>
    </xf>
    <xf numFmtId="168" fontId="35" fillId="5" borderId="8" xfId="9" applyNumberFormat="1" applyFont="1" applyFill="1" applyBorder="1" applyAlignment="1">
      <alignment horizontal="left" vertical="top"/>
    </xf>
    <xf numFmtId="168" fontId="35" fillId="5" borderId="13" xfId="9" applyNumberFormat="1" applyFont="1" applyFill="1" applyBorder="1" applyAlignment="1">
      <alignment horizontal="left" vertical="top"/>
    </xf>
    <xf numFmtId="168" fontId="35" fillId="5" borderId="9" xfId="9" applyNumberFormat="1" applyFont="1" applyFill="1" applyBorder="1" applyAlignment="1">
      <alignment horizontal="left" vertical="top"/>
    </xf>
    <xf numFmtId="0" fontId="31" fillId="5" borderId="8" xfId="9" applyFont="1" applyFill="1" applyBorder="1" applyAlignment="1">
      <alignment horizontal="right"/>
    </xf>
    <xf numFmtId="0" fontId="30" fillId="5" borderId="6" xfId="9" applyFont="1" applyFill="1" applyBorder="1" applyAlignment="1">
      <alignment horizontal="center" vertical="center" wrapText="1"/>
    </xf>
    <xf numFmtId="0" fontId="30" fillId="5" borderId="1" xfId="9" applyFont="1" applyFill="1" applyBorder="1" applyAlignment="1">
      <alignment horizontal="center" vertical="center" wrapText="1"/>
    </xf>
    <xf numFmtId="0" fontId="30" fillId="5" borderId="2" xfId="9" applyFont="1" applyFill="1" applyBorder="1" applyAlignment="1">
      <alignment horizontal="center" vertical="center" wrapText="1"/>
    </xf>
    <xf numFmtId="0" fontId="30" fillId="5" borderId="14" xfId="9" applyFont="1" applyFill="1" applyBorder="1" applyAlignment="1">
      <alignment horizontal="center" vertical="center" wrapText="1"/>
    </xf>
    <xf numFmtId="0" fontId="30" fillId="5" borderId="0" xfId="9" applyFont="1" applyFill="1" applyAlignment="1">
      <alignment horizontal="center" vertical="center" wrapText="1"/>
    </xf>
    <xf numFmtId="0" fontId="30" fillId="5" borderId="3" xfId="9" applyFont="1" applyFill="1" applyBorder="1" applyAlignment="1">
      <alignment horizontal="center" vertical="center" wrapText="1"/>
    </xf>
    <xf numFmtId="0" fontId="30" fillId="5" borderId="10" xfId="9" applyFont="1" applyFill="1" applyBorder="1" applyAlignment="1">
      <alignment horizontal="center" vertical="center" wrapText="1"/>
    </xf>
    <xf numFmtId="0" fontId="30" fillId="5" borderId="4" xfId="9" applyFont="1" applyFill="1" applyBorder="1" applyAlignment="1">
      <alignment horizontal="center" vertical="center" wrapText="1"/>
    </xf>
    <xf numFmtId="0" fontId="30" fillId="5" borderId="5" xfId="9" applyFont="1" applyFill="1" applyBorder="1" applyAlignment="1">
      <alignment horizontal="center" vertical="center" wrapText="1"/>
    </xf>
    <xf numFmtId="0" fontId="31" fillId="5" borderId="0" xfId="9" applyFont="1" applyFill="1" applyAlignment="1">
      <alignment horizontal="left" vertical="top" wrapText="1"/>
    </xf>
    <xf numFmtId="0" fontId="31" fillId="5" borderId="3" xfId="9" applyFont="1" applyFill="1" applyBorder="1" applyAlignment="1">
      <alignment horizontal="left" vertical="top" wrapText="1"/>
    </xf>
    <xf numFmtId="0" fontId="31" fillId="5" borderId="0" xfId="9" applyFont="1" applyFill="1" applyAlignment="1">
      <alignment horizontal="left" vertical="top"/>
    </xf>
    <xf numFmtId="0" fontId="31" fillId="5" borderId="3" xfId="9" applyFont="1" applyFill="1" applyBorder="1" applyAlignment="1">
      <alignment horizontal="left" vertical="top"/>
    </xf>
    <xf numFmtId="49" fontId="0" fillId="5" borderId="30" xfId="0" applyNumberFormat="1" applyFill="1" applyBorder="1" applyAlignment="1">
      <alignment horizontal="left" vertical="top" wrapText="1"/>
    </xf>
    <xf numFmtId="2" fontId="0" fillId="5" borderId="30" xfId="0" applyNumberFormat="1" applyFill="1" applyBorder="1" applyAlignment="1">
      <alignment horizontal="center" vertical="top" wrapText="1"/>
    </xf>
    <xf numFmtId="0" fontId="29" fillId="5" borderId="30" xfId="0" applyFont="1" applyFill="1" applyBorder="1" applyAlignment="1">
      <alignment horizontal="center" vertical="center" wrapText="1"/>
    </xf>
    <xf numFmtId="0" fontId="30" fillId="5" borderId="30" xfId="0" applyFont="1" applyFill="1" applyBorder="1" applyAlignment="1">
      <alignment horizontal="center" vertical="center" wrapText="1"/>
    </xf>
    <xf numFmtId="0" fontId="31" fillId="5" borderId="30" xfId="0" applyFont="1" applyFill="1" applyBorder="1" applyAlignment="1">
      <alignment horizontal="left" vertical="top" wrapText="1"/>
    </xf>
    <xf numFmtId="0" fontId="31" fillId="5" borderId="30" xfId="0" applyFont="1" applyFill="1" applyBorder="1" applyAlignment="1">
      <alignment horizontal="left" vertical="top"/>
    </xf>
    <xf numFmtId="0" fontId="29" fillId="5" borderId="30" xfId="0" applyFont="1" applyFill="1" applyBorder="1" applyAlignment="1">
      <alignment horizontal="center"/>
    </xf>
    <xf numFmtId="0" fontId="31" fillId="5" borderId="30" xfId="0" applyFont="1" applyFill="1" applyBorder="1" applyAlignment="1">
      <alignment horizontal="center"/>
    </xf>
    <xf numFmtId="2" fontId="32" fillId="5" borderId="30" xfId="0" applyNumberFormat="1" applyFont="1" applyFill="1" applyBorder="1" applyAlignment="1">
      <alignment horizontal="left" wrapText="1"/>
    </xf>
    <xf numFmtId="168" fontId="31" fillId="5" borderId="30" xfId="0" applyNumberFormat="1" applyFont="1" applyFill="1" applyBorder="1" applyAlignment="1">
      <alignment horizontal="center" vertical="center"/>
    </xf>
    <xf numFmtId="0" fontId="47" fillId="5" borderId="30" xfId="0" applyFont="1" applyFill="1" applyBorder="1" applyAlignment="1">
      <alignment horizontal="right"/>
    </xf>
    <xf numFmtId="0" fontId="31" fillId="5" borderId="30" xfId="0" applyFont="1" applyFill="1" applyBorder="1" applyAlignment="1">
      <alignment horizontal="right"/>
    </xf>
    <xf numFmtId="0" fontId="31" fillId="5" borderId="30" xfId="0" applyFont="1" applyFill="1" applyBorder="1" applyAlignment="1">
      <alignment horizontal="left"/>
    </xf>
    <xf numFmtId="2" fontId="31" fillId="5" borderId="30" xfId="0" applyNumberFormat="1" applyFont="1" applyFill="1" applyBorder="1" applyAlignment="1">
      <alignment horizontal="center"/>
    </xf>
    <xf numFmtId="168" fontId="31" fillId="5" borderId="30" xfId="0" applyNumberFormat="1" applyFont="1" applyFill="1" applyBorder="1" applyAlignment="1">
      <alignment horizontal="center"/>
    </xf>
    <xf numFmtId="2" fontId="0" fillId="5" borderId="30" xfId="0" applyNumberFormat="1" applyFill="1" applyBorder="1" applyAlignment="1">
      <alignment horizontal="right" vertical="top" wrapText="1"/>
    </xf>
    <xf numFmtId="168" fontId="31" fillId="5" borderId="30" xfId="0" applyNumberFormat="1" applyFont="1" applyFill="1" applyBorder="1" applyAlignment="1">
      <alignment horizontal="left" vertical="top" wrapText="1"/>
    </xf>
    <xf numFmtId="0" fontId="29" fillId="5" borderId="30" xfId="0" applyFont="1" applyFill="1" applyBorder="1" applyAlignment="1">
      <alignment horizontal="right"/>
    </xf>
    <xf numFmtId="170" fontId="31" fillId="5" borderId="30" xfId="0" applyNumberFormat="1" applyFont="1" applyFill="1" applyBorder="1" applyAlignment="1">
      <alignment horizontal="center" vertical="top" wrapText="1"/>
    </xf>
    <xf numFmtId="43" fontId="31" fillId="0" borderId="0" xfId="9" applyNumberFormat="1" applyFont="1"/>
    <xf numFmtId="43" fontId="1" fillId="0" borderId="0" xfId="9" applyNumberFormat="1"/>
    <xf numFmtId="43" fontId="35" fillId="0" borderId="0" xfId="9" applyNumberFormat="1" applyFont="1"/>
    <xf numFmtId="0" fontId="31" fillId="0" borderId="0" xfId="9" applyFont="1" applyAlignment="1">
      <alignment horizontal="right"/>
    </xf>
    <xf numFmtId="4" fontId="1" fillId="0" borderId="0" xfId="9" applyNumberFormat="1"/>
    <xf numFmtId="10" fontId="4" fillId="2" borderId="3" xfId="14" applyNumberFormat="1" applyFill="1" applyBorder="1"/>
  </cellXfs>
  <cellStyles count="18">
    <cellStyle name="Moeda" xfId="5" builtinId="4"/>
    <cellStyle name="Moeda 2" xfId="11"/>
    <cellStyle name="Moeda 3" xfId="10"/>
    <cellStyle name="Normal" xfId="0" builtinId="0"/>
    <cellStyle name="Normal 10" xfId="8"/>
    <cellStyle name="Normal 2" xfId="13"/>
    <cellStyle name="Normal 2 2" xfId="16"/>
    <cellStyle name="Normal 4 2 3 2" xfId="9"/>
    <cellStyle name="Normal 6" xfId="12"/>
    <cellStyle name="Normal 61 2" xfId="17"/>
    <cellStyle name="Normal_Composição BDI" xfId="15"/>
    <cellStyle name="Normal_Composição do BDI - final" xfId="14"/>
    <cellStyle name="Normal_Replanilhamento T-1 - 18-02-08" xfId="3"/>
    <cellStyle name="Porcentagem" xfId="2" builtinId="5"/>
    <cellStyle name="Separador de milhares_Replanilhamento T-1 - 18-02-08" xfId="4"/>
    <cellStyle name="Vírgula" xfId="1" builtinId="3"/>
    <cellStyle name="Vírgula 2" xfId="7"/>
    <cellStyle name="Vírgula 3 7" xfId="6"/>
  </cellStyles>
  <dxfs count="1">
    <dxf>
      <font>
        <color auto="1"/>
      </font>
      <fill>
        <patternFill>
          <f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58615</xdr:colOff>
      <xdr:row>0</xdr:row>
      <xdr:rowOff>176580</xdr:rowOff>
    </xdr:from>
    <xdr:to>
      <xdr:col>0</xdr:col>
      <xdr:colOff>549519</xdr:colOff>
      <xdr:row>3</xdr:row>
      <xdr:rowOff>141411</xdr:rowOff>
    </xdr:to>
    <xdr:pic>
      <xdr:nvPicPr>
        <xdr:cNvPr id="2" name="Picture 30069" descr="LOGO-BRASÃO JOÃO NEIVA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15" y="176580"/>
          <a:ext cx="490904" cy="5268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54428</xdr:rowOff>
    </xdr:from>
    <xdr:to>
      <xdr:col>0</xdr:col>
      <xdr:colOff>895350</xdr:colOff>
      <xdr:row>2</xdr:row>
      <xdr:rowOff>399970</xdr:rowOff>
    </xdr:to>
    <xdr:pic>
      <xdr:nvPicPr>
        <xdr:cNvPr id="2" name="Picture 30069" descr="LOGO-BRASÃO JOÃO NEIVA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428"/>
          <a:ext cx="800100" cy="8353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121226</xdr:colOff>
      <xdr:row>0</xdr:row>
      <xdr:rowOff>34637</xdr:rowOff>
    </xdr:from>
    <xdr:to>
      <xdr:col>0</xdr:col>
      <xdr:colOff>935181</xdr:colOff>
      <xdr:row>2</xdr:row>
      <xdr:rowOff>398318</xdr:rowOff>
    </xdr:to>
    <xdr:pic>
      <xdr:nvPicPr>
        <xdr:cNvPr id="3" name="Picture 30069" descr="LOGO-BRASÃO JOÃO NEIVA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226" y="34637"/>
          <a:ext cx="813955" cy="109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123826</xdr:rowOff>
    </xdr:from>
    <xdr:to>
      <xdr:col>0</xdr:col>
      <xdr:colOff>1030792</xdr:colOff>
      <xdr:row>3</xdr:row>
      <xdr:rowOff>466726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314326"/>
          <a:ext cx="811717" cy="723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2</xdr:row>
      <xdr:rowOff>28575</xdr:rowOff>
    </xdr:from>
    <xdr:to>
      <xdr:col>1</xdr:col>
      <xdr:colOff>700490</xdr:colOff>
      <xdr:row>3</xdr:row>
      <xdr:rowOff>476250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1" y="409575"/>
          <a:ext cx="681439" cy="6381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134471</xdr:colOff>
      <xdr:row>0</xdr:row>
      <xdr:rowOff>56029</xdr:rowOff>
    </xdr:from>
    <xdr:ext cx="576664" cy="638175"/>
    <xdr:pic>
      <xdr:nvPicPr>
        <xdr:cNvPr id="4" name="Imagem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1" y="56029"/>
          <a:ext cx="576664" cy="638175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134471</xdr:colOff>
      <xdr:row>0</xdr:row>
      <xdr:rowOff>56029</xdr:rowOff>
    </xdr:from>
    <xdr:ext cx="576664" cy="638175"/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1" y="56029"/>
          <a:ext cx="576664" cy="63817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134471</xdr:colOff>
      <xdr:row>0</xdr:row>
      <xdr:rowOff>56029</xdr:rowOff>
    </xdr:from>
    <xdr:ext cx="576664" cy="638175"/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1" y="56029"/>
          <a:ext cx="576664" cy="63817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38100</xdr:rowOff>
    </xdr:from>
    <xdr:to>
      <xdr:col>0</xdr:col>
      <xdr:colOff>457200</xdr:colOff>
      <xdr:row>3</xdr:row>
      <xdr:rowOff>114300</xdr:rowOff>
    </xdr:to>
    <xdr:pic>
      <xdr:nvPicPr>
        <xdr:cNvPr id="2" name="Picture 12032" descr="LOGO-BRASÃO JOÃO NEIVA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00025"/>
          <a:ext cx="3905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85725</xdr:rowOff>
    </xdr:from>
    <xdr:to>
      <xdr:col>2</xdr:col>
      <xdr:colOff>219075</xdr:colOff>
      <xdr:row>3</xdr:row>
      <xdr:rowOff>4347</xdr:rowOff>
    </xdr:to>
    <xdr:pic>
      <xdr:nvPicPr>
        <xdr:cNvPr id="2" name="Picture 12032" descr="LOGO-BRASÃO JOÃO NEIVA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85725"/>
          <a:ext cx="676275" cy="661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Res&#237;duos%20S&#243;lidos\Cons&#243;rcio%20Pref.%20Marechal%20Floriano%20e%20Domingos%20Martins\CHORUME%20e%20BIOG&#193;S\CMFDM1%20292%2001%20-%20Unid.de%20Processamento%20de%20Res&#237;duos%20-%20Reservat&#243;rio%20Met&#225;lic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0\INTERIOR\AFONSO%20CLAUDIO\ACSP8%20010%2000%20-%20CAPTA&#199;&#195;O%20SERRA%20PELAD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Documents%20and%20Settings\&#193;tila\Meus%20documentos\HPS\Ponte%20Nova\CMFDM1%20313%2001%20-%20Unid.de%20Proc&#186;%20de%20Res&#237;duos%20-%20Cub&#237;culo%20do%20BIOG&#193;S%20e%20Queimado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2\INTERIOR\CONCEI&#199;&#195;O%20DA%20BARRA\CBSD1%20066%2002%20-%20TRAVESSIA%203%20%20-%20(%20SOBRE%20O%20RIO%20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1\Interior\Nova%20Ven&#233;cia\NVSD8%20002%2001%20-%20rev1%20-%20ADUTORA%20DE%20&#193;GUA%20TRATADA%20DN%20250%20F&#186;F&#186;%20-%20GRAVIDAD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1\Interior\Nova%20Ven&#233;cia\NVSD8%20002%2001%20-%20ADUTORA%20DE%20&#193;GUA%20TRATADA%20DN%20250%20F&#186;F&#186;%20-%20GRAVIDAD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Drenagem\Or&#231;ament\2001\Interior\Nova%20Ven&#233;cia\Estim.%20-%20Eng&#186;%20Mari&#226;ngela\NVSD1%20076%2001%20-%20SISTEMA%20DE%20DRENAGEM%20-%20NOVA%20VEN&#201;C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hur\c\Documents%20and%20Settings\Marlem\Configura&#231;&#245;es%20locais\Temporary%20Internet%20Files\Content.IE5\MNSRGR4Z\RL.ORC.TODOS.R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RL.ORC.AGU.005.R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nectdb\Documentos\ORCAMENTO\orcamento%202007\p%20m%20serra\CD%20CP030-07\Edital\Anexo%20I\Planilha%20de%20Pre&#231;os\RL.ORC.AGU.005.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3ªCAT.F.C.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ESPELHO  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 "/>
      <sheetName val="MATERIAL"/>
      <sheetName val="COMPOSIÇÃO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MATERIAL"/>
      <sheetName val="COMPOSIÇÃO"/>
    </sheetNames>
    <sheetDataSet>
      <sheetData sheetId="0"/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MATERIAL"/>
      <sheetName val="COMPOSIÇÃO"/>
    </sheetNames>
    <sheetDataSet>
      <sheetData sheetId="0"/>
      <sheetData sheetId="1"/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MATERIAIS"/>
      <sheetName val="TABELA"/>
      <sheetName val="SERVIÇOS"/>
      <sheetName val="ESPELHO  "/>
      <sheetName val="Módulo1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viços Água"/>
      <sheetName val="QCI - 10-01-06"/>
      <sheetName val="Serviços Esgoto"/>
      <sheetName val="Remanejamento de Famílas"/>
      <sheetName val="Sistema Viário e Drenagem"/>
      <sheetName val="UHB"/>
      <sheetName val="Reflorestamento"/>
      <sheetName val="CE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de Distribuição de Água"/>
      <sheetName val="Rede Distrib Águ (indice 06-06)"/>
      <sheetName val="Módulo1"/>
    </sheetNames>
    <sheetDataSet>
      <sheetData sheetId="0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de Distribuição de Água"/>
      <sheetName val="Rede Distrib Águ (indice 06-06)"/>
      <sheetName val="Módulo1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5"/>
  <sheetViews>
    <sheetView tabSelected="1" view="pageBreakPreview" zoomScaleNormal="100" zoomScaleSheetLayoutView="100" workbookViewId="0">
      <selection activeCell="I15" sqref="I15"/>
    </sheetView>
  </sheetViews>
  <sheetFormatPr defaultRowHeight="15" x14ac:dyDescent="0.25"/>
  <cols>
    <col min="4" max="4" width="78.42578125" customWidth="1"/>
    <col min="5" max="5" width="10.140625" customWidth="1"/>
    <col min="6" max="6" width="10.7109375" customWidth="1"/>
    <col min="7" max="7" width="11.42578125" customWidth="1"/>
    <col min="8" max="8" width="16" bestFit="1" customWidth="1"/>
    <col min="9" max="10" width="15.85546875" bestFit="1" customWidth="1"/>
  </cols>
  <sheetData>
    <row r="1" spans="1:9" x14ac:dyDescent="0.25">
      <c r="A1" s="420"/>
      <c r="B1" s="421" t="s">
        <v>0</v>
      </c>
      <c r="C1" s="421"/>
      <c r="D1" s="422"/>
      <c r="E1" s="423"/>
      <c r="F1" s="424"/>
      <c r="G1" s="425"/>
      <c r="H1" s="426"/>
    </row>
    <row r="2" spans="1:9" ht="16.5" customHeight="1" x14ac:dyDescent="0.25">
      <c r="A2" s="427"/>
      <c r="B2" s="1" t="s">
        <v>1</v>
      </c>
      <c r="C2" s="124"/>
      <c r="D2" s="2"/>
      <c r="E2" s="159"/>
      <c r="F2" s="159"/>
      <c r="G2" s="157"/>
      <c r="H2" s="428"/>
    </row>
    <row r="3" spans="1:9" ht="12.75" customHeight="1" x14ac:dyDescent="0.25">
      <c r="A3" s="427"/>
      <c r="B3" s="650" t="s">
        <v>427</v>
      </c>
      <c r="C3" s="650"/>
      <c r="D3" s="650"/>
      <c r="F3" s="177"/>
      <c r="G3" s="178"/>
      <c r="H3" s="429"/>
    </row>
    <row r="4" spans="1:9" ht="33" customHeight="1" x14ac:dyDescent="0.25">
      <c r="A4" s="427"/>
      <c r="B4" s="650"/>
      <c r="C4" s="650"/>
      <c r="D4" s="650"/>
      <c r="E4" s="652" t="s">
        <v>3</v>
      </c>
      <c r="F4" s="652"/>
      <c r="G4" s="196" t="s">
        <v>4</v>
      </c>
      <c r="H4" s="197">
        <v>44348</v>
      </c>
    </row>
    <row r="5" spans="1:9" x14ac:dyDescent="0.25">
      <c r="A5" s="430"/>
      <c r="B5" s="1" t="s">
        <v>2</v>
      </c>
      <c r="C5" s="1"/>
      <c r="D5" s="2"/>
      <c r="E5" s="196" t="s">
        <v>5</v>
      </c>
      <c r="F5" s="160">
        <v>1.5727</v>
      </c>
      <c r="G5" s="196" t="s">
        <v>6</v>
      </c>
      <c r="H5" s="161">
        <v>0.23319999999999999</v>
      </c>
    </row>
    <row r="6" spans="1:9" x14ac:dyDescent="0.25">
      <c r="A6" s="654" t="s">
        <v>7</v>
      </c>
      <c r="B6" s="655" t="s">
        <v>8</v>
      </c>
      <c r="C6" s="657" t="s">
        <v>9</v>
      </c>
      <c r="D6" s="659" t="s">
        <v>10</v>
      </c>
      <c r="E6" s="661" t="s">
        <v>11</v>
      </c>
      <c r="F6" s="653" t="s">
        <v>12</v>
      </c>
      <c r="G6" s="653" t="s">
        <v>13</v>
      </c>
      <c r="H6" s="653"/>
    </row>
    <row r="7" spans="1:9" x14ac:dyDescent="0.25">
      <c r="A7" s="654"/>
      <c r="B7" s="656"/>
      <c r="C7" s="658"/>
      <c r="D7" s="660"/>
      <c r="E7" s="662"/>
      <c r="F7" s="653"/>
      <c r="G7" s="411" t="s">
        <v>14</v>
      </c>
      <c r="H7" s="158" t="s">
        <v>15</v>
      </c>
    </row>
    <row r="8" spans="1:9" x14ac:dyDescent="0.25">
      <c r="A8" s="3" t="s">
        <v>16</v>
      </c>
      <c r="B8" s="3"/>
      <c r="C8" s="3"/>
      <c r="D8" s="4" t="s">
        <v>17</v>
      </c>
      <c r="E8" s="5"/>
      <c r="F8" s="6"/>
      <c r="G8" s="6"/>
      <c r="H8" s="431"/>
    </row>
    <row r="9" spans="1:9" ht="22.5" x14ac:dyDescent="0.25">
      <c r="A9" s="9" t="s">
        <v>18</v>
      </c>
      <c r="B9" s="9">
        <v>41498</v>
      </c>
      <c r="C9" s="9" t="s">
        <v>19</v>
      </c>
      <c r="D9" s="8" t="s">
        <v>20</v>
      </c>
      <c r="E9" s="206" t="s">
        <v>21</v>
      </c>
      <c r="F9" s="207">
        <f>'MEMÓRIA DE CÁLCULO'!P10</f>
        <v>40</v>
      </c>
      <c r="G9" s="440">
        <v>869.24</v>
      </c>
      <c r="H9" s="441">
        <f>TRUNC(ROUND(F9*G9,2),2)</f>
        <v>34769.599999999999</v>
      </c>
    </row>
    <row r="10" spans="1:9" ht="22.5" x14ac:dyDescent="0.25">
      <c r="A10" s="9" t="s">
        <v>22</v>
      </c>
      <c r="B10" s="9">
        <v>41528</v>
      </c>
      <c r="C10" s="9" t="s">
        <v>19</v>
      </c>
      <c r="D10" s="8" t="s">
        <v>23</v>
      </c>
      <c r="E10" s="206" t="s">
        <v>21</v>
      </c>
      <c r="F10" s="207">
        <f>'MEMÓRIA DE CÁLCULO'!P14</f>
        <v>25</v>
      </c>
      <c r="G10" s="440">
        <v>302.61</v>
      </c>
      <c r="H10" s="441">
        <f t="shared" ref="H10:H12" si="0">TRUNC(ROUND(F10*G10,2),2)</f>
        <v>7565.25</v>
      </c>
    </row>
    <row r="11" spans="1:9" ht="22.5" x14ac:dyDescent="0.25">
      <c r="A11" s="9" t="s">
        <v>24</v>
      </c>
      <c r="B11" s="9">
        <v>41501</v>
      </c>
      <c r="C11" s="9" t="s">
        <v>19</v>
      </c>
      <c r="D11" s="8" t="s">
        <v>25</v>
      </c>
      <c r="E11" s="206" t="s">
        <v>26</v>
      </c>
      <c r="F11" s="207">
        <f>'MEMÓRIA DE CÁLCULO'!P18</f>
        <v>25</v>
      </c>
      <c r="G11" s="440">
        <v>52.13</v>
      </c>
      <c r="H11" s="441">
        <f t="shared" si="0"/>
        <v>1303.25</v>
      </c>
    </row>
    <row r="12" spans="1:9" ht="22.5" x14ac:dyDescent="0.25">
      <c r="A12" s="9" t="s">
        <v>27</v>
      </c>
      <c r="B12" s="9">
        <v>41499</v>
      </c>
      <c r="C12" s="9" t="s">
        <v>19</v>
      </c>
      <c r="D12" s="8" t="s">
        <v>28</v>
      </c>
      <c r="E12" s="206" t="s">
        <v>26</v>
      </c>
      <c r="F12" s="207">
        <f>'MEMÓRIA DE CÁLCULO'!P22</f>
        <v>25</v>
      </c>
      <c r="G12" s="440">
        <v>418.96</v>
      </c>
      <c r="H12" s="441">
        <f t="shared" si="0"/>
        <v>10474</v>
      </c>
    </row>
    <row r="13" spans="1:9" ht="22.5" x14ac:dyDescent="0.25">
      <c r="A13" s="9" t="s">
        <v>29</v>
      </c>
      <c r="B13" s="9">
        <v>41503</v>
      </c>
      <c r="C13" s="9" t="s">
        <v>19</v>
      </c>
      <c r="D13" s="8" t="s">
        <v>30</v>
      </c>
      <c r="E13" s="206" t="s">
        <v>26</v>
      </c>
      <c r="F13" s="207">
        <f>'MEMÓRIA DE CÁLCULO'!P26</f>
        <v>20</v>
      </c>
      <c r="G13" s="440">
        <v>752.78</v>
      </c>
      <c r="H13" s="441">
        <f>TRUNC(ROUND(F13*G13,2),2)</f>
        <v>15055.6</v>
      </c>
    </row>
    <row r="14" spans="1:9" x14ac:dyDescent="0.25">
      <c r="A14" s="9" t="s">
        <v>31</v>
      </c>
      <c r="B14" s="9">
        <v>41527</v>
      </c>
      <c r="C14" s="9" t="s">
        <v>19</v>
      </c>
      <c r="D14" s="8" t="s">
        <v>32</v>
      </c>
      <c r="E14" s="206" t="s">
        <v>33</v>
      </c>
      <c r="F14" s="207">
        <f>'MEMÓRIA DE CÁLCULO'!P30</f>
        <v>1</v>
      </c>
      <c r="G14" s="440">
        <v>4202.5200000000004</v>
      </c>
      <c r="H14" s="441">
        <f>TRUNC(ROUND(F14*G14,2),2)</f>
        <v>4202.5200000000004</v>
      </c>
    </row>
    <row r="15" spans="1:9" x14ac:dyDescent="0.25">
      <c r="A15" s="9" t="s">
        <v>34</v>
      </c>
      <c r="B15" s="9"/>
      <c r="C15" s="9" t="s">
        <v>35</v>
      </c>
      <c r="D15" s="8" t="s">
        <v>36</v>
      </c>
      <c r="E15" s="206" t="s">
        <v>37</v>
      </c>
      <c r="F15" s="207">
        <f>'MEMÓRIA DE CÁLCULO'!P34</f>
        <v>12</v>
      </c>
      <c r="G15" s="440">
        <f>'COMP-01'!K28</f>
        <v>9271.1653333333343</v>
      </c>
      <c r="H15" s="441">
        <f>TRUNC(ROUND(F15*G15,2),2)</f>
        <v>111253.98</v>
      </c>
      <c r="I15" s="508"/>
    </row>
    <row r="16" spans="1:9" x14ac:dyDescent="0.25">
      <c r="A16" s="179"/>
      <c r="B16" s="179"/>
      <c r="C16" s="187"/>
      <c r="D16" s="4" t="s">
        <v>38</v>
      </c>
      <c r="E16" s="5"/>
      <c r="F16" s="11"/>
      <c r="G16" s="442"/>
      <c r="H16" s="443">
        <f>SUM(H9:H15)</f>
        <v>184624.2</v>
      </c>
    </row>
    <row r="17" spans="1:10" x14ac:dyDescent="0.25">
      <c r="A17" s="206"/>
      <c r="B17" s="206"/>
      <c r="C17" s="206"/>
      <c r="D17" s="17"/>
      <c r="E17" s="205"/>
      <c r="F17" s="393"/>
      <c r="G17" s="444"/>
      <c r="H17" s="445"/>
    </row>
    <row r="18" spans="1:10" x14ac:dyDescent="0.25">
      <c r="A18" s="3" t="s">
        <v>39</v>
      </c>
      <c r="B18" s="3"/>
      <c r="C18" s="3"/>
      <c r="D18" s="4" t="s">
        <v>40</v>
      </c>
      <c r="E18" s="5"/>
      <c r="F18" s="6"/>
      <c r="G18" s="446"/>
      <c r="H18" s="447"/>
    </row>
    <row r="19" spans="1:10" x14ac:dyDescent="0.25">
      <c r="A19" s="432" t="s">
        <v>41</v>
      </c>
      <c r="B19" s="184" t="s">
        <v>42</v>
      </c>
      <c r="C19" s="184" t="s">
        <v>19</v>
      </c>
      <c r="D19" s="8" t="s">
        <v>43</v>
      </c>
      <c r="E19" s="9" t="s">
        <v>44</v>
      </c>
      <c r="F19" s="10">
        <f>'MEMÓRIA DE CÁLCULO'!P39</f>
        <v>18</v>
      </c>
      <c r="G19" s="448">
        <v>353.21</v>
      </c>
      <c r="H19" s="441">
        <f>TRUNC(ROUND(F19*G19,2),2)</f>
        <v>6357.78</v>
      </c>
      <c r="J19" s="162"/>
    </row>
    <row r="20" spans="1:10" x14ac:dyDescent="0.25">
      <c r="A20" s="432" t="s">
        <v>45</v>
      </c>
      <c r="B20" s="184"/>
      <c r="C20" s="184" t="s">
        <v>46</v>
      </c>
      <c r="D20" s="8" t="s">
        <v>47</v>
      </c>
      <c r="E20" s="9" t="s">
        <v>26</v>
      </c>
      <c r="F20" s="10">
        <f>'MEMÓRIA DE CÁLCULO'!P48</f>
        <v>2854.28</v>
      </c>
      <c r="G20" s="448">
        <f>'COMP-02'!I30</f>
        <v>16.1503559268</v>
      </c>
      <c r="H20" s="441">
        <f>TRUNC(ROUND(F20*G20,2),2)</f>
        <v>46097.64</v>
      </c>
      <c r="J20" s="162"/>
    </row>
    <row r="21" spans="1:10" s="395" customFormat="1" ht="22.5" x14ac:dyDescent="0.25">
      <c r="A21" s="432" t="s">
        <v>48</v>
      </c>
      <c r="B21" s="184"/>
      <c r="C21" s="184" t="s">
        <v>49</v>
      </c>
      <c r="D21" s="8" t="s">
        <v>50</v>
      </c>
      <c r="E21" s="9" t="s">
        <v>37</v>
      </c>
      <c r="F21" s="10">
        <f>'MEMÓRIA DE CÁLCULO'!P63</f>
        <v>1.2</v>
      </c>
      <c r="G21" s="448">
        <f>'COMP-03'!I34</f>
        <v>20691.376552939601</v>
      </c>
      <c r="H21" s="441">
        <f>TRUNC(ROUND(F21*G21,2),2)</f>
        <v>24829.65</v>
      </c>
    </row>
    <row r="22" spans="1:10" x14ac:dyDescent="0.25">
      <c r="A22" s="179"/>
      <c r="B22" s="179"/>
      <c r="C22" s="187"/>
      <c r="D22" s="4" t="s">
        <v>51</v>
      </c>
      <c r="E22" s="5"/>
      <c r="F22" s="11"/>
      <c r="G22" s="442"/>
      <c r="H22" s="443">
        <f>SUM(H19:H21)</f>
        <v>77285.070000000007</v>
      </c>
    </row>
    <row r="23" spans="1:10" x14ac:dyDescent="0.25">
      <c r="A23" s="179"/>
      <c r="B23" s="179"/>
      <c r="C23" s="179"/>
      <c r="D23" s="4"/>
      <c r="E23" s="5"/>
      <c r="F23" s="13"/>
      <c r="G23" s="449"/>
      <c r="H23" s="447"/>
    </row>
    <row r="24" spans="1:10" x14ac:dyDescent="0.25">
      <c r="A24" s="179" t="s">
        <v>52</v>
      </c>
      <c r="B24" s="179"/>
      <c r="C24" s="179"/>
      <c r="D24" s="4" t="s">
        <v>53</v>
      </c>
      <c r="E24" s="5"/>
      <c r="F24" s="6"/>
      <c r="G24" s="442"/>
      <c r="H24" s="447"/>
    </row>
    <row r="25" spans="1:10" x14ac:dyDescent="0.25">
      <c r="A25" s="432" t="s">
        <v>54</v>
      </c>
      <c r="B25" s="184" t="s">
        <v>55</v>
      </c>
      <c r="C25" s="7" t="s">
        <v>19</v>
      </c>
      <c r="D25" s="14" t="s">
        <v>56</v>
      </c>
      <c r="E25" s="15" t="s">
        <v>57</v>
      </c>
      <c r="F25" s="16">
        <f>'MEMÓRIA DE CÁLCULO'!P84</f>
        <v>1836.4399999999998</v>
      </c>
      <c r="G25" s="442">
        <v>19.63</v>
      </c>
      <c r="H25" s="441">
        <f>TRUNC(ROUND(F25*G25,2),2)</f>
        <v>36049.32</v>
      </c>
    </row>
    <row r="26" spans="1:10" x14ac:dyDescent="0.25">
      <c r="A26" s="432" t="s">
        <v>58</v>
      </c>
      <c r="B26" s="184" t="s">
        <v>59</v>
      </c>
      <c r="C26" s="7" t="s">
        <v>19</v>
      </c>
      <c r="D26" s="14" t="s">
        <v>60</v>
      </c>
      <c r="E26" s="15" t="s">
        <v>57</v>
      </c>
      <c r="F26" s="16">
        <f>'MEMÓRIA DE CÁLCULO'!P107</f>
        <v>1419.7705663543854</v>
      </c>
      <c r="G26" s="442">
        <v>69.84</v>
      </c>
      <c r="H26" s="441">
        <f>TRUNC(ROUND(F26*G26,2),2)</f>
        <v>99156.78</v>
      </c>
    </row>
    <row r="27" spans="1:10" ht="22.5" x14ac:dyDescent="0.25">
      <c r="A27" s="432" t="s">
        <v>61</v>
      </c>
      <c r="B27" s="184" t="s">
        <v>62</v>
      </c>
      <c r="C27" s="7" t="s">
        <v>19</v>
      </c>
      <c r="D27" s="17" t="s">
        <v>63</v>
      </c>
      <c r="E27" s="9" t="s">
        <v>64</v>
      </c>
      <c r="F27" s="396">
        <f>'MEMÓRIA DE CÁLCULO'!P121</f>
        <v>3040.9319999999993</v>
      </c>
      <c r="G27" s="448">
        <f>(1.711*3.1)+(2.282*0.8)+2.852</f>
        <v>9.9817</v>
      </c>
      <c r="H27" s="441">
        <f>TRUNC(ROUND(F27*G27,2),2)</f>
        <v>30353.67</v>
      </c>
    </row>
    <row r="28" spans="1:10" ht="22.5" x14ac:dyDescent="0.25">
      <c r="A28" s="432" t="s">
        <v>65</v>
      </c>
      <c r="B28" s="184" t="s">
        <v>66</v>
      </c>
      <c r="C28" s="7" t="s">
        <v>19</v>
      </c>
      <c r="D28" s="183" t="s">
        <v>67</v>
      </c>
      <c r="E28" s="15" t="s">
        <v>26</v>
      </c>
      <c r="F28" s="16">
        <f>'MEMÓRIA DE CÁLCULO'!P128</f>
        <v>159</v>
      </c>
      <c r="G28" s="442">
        <v>672.2</v>
      </c>
      <c r="H28" s="441">
        <f>TRUNC(ROUND(F28*G28,2),2)</f>
        <v>106879.8</v>
      </c>
    </row>
    <row r="29" spans="1:10" ht="22.5" x14ac:dyDescent="0.25">
      <c r="A29" s="432" t="s">
        <v>68</v>
      </c>
      <c r="B29" s="184" t="s">
        <v>69</v>
      </c>
      <c r="C29" s="7" t="s">
        <v>19</v>
      </c>
      <c r="D29" s="183" t="s">
        <v>70</v>
      </c>
      <c r="E29" s="15" t="s">
        <v>26</v>
      </c>
      <c r="F29" s="16">
        <f>'MEMÓRIA DE CÁLCULO'!P135</f>
        <v>155</v>
      </c>
      <c r="G29" s="442">
        <v>555.85</v>
      </c>
      <c r="H29" s="441">
        <f>TRUNC(ROUND(F29*G29,2),2)</f>
        <v>86156.75</v>
      </c>
    </row>
    <row r="30" spans="1:10" ht="22.5" x14ac:dyDescent="0.25">
      <c r="A30" s="432" t="s">
        <v>71</v>
      </c>
      <c r="B30" s="184" t="s">
        <v>72</v>
      </c>
      <c r="C30" s="7" t="s">
        <v>19</v>
      </c>
      <c r="D30" s="123" t="s">
        <v>73</v>
      </c>
      <c r="E30" s="15" t="s">
        <v>26</v>
      </c>
      <c r="F30" s="12">
        <f>'MEMÓRIA DE CÁLCULO'!P144</f>
        <v>229</v>
      </c>
      <c r="G30" s="442">
        <v>236.18</v>
      </c>
      <c r="H30" s="441">
        <f t="shared" ref="H30:H39" si="1">TRUNC(ROUND(F30*G30,2),2)</f>
        <v>54085.22</v>
      </c>
    </row>
    <row r="31" spans="1:10" x14ac:dyDescent="0.25">
      <c r="A31" s="432" t="s">
        <v>74</v>
      </c>
      <c r="B31" s="184" t="s">
        <v>75</v>
      </c>
      <c r="C31" s="7" t="s">
        <v>19</v>
      </c>
      <c r="D31" s="14" t="s">
        <v>76</v>
      </c>
      <c r="E31" s="15" t="s">
        <v>26</v>
      </c>
      <c r="F31" s="16">
        <f>'MEMÓRIA DE CÁLCULO'!P165</f>
        <v>556</v>
      </c>
      <c r="G31" s="442">
        <v>197.45</v>
      </c>
      <c r="H31" s="441">
        <f t="shared" si="1"/>
        <v>109782.2</v>
      </c>
    </row>
    <row r="32" spans="1:10" x14ac:dyDescent="0.25">
      <c r="A32" s="432" t="s">
        <v>77</v>
      </c>
      <c r="B32" s="184" t="s">
        <v>78</v>
      </c>
      <c r="C32" s="7" t="s">
        <v>19</v>
      </c>
      <c r="D32" s="14" t="s">
        <v>79</v>
      </c>
      <c r="E32" s="15" t="s">
        <v>26</v>
      </c>
      <c r="F32" s="16">
        <f>'MEMÓRIA DE CÁLCULO'!P203</f>
        <v>315.84999999999997</v>
      </c>
      <c r="G32" s="442">
        <v>147.63</v>
      </c>
      <c r="H32" s="441">
        <f t="shared" si="1"/>
        <v>46628.94</v>
      </c>
    </row>
    <row r="33" spans="1:10" x14ac:dyDescent="0.25">
      <c r="A33" s="432" t="s">
        <v>80</v>
      </c>
      <c r="B33" s="184" t="s">
        <v>81</v>
      </c>
      <c r="C33" s="7" t="s">
        <v>19</v>
      </c>
      <c r="D33" s="14" t="s">
        <v>82</v>
      </c>
      <c r="E33" s="15" t="s">
        <v>26</v>
      </c>
      <c r="F33" s="16">
        <f>'MEMÓRIA DE CÁLCULO'!P217</f>
        <v>93.55</v>
      </c>
      <c r="G33" s="442">
        <v>114.97</v>
      </c>
      <c r="H33" s="441">
        <f t="shared" si="1"/>
        <v>10755.44</v>
      </c>
    </row>
    <row r="34" spans="1:10" x14ac:dyDescent="0.25">
      <c r="A34" s="432" t="s">
        <v>83</v>
      </c>
      <c r="B34" s="184" t="s">
        <v>84</v>
      </c>
      <c r="C34" s="7" t="s">
        <v>19</v>
      </c>
      <c r="D34" s="14" t="s">
        <v>85</v>
      </c>
      <c r="E34" s="15" t="s">
        <v>86</v>
      </c>
      <c r="F34" s="16">
        <f>'MEMÓRIA DE CÁLCULO'!P236</f>
        <v>16</v>
      </c>
      <c r="G34" s="442">
        <v>1952.08</v>
      </c>
      <c r="H34" s="441">
        <f t="shared" si="1"/>
        <v>31233.279999999999</v>
      </c>
    </row>
    <row r="35" spans="1:10" x14ac:dyDescent="0.25">
      <c r="A35" s="432" t="s">
        <v>87</v>
      </c>
      <c r="B35" s="184" t="s">
        <v>88</v>
      </c>
      <c r="C35" s="7" t="s">
        <v>19</v>
      </c>
      <c r="D35" s="14" t="s">
        <v>89</v>
      </c>
      <c r="E35" s="15" t="s">
        <v>86</v>
      </c>
      <c r="F35" s="16">
        <f>'MEMÓRIA DE CÁLCULO'!P246</f>
        <v>7</v>
      </c>
      <c r="G35" s="442">
        <v>2513.91</v>
      </c>
      <c r="H35" s="441">
        <f t="shared" si="1"/>
        <v>17597.37</v>
      </c>
    </row>
    <row r="36" spans="1:10" x14ac:dyDescent="0.25">
      <c r="A36" s="432" t="s">
        <v>90</v>
      </c>
      <c r="B36" s="184" t="s">
        <v>91</v>
      </c>
      <c r="C36" s="7" t="s">
        <v>19</v>
      </c>
      <c r="D36" s="14" t="s">
        <v>92</v>
      </c>
      <c r="E36" s="15" t="s">
        <v>86</v>
      </c>
      <c r="F36" s="16">
        <f>'MEMÓRIA DE CÁLCULO'!P253</f>
        <v>4</v>
      </c>
      <c r="G36" s="442">
        <v>3093.56</v>
      </c>
      <c r="H36" s="441">
        <f t="shared" si="1"/>
        <v>12374.24</v>
      </c>
    </row>
    <row r="37" spans="1:10" x14ac:dyDescent="0.25">
      <c r="A37" s="432" t="s">
        <v>93</v>
      </c>
      <c r="B37" s="184" t="s">
        <v>94</v>
      </c>
      <c r="C37" s="7" t="s">
        <v>19</v>
      </c>
      <c r="D37" s="8" t="s">
        <v>95</v>
      </c>
      <c r="E37" s="9" t="s">
        <v>86</v>
      </c>
      <c r="F37" s="396">
        <f>'MEMÓRIA DE CÁLCULO'!P261</f>
        <v>5</v>
      </c>
      <c r="G37" s="448">
        <v>5888.12</v>
      </c>
      <c r="H37" s="441">
        <f>TRUNC(ROUND(F37*G37,2),2)</f>
        <v>29440.6</v>
      </c>
    </row>
    <row r="38" spans="1:10" x14ac:dyDescent="0.25">
      <c r="A38" s="432" t="s">
        <v>96</v>
      </c>
      <c r="B38" s="188"/>
      <c r="C38" s="7" t="s">
        <v>97</v>
      </c>
      <c r="D38" s="14" t="s">
        <v>98</v>
      </c>
      <c r="E38" s="15" t="s">
        <v>99</v>
      </c>
      <c r="F38" s="16">
        <f>'MEMÓRIA DE CÁLCULO'!P270</f>
        <v>49</v>
      </c>
      <c r="G38" s="442">
        <f>'COMP-04'!I35</f>
        <v>1057.82</v>
      </c>
      <c r="H38" s="441">
        <f t="shared" si="1"/>
        <v>51833.18</v>
      </c>
    </row>
    <row r="39" spans="1:10" x14ac:dyDescent="0.25">
      <c r="A39" s="432" t="s">
        <v>100</v>
      </c>
      <c r="B39" s="184" t="s">
        <v>101</v>
      </c>
      <c r="C39" s="7" t="s">
        <v>19</v>
      </c>
      <c r="D39" s="14" t="s">
        <v>102</v>
      </c>
      <c r="E39" s="9" t="s">
        <v>86</v>
      </c>
      <c r="F39" s="16">
        <f>'MEMÓRIA DE CÁLCULO'!P319</f>
        <v>46</v>
      </c>
      <c r="G39" s="442">
        <v>1561.25</v>
      </c>
      <c r="H39" s="441">
        <f t="shared" si="1"/>
        <v>71817.5</v>
      </c>
    </row>
    <row r="40" spans="1:10" x14ac:dyDescent="0.25">
      <c r="A40" s="432" t="s">
        <v>103</v>
      </c>
      <c r="B40" s="184" t="s">
        <v>104</v>
      </c>
      <c r="C40" s="184" t="s">
        <v>19</v>
      </c>
      <c r="D40" s="14" t="s">
        <v>105</v>
      </c>
      <c r="E40" s="9" t="s">
        <v>44</v>
      </c>
      <c r="F40" s="16">
        <f>'MEMÓRIA DE CÁLCULO'!P333</f>
        <v>1551.5599999999997</v>
      </c>
      <c r="G40" s="442">
        <v>279.38</v>
      </c>
      <c r="H40" s="441">
        <f>TRUNC(ROUND(F40*G40,2),2)</f>
        <v>433474.83</v>
      </c>
    </row>
    <row r="41" spans="1:10" x14ac:dyDescent="0.25">
      <c r="A41" s="179"/>
      <c r="B41" s="179"/>
      <c r="C41" s="187"/>
      <c r="D41" s="4" t="s">
        <v>106</v>
      </c>
      <c r="E41" s="5"/>
      <c r="F41" s="11"/>
      <c r="G41" s="442"/>
      <c r="H41" s="443">
        <f>SUM(H25:H40)</f>
        <v>1227619.1200000001</v>
      </c>
    </row>
    <row r="42" spans="1:10" x14ac:dyDescent="0.25">
      <c r="A42" s="180"/>
      <c r="B42" s="180"/>
      <c r="C42" s="184"/>
      <c r="D42" s="18"/>
      <c r="E42" s="5"/>
      <c r="F42" s="11"/>
      <c r="G42" s="442"/>
      <c r="H42" s="450"/>
      <c r="J42" s="456"/>
    </row>
    <row r="43" spans="1:10" x14ac:dyDescent="0.25">
      <c r="A43" s="179" t="s">
        <v>107</v>
      </c>
      <c r="B43" s="179"/>
      <c r="C43" s="187"/>
      <c r="D43" s="4" t="s">
        <v>108</v>
      </c>
      <c r="E43" s="5"/>
      <c r="F43" s="11"/>
      <c r="G43" s="442"/>
      <c r="H43" s="447"/>
    </row>
    <row r="44" spans="1:10" x14ac:dyDescent="0.25">
      <c r="A44" s="432" t="s">
        <v>109</v>
      </c>
      <c r="B44" s="184" t="s">
        <v>110</v>
      </c>
      <c r="C44" s="7" t="s">
        <v>19</v>
      </c>
      <c r="D44" s="14" t="s">
        <v>111</v>
      </c>
      <c r="E44" s="15" t="s">
        <v>112</v>
      </c>
      <c r="F44" s="16">
        <f>'MEMÓRIA DE CÁLCULO'!P345</f>
        <v>11249.86</v>
      </c>
      <c r="G44" s="442">
        <v>1.5</v>
      </c>
      <c r="H44" s="441">
        <f>TRUNC(ROUND(F44*G44,2),2)</f>
        <v>16874.79</v>
      </c>
    </row>
    <row r="45" spans="1:10" x14ac:dyDescent="0.25">
      <c r="A45" s="432" t="s">
        <v>113</v>
      </c>
      <c r="B45" s="184" t="s">
        <v>114</v>
      </c>
      <c r="C45" s="7" t="s">
        <v>19</v>
      </c>
      <c r="D45" s="14" t="s">
        <v>115</v>
      </c>
      <c r="E45" s="15" t="s">
        <v>26</v>
      </c>
      <c r="F45" s="16">
        <f>'MEMÓRIA DE CÁLCULO'!P365</f>
        <v>690.04399999999998</v>
      </c>
      <c r="G45" s="442">
        <v>29.31</v>
      </c>
      <c r="H45" s="441">
        <f t="shared" ref="H45:H52" si="2">TRUNC(ROUND(F45*G45,2),2)</f>
        <v>20225.189999999999</v>
      </c>
    </row>
    <row r="46" spans="1:10" ht="16.5" customHeight="1" x14ac:dyDescent="0.25">
      <c r="A46" s="432" t="s">
        <v>116</v>
      </c>
      <c r="B46" s="184" t="s">
        <v>117</v>
      </c>
      <c r="C46" s="7" t="s">
        <v>19</v>
      </c>
      <c r="D46" s="14" t="s">
        <v>118</v>
      </c>
      <c r="E46" s="15" t="s">
        <v>99</v>
      </c>
      <c r="F46" s="16">
        <f>'MEMÓRIA DE CÁLCULO'!P376</f>
        <v>1586.2040000000002</v>
      </c>
      <c r="G46" s="442">
        <v>72.319999999999993</v>
      </c>
      <c r="H46" s="441">
        <f t="shared" si="2"/>
        <v>114714.27</v>
      </c>
    </row>
    <row r="47" spans="1:10" ht="16.5" customHeight="1" x14ac:dyDescent="0.25">
      <c r="A47" s="432" t="s">
        <v>119</v>
      </c>
      <c r="B47" s="184" t="s">
        <v>120</v>
      </c>
      <c r="C47" s="7" t="s">
        <v>19</v>
      </c>
      <c r="D47" s="14" t="s">
        <v>121</v>
      </c>
      <c r="E47" s="15" t="s">
        <v>57</v>
      </c>
      <c r="F47" s="16">
        <f>'MEMÓRIA DE CÁLCULO'!P387</f>
        <v>1124.9859999999999</v>
      </c>
      <c r="G47" s="442">
        <v>66.14</v>
      </c>
      <c r="H47" s="441">
        <f t="shared" si="2"/>
        <v>74406.570000000007</v>
      </c>
    </row>
    <row r="48" spans="1:10" ht="22.5" x14ac:dyDescent="0.25">
      <c r="A48" s="432" t="s">
        <v>122</v>
      </c>
      <c r="B48" s="7" t="s">
        <v>123</v>
      </c>
      <c r="C48" s="7" t="s">
        <v>19</v>
      </c>
      <c r="D48" s="181" t="s">
        <v>124</v>
      </c>
      <c r="E48" s="7" t="s">
        <v>57</v>
      </c>
      <c r="F48" s="16">
        <f>'MEMÓRIA DE CÁLCULO'!P398</f>
        <v>1124.9859999999999</v>
      </c>
      <c r="G48" s="442">
        <v>114.31</v>
      </c>
      <c r="H48" s="441">
        <f t="shared" si="2"/>
        <v>128597.15</v>
      </c>
    </row>
    <row r="49" spans="1:10" ht="22.5" x14ac:dyDescent="0.25">
      <c r="A49" s="432" t="s">
        <v>125</v>
      </c>
      <c r="B49" s="184"/>
      <c r="C49" s="7" t="s">
        <v>126</v>
      </c>
      <c r="D49" s="14" t="s">
        <v>127</v>
      </c>
      <c r="E49" s="15" t="s">
        <v>112</v>
      </c>
      <c r="F49" s="16">
        <f>'MEMÓRIA DE CÁLCULO'!P409</f>
        <v>11249.86</v>
      </c>
      <c r="G49" s="442">
        <f>'COMP-05'!K48</f>
        <v>116.64</v>
      </c>
      <c r="H49" s="441">
        <f t="shared" si="2"/>
        <v>1312183.67</v>
      </c>
    </row>
    <row r="50" spans="1:10" x14ac:dyDescent="0.25">
      <c r="A50" s="432" t="s">
        <v>128</v>
      </c>
      <c r="B50" s="7" t="s">
        <v>129</v>
      </c>
      <c r="C50" s="7" t="s">
        <v>19</v>
      </c>
      <c r="D50" s="19" t="s">
        <v>130</v>
      </c>
      <c r="E50" s="15" t="s">
        <v>112</v>
      </c>
      <c r="F50" s="12">
        <f>'MEMÓRIA DE CÁLCULO'!P418</f>
        <v>3355.9</v>
      </c>
      <c r="G50" s="442">
        <v>100.88</v>
      </c>
      <c r="H50" s="441">
        <f>TRUNC(ROUND(F50*G50,2),2)</f>
        <v>338543.19</v>
      </c>
      <c r="J50" s="162"/>
    </row>
    <row r="51" spans="1:10" x14ac:dyDescent="0.25">
      <c r="A51" s="432" t="s">
        <v>131</v>
      </c>
      <c r="B51" s="184" t="s">
        <v>132</v>
      </c>
      <c r="C51" s="7" t="s">
        <v>19</v>
      </c>
      <c r="D51" s="416" t="s">
        <v>133</v>
      </c>
      <c r="E51" s="15" t="s">
        <v>112</v>
      </c>
      <c r="F51" s="12">
        <f>'MEMÓRIA DE CÁLCULO'!P436</f>
        <v>1035.066</v>
      </c>
      <c r="G51" s="442">
        <v>6.54</v>
      </c>
      <c r="H51" s="441">
        <f t="shared" si="2"/>
        <v>6769.33</v>
      </c>
      <c r="J51" s="456"/>
    </row>
    <row r="52" spans="1:10" ht="22.5" x14ac:dyDescent="0.25">
      <c r="A52" s="432" t="s">
        <v>134</v>
      </c>
      <c r="B52" s="184" t="s">
        <v>62</v>
      </c>
      <c r="C52" s="7" t="s">
        <v>19</v>
      </c>
      <c r="D52" s="17" t="s">
        <v>63</v>
      </c>
      <c r="E52" s="9" t="s">
        <v>64</v>
      </c>
      <c r="F52" s="10">
        <f>'MEMÓRIA DE CÁLCULO'!P442</f>
        <v>74.524751999999992</v>
      </c>
      <c r="G52" s="448">
        <f>(1.711*3.1)+(2.282*0.8)+2.852</f>
        <v>9.9817</v>
      </c>
      <c r="H52" s="441">
        <f t="shared" si="2"/>
        <v>743.88</v>
      </c>
      <c r="J52" s="456"/>
    </row>
    <row r="53" spans="1:10" x14ac:dyDescent="0.25">
      <c r="A53" s="179"/>
      <c r="B53" s="179"/>
      <c r="C53" s="187"/>
      <c r="D53" s="4" t="s">
        <v>135</v>
      </c>
      <c r="E53" s="5"/>
      <c r="F53" s="11"/>
      <c r="G53" s="442"/>
      <c r="H53" s="443">
        <f>SUM(H44:H52)</f>
        <v>2013058.0399999998</v>
      </c>
    </row>
    <row r="54" spans="1:10" x14ac:dyDescent="0.25">
      <c r="A54" s="433" t="s">
        <v>136</v>
      </c>
      <c r="B54" s="20"/>
      <c r="C54" s="21"/>
      <c r="D54" s="20"/>
      <c r="E54" s="21"/>
      <c r="F54" s="20"/>
      <c r="G54" s="451"/>
      <c r="H54" s="452">
        <f>SUM(H9:H53)/2</f>
        <v>3502586.43</v>
      </c>
    </row>
    <row r="55" spans="1:10" s="458" customFormat="1" ht="19.5" customHeight="1" x14ac:dyDescent="0.25">
      <c r="A55" s="651" t="s">
        <v>428</v>
      </c>
      <c r="B55" s="651"/>
      <c r="C55" s="651"/>
      <c r="D55" s="651"/>
      <c r="E55" s="651"/>
      <c r="F55" s="651"/>
      <c r="G55" s="651"/>
      <c r="H55" s="651"/>
      <c r="I55" s="502"/>
    </row>
    <row r="57" spans="1:10" x14ac:dyDescent="0.25">
      <c r="I57" s="456"/>
    </row>
    <row r="59" spans="1:10" x14ac:dyDescent="0.25">
      <c r="H59" s="456"/>
      <c r="I59" s="456"/>
    </row>
    <row r="62" spans="1:10" x14ac:dyDescent="0.25">
      <c r="H62" s="508"/>
    </row>
    <row r="63" spans="1:10" x14ac:dyDescent="0.25">
      <c r="H63" s="589"/>
    </row>
    <row r="64" spans="1:10" x14ac:dyDescent="0.25">
      <c r="H64" s="589"/>
    </row>
    <row r="65" spans="8:8" x14ac:dyDescent="0.25">
      <c r="H65" s="589"/>
    </row>
  </sheetData>
  <mergeCells count="10">
    <mergeCell ref="B3:D4"/>
    <mergeCell ref="A55:H55"/>
    <mergeCell ref="E4:F4"/>
    <mergeCell ref="G6:H6"/>
    <mergeCell ref="A6:A7"/>
    <mergeCell ref="B6:B7"/>
    <mergeCell ref="C6:C7"/>
    <mergeCell ref="D6:D7"/>
    <mergeCell ref="E6:E7"/>
    <mergeCell ref="F6:F7"/>
  </mergeCells>
  <phoneticPr fontId="33" type="noConversion"/>
  <printOptions gridLines="1"/>
  <pageMargins left="0.51181102362204722" right="0.51181102362204722" top="0.78740157480314965" bottom="0.78740157480314965" header="0.31496062992125984" footer="0.31496062992125984"/>
  <pageSetup paperSize="9" scale="88" fitToHeight="0" orientation="landscape" r:id="rId1"/>
  <rowBreaks count="1" manualBreakCount="1">
    <brk id="29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45"/>
  <sheetViews>
    <sheetView view="pageBreakPreview" zoomScale="70" zoomScaleNormal="70" zoomScaleSheetLayoutView="70" workbookViewId="0">
      <pane ySplit="6" topLeftCell="A7" activePane="bottomLeft" state="frozen"/>
      <selection sqref="A1:XFD1048576"/>
      <selection pane="bottomLeft" activeCell="B323" sqref="B323"/>
    </sheetView>
  </sheetViews>
  <sheetFormatPr defaultColWidth="10.28515625" defaultRowHeight="19.5" x14ac:dyDescent="0.25"/>
  <cols>
    <col min="1" max="1" width="14.7109375" style="80" customWidth="1"/>
    <col min="2" max="2" width="99.140625" style="81" customWidth="1"/>
    <col min="3" max="3" width="8.5703125" style="82" customWidth="1"/>
    <col min="4" max="4" width="2.140625" style="24" customWidth="1"/>
    <col min="5" max="5" width="7" style="82" bestFit="1" customWidth="1"/>
    <col min="6" max="6" width="8.28515625" style="83" customWidth="1"/>
    <col min="7" max="7" width="2.7109375" style="24" bestFit="1" customWidth="1"/>
    <col min="8" max="8" width="6.85546875" style="82" customWidth="1"/>
    <col min="9" max="9" width="11" style="84" bestFit="1" customWidth="1"/>
    <col min="10" max="10" width="13.42578125" style="85" customWidth="1"/>
    <col min="11" max="11" width="10.5703125" style="86" customWidth="1"/>
    <col min="12" max="12" width="13.140625" style="86" customWidth="1"/>
    <col min="13" max="13" width="14" style="86" customWidth="1"/>
    <col min="14" max="14" width="15" style="86" customWidth="1"/>
    <col min="15" max="15" width="13" style="86" customWidth="1"/>
    <col min="16" max="16" width="22.42578125" style="86" bestFit="1" customWidth="1"/>
    <col min="17" max="17" width="9.7109375" style="122" customWidth="1"/>
    <col min="18" max="18" width="19.5703125" style="24" bestFit="1" customWidth="1"/>
    <col min="19" max="19" width="10.28515625" style="24"/>
    <col min="20" max="20" width="13.140625" style="24" bestFit="1" customWidth="1"/>
    <col min="21" max="21" width="12.42578125" style="24" bestFit="1" customWidth="1"/>
    <col min="22" max="22" width="12.85546875" style="24" bestFit="1" customWidth="1"/>
    <col min="23" max="23" width="10.28515625" style="24"/>
    <col min="24" max="24" width="11.7109375" style="24" bestFit="1" customWidth="1"/>
    <col min="25" max="16384" width="10.28515625" style="24"/>
  </cols>
  <sheetData>
    <row r="1" spans="1:38" s="253" customFormat="1" x14ac:dyDescent="0.4">
      <c r="A1" s="245"/>
      <c r="B1" s="246" t="s">
        <v>0</v>
      </c>
      <c r="C1" s="22"/>
      <c r="D1" s="23"/>
      <c r="E1" s="23"/>
      <c r="F1" s="247"/>
      <c r="G1" s="247"/>
      <c r="H1" s="247"/>
      <c r="I1" s="248"/>
      <c r="J1" s="249"/>
      <c r="K1" s="250"/>
      <c r="L1" s="249"/>
      <c r="M1" s="250"/>
      <c r="N1" s="250"/>
      <c r="O1" s="250"/>
      <c r="P1" s="250"/>
      <c r="Q1" s="251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</row>
    <row r="2" spans="1:38" s="253" customFormat="1" x14ac:dyDescent="0.4">
      <c r="A2" s="254"/>
      <c r="B2" s="246" t="s">
        <v>137</v>
      </c>
      <c r="C2" s="255"/>
      <c r="D2" s="256"/>
      <c r="E2" s="256"/>
      <c r="F2" s="257"/>
      <c r="G2" s="257"/>
      <c r="H2" s="257"/>
      <c r="I2" s="258"/>
      <c r="J2" s="259"/>
      <c r="K2" s="260"/>
      <c r="L2" s="260"/>
      <c r="M2" s="260"/>
      <c r="N2" s="260"/>
      <c r="O2" s="260"/>
      <c r="P2" s="260"/>
      <c r="Q2" s="261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  <c r="AC2" s="252"/>
      <c r="AD2" s="252"/>
      <c r="AE2" s="252"/>
      <c r="AF2" s="252"/>
      <c r="AG2" s="252"/>
      <c r="AH2" s="252"/>
      <c r="AI2" s="252"/>
      <c r="AJ2" s="252"/>
      <c r="AK2" s="252"/>
      <c r="AL2" s="252"/>
    </row>
    <row r="3" spans="1:38" s="253" customFormat="1" ht="63" customHeight="1" x14ac:dyDescent="0.4">
      <c r="A3" s="262"/>
      <c r="B3" s="671" t="s">
        <v>427</v>
      </c>
      <c r="C3" s="672"/>
      <c r="D3" s="672"/>
      <c r="E3" s="672"/>
      <c r="F3" s="672"/>
      <c r="G3" s="672"/>
      <c r="H3" s="672"/>
      <c r="I3" s="672"/>
      <c r="J3" s="259"/>
      <c r="K3" s="260"/>
      <c r="L3" s="260"/>
      <c r="M3" s="260"/>
      <c r="N3" s="260"/>
      <c r="O3" s="260"/>
      <c r="P3" s="260"/>
      <c r="Q3" s="261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</row>
    <row r="4" spans="1:38" s="253" customFormat="1" x14ac:dyDescent="0.4">
      <c r="A4" s="262"/>
      <c r="B4" s="263" t="s">
        <v>2</v>
      </c>
      <c r="C4" s="264"/>
      <c r="D4" s="265"/>
      <c r="E4" s="265"/>
      <c r="F4" s="265"/>
      <c r="G4" s="265"/>
      <c r="H4" s="265"/>
      <c r="I4" s="266"/>
      <c r="J4" s="267"/>
      <c r="K4" s="260"/>
      <c r="L4" s="260"/>
      <c r="M4" s="260"/>
      <c r="N4" s="260"/>
      <c r="O4" s="260"/>
      <c r="P4" s="260"/>
      <c r="Q4" s="268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</row>
    <row r="5" spans="1:38" x14ac:dyDescent="0.25">
      <c r="A5" s="666" t="s">
        <v>138</v>
      </c>
      <c r="B5" s="667" t="s">
        <v>139</v>
      </c>
      <c r="C5" s="667" t="s">
        <v>140</v>
      </c>
      <c r="D5" s="667"/>
      <c r="E5" s="667"/>
      <c r="F5" s="667"/>
      <c r="G5" s="667"/>
      <c r="H5" s="667"/>
      <c r="I5" s="667" t="s">
        <v>141</v>
      </c>
      <c r="J5" s="676" t="s">
        <v>142</v>
      </c>
      <c r="K5" s="198" t="s">
        <v>143</v>
      </c>
      <c r="L5" s="198" t="s">
        <v>144</v>
      </c>
      <c r="M5" s="198" t="s">
        <v>145</v>
      </c>
      <c r="N5" s="198" t="s">
        <v>146</v>
      </c>
      <c r="O5" s="198" t="s">
        <v>147</v>
      </c>
      <c r="P5" s="674" t="s">
        <v>148</v>
      </c>
      <c r="Q5" s="667" t="s">
        <v>149</v>
      </c>
    </row>
    <row r="6" spans="1:38" x14ac:dyDescent="0.25">
      <c r="A6" s="666"/>
      <c r="B6" s="667"/>
      <c r="C6" s="667" t="s">
        <v>150</v>
      </c>
      <c r="D6" s="667"/>
      <c r="E6" s="667"/>
      <c r="F6" s="673" t="s">
        <v>151</v>
      </c>
      <c r="G6" s="667"/>
      <c r="H6" s="667"/>
      <c r="I6" s="667"/>
      <c r="J6" s="676"/>
      <c r="K6" s="199" t="s">
        <v>152</v>
      </c>
      <c r="L6" s="199" t="s">
        <v>152</v>
      </c>
      <c r="M6" s="199" t="s">
        <v>152</v>
      </c>
      <c r="N6" s="199" t="s">
        <v>153</v>
      </c>
      <c r="O6" s="199" t="s">
        <v>154</v>
      </c>
      <c r="P6" s="675"/>
      <c r="Q6" s="667"/>
    </row>
    <row r="7" spans="1:38" x14ac:dyDescent="0.25">
      <c r="A7" s="25" t="s">
        <v>16</v>
      </c>
      <c r="B7" s="26" t="s">
        <v>17</v>
      </c>
      <c r="C7" s="27"/>
      <c r="D7" s="28"/>
      <c r="E7" s="29"/>
      <c r="F7" s="27"/>
      <c r="G7" s="30"/>
      <c r="H7" s="29"/>
      <c r="I7" s="31"/>
      <c r="J7" s="32"/>
      <c r="K7" s="204"/>
      <c r="L7" s="33"/>
      <c r="M7" s="33"/>
      <c r="N7" s="33"/>
      <c r="O7" s="33"/>
      <c r="P7" s="33"/>
      <c r="Q7" s="34"/>
    </row>
    <row r="8" spans="1:38" x14ac:dyDescent="0.25">
      <c r="A8" s="269" t="s">
        <v>18</v>
      </c>
      <c r="B8" s="193" t="str">
        <f>'PLANILHA ORÇAMENTÁRIA'!D9</f>
        <v>Barracão com sanitário, em chapa compensada 12 mm e pont. 8x8cm, piso cimentado e cobertura em telha de fibroc. 6mm, incl. ponto de luz e cx. inspeção</v>
      </c>
      <c r="C8" s="36"/>
      <c r="D8" s="37"/>
      <c r="E8" s="38"/>
      <c r="F8" s="39"/>
      <c r="G8" s="37"/>
      <c r="H8" s="38"/>
      <c r="I8" s="40"/>
      <c r="J8" s="41"/>
      <c r="K8" s="42"/>
      <c r="L8" s="43"/>
      <c r="M8" s="43"/>
      <c r="N8" s="43"/>
      <c r="O8" s="43"/>
      <c r="P8" s="43"/>
      <c r="Q8" s="44"/>
    </row>
    <row r="9" spans="1:38" x14ac:dyDescent="0.25">
      <c r="A9" s="270"/>
      <c r="B9" s="271" t="s">
        <v>155</v>
      </c>
      <c r="C9" s="200"/>
      <c r="D9" s="272"/>
      <c r="E9" s="273"/>
      <c r="F9" s="200"/>
      <c r="G9" s="274"/>
      <c r="H9" s="273"/>
      <c r="I9" s="234"/>
      <c r="J9" s="235"/>
      <c r="K9" s="236"/>
      <c r="L9" s="237"/>
      <c r="M9" s="237"/>
      <c r="N9" s="237">
        <v>40</v>
      </c>
      <c r="O9" s="237"/>
      <c r="P9" s="237">
        <f>N9</f>
        <v>40</v>
      </c>
      <c r="Q9" s="79"/>
    </row>
    <row r="10" spans="1:38" x14ac:dyDescent="0.25">
      <c r="A10" s="269"/>
      <c r="B10" s="275" t="s">
        <v>156</v>
      </c>
      <c r="C10" s="276"/>
      <c r="D10" s="277"/>
      <c r="E10" s="278"/>
      <c r="F10" s="276"/>
      <c r="G10" s="279"/>
      <c r="H10" s="278"/>
      <c r="I10" s="280"/>
      <c r="J10" s="281"/>
      <c r="K10" s="282"/>
      <c r="L10" s="283"/>
      <c r="M10" s="283"/>
      <c r="N10" s="283"/>
      <c r="O10" s="283"/>
      <c r="P10" s="283">
        <f>P9</f>
        <v>40</v>
      </c>
      <c r="Q10" s="284" t="s">
        <v>21</v>
      </c>
    </row>
    <row r="11" spans="1:38" x14ac:dyDescent="0.25">
      <c r="A11" s="269"/>
      <c r="B11" s="285"/>
      <c r="C11" s="286"/>
      <c r="D11" s="287"/>
      <c r="E11" s="288"/>
      <c r="F11" s="286"/>
      <c r="G11" s="289"/>
      <c r="H11" s="288"/>
      <c r="I11" s="290"/>
      <c r="J11" s="291"/>
      <c r="K11" s="292"/>
      <c r="L11" s="293"/>
      <c r="M11" s="293"/>
      <c r="N11" s="293"/>
      <c r="O11" s="293"/>
      <c r="P11" s="293"/>
      <c r="Q11" s="294"/>
    </row>
    <row r="12" spans="1:38" x14ac:dyDescent="0.25">
      <c r="A12" s="269" t="s">
        <v>22</v>
      </c>
      <c r="B12" s="193" t="str">
        <f>'PLANILHA ORÇAMENTÁRIA'!D10</f>
        <v>Galpão em peças de madeira 8x8cm e contravent. de 5x7cm, cobertura de telhas de fibroc. de 6mm, incl. ponto e cabo de alimentação da máquina</v>
      </c>
      <c r="C12" s="36"/>
      <c r="D12" s="37"/>
      <c r="E12" s="38"/>
      <c r="F12" s="39"/>
      <c r="G12" s="37"/>
      <c r="H12" s="38"/>
      <c r="I12" s="40"/>
      <c r="J12" s="41"/>
      <c r="K12" s="42"/>
      <c r="L12" s="43"/>
      <c r="M12" s="43"/>
      <c r="N12" s="43"/>
      <c r="O12" s="43"/>
      <c r="P12" s="43"/>
      <c r="Q12" s="44"/>
    </row>
    <row r="13" spans="1:38" x14ac:dyDescent="0.25">
      <c r="A13" s="270"/>
      <c r="B13" s="271" t="s">
        <v>155</v>
      </c>
      <c r="C13" s="200"/>
      <c r="D13" s="272"/>
      <c r="E13" s="273"/>
      <c r="F13" s="200"/>
      <c r="G13" s="274"/>
      <c r="H13" s="273"/>
      <c r="I13" s="234"/>
      <c r="J13" s="235"/>
      <c r="K13" s="236"/>
      <c r="L13" s="237"/>
      <c r="M13" s="237"/>
      <c r="N13" s="237">
        <v>25</v>
      </c>
      <c r="O13" s="237"/>
      <c r="P13" s="237">
        <f>N13</f>
        <v>25</v>
      </c>
      <c r="Q13" s="79"/>
    </row>
    <row r="14" spans="1:38" x14ac:dyDescent="0.25">
      <c r="A14" s="269"/>
      <c r="B14" s="275" t="s">
        <v>156</v>
      </c>
      <c r="C14" s="276"/>
      <c r="D14" s="277"/>
      <c r="E14" s="278"/>
      <c r="F14" s="276"/>
      <c r="G14" s="279"/>
      <c r="H14" s="278"/>
      <c r="I14" s="280"/>
      <c r="J14" s="281"/>
      <c r="K14" s="282"/>
      <c r="L14" s="283"/>
      <c r="M14" s="283"/>
      <c r="N14" s="283"/>
      <c r="O14" s="283"/>
      <c r="P14" s="283">
        <f>P13</f>
        <v>25</v>
      </c>
      <c r="Q14" s="284" t="s">
        <v>21</v>
      </c>
    </row>
    <row r="15" spans="1:38" x14ac:dyDescent="0.25">
      <c r="A15" s="269"/>
      <c r="B15" s="193"/>
      <c r="C15" s="36"/>
      <c r="D15" s="75"/>
      <c r="E15" s="76"/>
      <c r="F15" s="36"/>
      <c r="G15" s="77"/>
      <c r="H15" s="76"/>
      <c r="I15" s="40"/>
      <c r="J15" s="41"/>
      <c r="K15" s="42"/>
      <c r="L15" s="43"/>
      <c r="M15" s="43"/>
      <c r="N15" s="43"/>
      <c r="O15" s="43"/>
      <c r="P15" s="43"/>
      <c r="Q15" s="112"/>
    </row>
    <row r="16" spans="1:38" x14ac:dyDescent="0.25">
      <c r="A16" s="269" t="s">
        <v>24</v>
      </c>
      <c r="B16" s="193" t="str">
        <f>'PLANILHA ORÇAMENTÁRIA'!D11</f>
        <v>Rede de água c/ padrão de entrada d'água diâm. 3/4" conf. CESAN, incl. tubos e conexões p/ aliment., distrib., extravas. e limp., cons. o padrão a 25m</v>
      </c>
      <c r="C16" s="36"/>
      <c r="D16" s="37"/>
      <c r="E16" s="38"/>
      <c r="F16" s="39"/>
      <c r="G16" s="37"/>
      <c r="H16" s="38"/>
      <c r="I16" s="40"/>
      <c r="J16" s="41"/>
      <c r="K16" s="42"/>
      <c r="L16" s="43"/>
      <c r="M16" s="43"/>
      <c r="N16" s="43"/>
      <c r="O16" s="43"/>
      <c r="P16" s="43"/>
      <c r="Q16" s="44"/>
    </row>
    <row r="17" spans="1:17" x14ac:dyDescent="0.25">
      <c r="A17" s="270"/>
      <c r="B17" s="271" t="s">
        <v>155</v>
      </c>
      <c r="C17" s="200"/>
      <c r="D17" s="272"/>
      <c r="E17" s="273"/>
      <c r="F17" s="200"/>
      <c r="G17" s="274"/>
      <c r="H17" s="273"/>
      <c r="I17" s="234"/>
      <c r="J17" s="235"/>
      <c r="K17" s="236">
        <v>25</v>
      </c>
      <c r="L17" s="237"/>
      <c r="M17" s="237"/>
      <c r="N17" s="237"/>
      <c r="O17" s="237"/>
      <c r="P17" s="237">
        <f>K17</f>
        <v>25</v>
      </c>
      <c r="Q17" s="79"/>
    </row>
    <row r="18" spans="1:17" x14ac:dyDescent="0.25">
      <c r="A18" s="269"/>
      <c r="B18" s="275" t="s">
        <v>156</v>
      </c>
      <c r="C18" s="276"/>
      <c r="D18" s="277"/>
      <c r="E18" s="278"/>
      <c r="F18" s="276"/>
      <c r="G18" s="279"/>
      <c r="H18" s="278"/>
      <c r="I18" s="280"/>
      <c r="J18" s="281"/>
      <c r="K18" s="282"/>
      <c r="L18" s="283"/>
      <c r="M18" s="283"/>
      <c r="N18" s="283"/>
      <c r="O18" s="283"/>
      <c r="P18" s="283">
        <f>P17</f>
        <v>25</v>
      </c>
      <c r="Q18" s="284" t="s">
        <v>26</v>
      </c>
    </row>
    <row r="19" spans="1:17" x14ac:dyDescent="0.25">
      <c r="A19" s="269"/>
      <c r="B19" s="193"/>
      <c r="C19" s="36"/>
      <c r="D19" s="75"/>
      <c r="E19" s="76"/>
      <c r="F19" s="36"/>
      <c r="G19" s="77"/>
      <c r="H19" s="76"/>
      <c r="I19" s="40"/>
      <c r="J19" s="41"/>
      <c r="K19" s="42"/>
      <c r="L19" s="43"/>
      <c r="M19" s="43"/>
      <c r="N19" s="43"/>
      <c r="O19" s="43"/>
      <c r="P19" s="43"/>
      <c r="Q19" s="112"/>
    </row>
    <row r="20" spans="1:17" x14ac:dyDescent="0.25">
      <c r="A20" s="269" t="s">
        <v>27</v>
      </c>
      <c r="B20" s="193" t="str">
        <f>'PLANILHA ORÇAMENTÁRIA'!D12</f>
        <v>Rede de esgoto, contendo fossa e filtro, incl. tubos e conexões de ligação entre caixas, considerando distância de 25m</v>
      </c>
      <c r="C20" s="36"/>
      <c r="D20" s="37"/>
      <c r="E20" s="38"/>
      <c r="F20" s="39"/>
      <c r="G20" s="37"/>
      <c r="H20" s="38"/>
      <c r="I20" s="40"/>
      <c r="J20" s="41"/>
      <c r="K20" s="42"/>
      <c r="L20" s="43"/>
      <c r="M20" s="43"/>
      <c r="N20" s="43"/>
      <c r="O20" s="43"/>
      <c r="P20" s="43"/>
      <c r="Q20" s="44"/>
    </row>
    <row r="21" spans="1:17" x14ac:dyDescent="0.25">
      <c r="A21" s="270"/>
      <c r="B21" s="271" t="s">
        <v>155</v>
      </c>
      <c r="C21" s="200"/>
      <c r="D21" s="272"/>
      <c r="E21" s="273"/>
      <c r="F21" s="200"/>
      <c r="G21" s="274"/>
      <c r="H21" s="273"/>
      <c r="I21" s="234"/>
      <c r="J21" s="235"/>
      <c r="K21" s="236">
        <v>25</v>
      </c>
      <c r="L21" s="237"/>
      <c r="M21" s="237"/>
      <c r="N21" s="237"/>
      <c r="O21" s="237"/>
      <c r="P21" s="237">
        <f>K21</f>
        <v>25</v>
      </c>
      <c r="Q21" s="79"/>
    </row>
    <row r="22" spans="1:17" x14ac:dyDescent="0.25">
      <c r="A22" s="269"/>
      <c r="B22" s="275" t="s">
        <v>156</v>
      </c>
      <c r="C22" s="276"/>
      <c r="D22" s="277"/>
      <c r="E22" s="278"/>
      <c r="F22" s="276"/>
      <c r="G22" s="279"/>
      <c r="H22" s="278"/>
      <c r="I22" s="280"/>
      <c r="J22" s="281"/>
      <c r="K22" s="282"/>
      <c r="L22" s="283"/>
      <c r="M22" s="283"/>
      <c r="N22" s="283"/>
      <c r="O22" s="283"/>
      <c r="P22" s="283">
        <f>P21</f>
        <v>25</v>
      </c>
      <c r="Q22" s="284" t="s">
        <v>26</v>
      </c>
    </row>
    <row r="23" spans="1:17" x14ac:dyDescent="0.25">
      <c r="A23" s="269"/>
      <c r="B23" s="193"/>
      <c r="C23" s="36"/>
      <c r="D23" s="75"/>
      <c r="E23" s="76"/>
      <c r="F23" s="36"/>
      <c r="G23" s="77"/>
      <c r="H23" s="76"/>
      <c r="I23" s="40"/>
      <c r="J23" s="41"/>
      <c r="K23" s="42"/>
      <c r="L23" s="43"/>
      <c r="M23" s="43"/>
      <c r="N23" s="43"/>
      <c r="O23" s="43"/>
      <c r="P23" s="43"/>
      <c r="Q23" s="112"/>
    </row>
    <row r="24" spans="1:17" x14ac:dyDescent="0.25">
      <c r="A24" s="269" t="s">
        <v>29</v>
      </c>
      <c r="B24" s="193" t="str">
        <f>'PLANILHA ORÇAMENTÁRIA'!D13</f>
        <v>Rede de luz, incl. padrão entr. energia trifás. cabo ligação até barracões, quadro distrib., disj. e chave de força, cons. 20m entre padrão entr.e QDG</v>
      </c>
      <c r="C24" s="36"/>
      <c r="D24" s="37"/>
      <c r="E24" s="38"/>
      <c r="F24" s="39"/>
      <c r="G24" s="37"/>
      <c r="H24" s="38"/>
      <c r="I24" s="40"/>
      <c r="J24" s="41"/>
      <c r="K24" s="42"/>
      <c r="L24" s="43"/>
      <c r="M24" s="43"/>
      <c r="N24" s="43"/>
      <c r="O24" s="43"/>
      <c r="P24" s="43"/>
      <c r="Q24" s="44"/>
    </row>
    <row r="25" spans="1:17" x14ac:dyDescent="0.25">
      <c r="A25" s="270"/>
      <c r="B25" s="271" t="s">
        <v>155</v>
      </c>
      <c r="C25" s="200"/>
      <c r="D25" s="272"/>
      <c r="E25" s="273"/>
      <c r="F25" s="200"/>
      <c r="G25" s="274"/>
      <c r="H25" s="273"/>
      <c r="I25" s="234"/>
      <c r="J25" s="235"/>
      <c r="K25" s="236">
        <v>20</v>
      </c>
      <c r="L25" s="237"/>
      <c r="M25" s="237"/>
      <c r="N25" s="237"/>
      <c r="O25" s="237"/>
      <c r="P25" s="237">
        <f>K25</f>
        <v>20</v>
      </c>
      <c r="Q25" s="79"/>
    </row>
    <row r="26" spans="1:17" x14ac:dyDescent="0.25">
      <c r="A26" s="269"/>
      <c r="B26" s="275" t="s">
        <v>156</v>
      </c>
      <c r="C26" s="276"/>
      <c r="D26" s="277"/>
      <c r="E26" s="278"/>
      <c r="F26" s="276"/>
      <c r="G26" s="279"/>
      <c r="H26" s="278"/>
      <c r="I26" s="280"/>
      <c r="J26" s="281"/>
      <c r="K26" s="282"/>
      <c r="L26" s="283"/>
      <c r="M26" s="283"/>
      <c r="N26" s="283"/>
      <c r="O26" s="283"/>
      <c r="P26" s="283">
        <f>P25</f>
        <v>20</v>
      </c>
      <c r="Q26" s="284" t="s">
        <v>26</v>
      </c>
    </row>
    <row r="27" spans="1:17" x14ac:dyDescent="0.25">
      <c r="A27" s="269"/>
      <c r="B27" s="193"/>
      <c r="C27" s="36"/>
      <c r="D27" s="75"/>
      <c r="E27" s="76"/>
      <c r="F27" s="36"/>
      <c r="G27" s="77"/>
      <c r="H27" s="76"/>
      <c r="I27" s="40"/>
      <c r="J27" s="41"/>
      <c r="K27" s="42"/>
      <c r="L27" s="43"/>
      <c r="M27" s="43"/>
      <c r="N27" s="43"/>
      <c r="O27" s="43"/>
      <c r="P27" s="43"/>
      <c r="Q27" s="112"/>
    </row>
    <row r="28" spans="1:17" x14ac:dyDescent="0.25">
      <c r="A28" s="269" t="s">
        <v>31</v>
      </c>
      <c r="B28" s="193" t="str">
        <f>'PLANILHA ORÇAMENTÁRIA'!D14</f>
        <v>Reservatório de fibra de vidro de 1000 L, incl. suporte em madeira de 7x12cm, elevado de 4m</v>
      </c>
      <c r="C28" s="36"/>
      <c r="D28" s="37"/>
      <c r="E28" s="38"/>
      <c r="F28" s="39"/>
      <c r="G28" s="37"/>
      <c r="H28" s="38"/>
      <c r="I28" s="40"/>
      <c r="J28" s="41"/>
      <c r="K28" s="42"/>
      <c r="L28" s="43"/>
      <c r="M28" s="43"/>
      <c r="N28" s="43"/>
      <c r="O28" s="43"/>
      <c r="P28" s="43"/>
      <c r="Q28" s="44"/>
    </row>
    <row r="29" spans="1:17" x14ac:dyDescent="0.25">
      <c r="A29" s="270"/>
      <c r="B29" s="271" t="s">
        <v>155</v>
      </c>
      <c r="C29" s="200"/>
      <c r="D29" s="272"/>
      <c r="E29" s="273"/>
      <c r="F29" s="200"/>
      <c r="G29" s="274"/>
      <c r="H29" s="273"/>
      <c r="I29" s="234"/>
      <c r="J29" s="235">
        <v>1</v>
      </c>
      <c r="K29" s="236"/>
      <c r="L29" s="237"/>
      <c r="M29" s="237"/>
      <c r="N29" s="237"/>
      <c r="O29" s="237"/>
      <c r="P29" s="237">
        <f>J29</f>
        <v>1</v>
      </c>
      <c r="Q29" s="79"/>
    </row>
    <row r="30" spans="1:17" x14ac:dyDescent="0.25">
      <c r="A30" s="269"/>
      <c r="B30" s="275" t="s">
        <v>156</v>
      </c>
      <c r="C30" s="276"/>
      <c r="D30" s="277"/>
      <c r="E30" s="278"/>
      <c r="F30" s="276"/>
      <c r="G30" s="279"/>
      <c r="H30" s="278"/>
      <c r="I30" s="280"/>
      <c r="J30" s="281"/>
      <c r="K30" s="282"/>
      <c r="L30" s="283"/>
      <c r="M30" s="283"/>
      <c r="N30" s="283"/>
      <c r="O30" s="283"/>
      <c r="P30" s="283">
        <f>P29</f>
        <v>1</v>
      </c>
      <c r="Q30" s="284" t="s">
        <v>33</v>
      </c>
    </row>
    <row r="31" spans="1:17" x14ac:dyDescent="0.25">
      <c r="A31" s="269"/>
      <c r="B31" s="193"/>
      <c r="C31" s="36"/>
      <c r="D31" s="75"/>
      <c r="E31" s="76"/>
      <c r="F31" s="36"/>
      <c r="G31" s="77"/>
      <c r="H31" s="76"/>
      <c r="I31" s="40"/>
      <c r="J31" s="41"/>
      <c r="K31" s="42"/>
      <c r="L31" s="43"/>
      <c r="M31" s="43"/>
      <c r="N31" s="43"/>
      <c r="O31" s="43"/>
      <c r="P31" s="43"/>
      <c r="Q31" s="112"/>
    </row>
    <row r="32" spans="1:17" x14ac:dyDescent="0.25">
      <c r="A32" s="269" t="s">
        <v>34</v>
      </c>
      <c r="B32" s="193" t="str">
        <f>'PLANILHA ORÇAMENTÁRIA'!D15</f>
        <v>Administração local</v>
      </c>
      <c r="C32" s="36"/>
      <c r="D32" s="37"/>
      <c r="E32" s="38"/>
      <c r="F32" s="39"/>
      <c r="G32" s="37"/>
      <c r="H32" s="38"/>
      <c r="I32" s="40"/>
      <c r="J32" s="41"/>
      <c r="K32" s="42"/>
      <c r="L32" s="43"/>
      <c r="M32" s="43"/>
      <c r="N32" s="43"/>
      <c r="O32" s="43"/>
      <c r="P32" s="43"/>
      <c r="Q32" s="44"/>
    </row>
    <row r="33" spans="1:17" x14ac:dyDescent="0.25">
      <c r="A33" s="270"/>
      <c r="B33" s="271" t="s">
        <v>157</v>
      </c>
      <c r="C33" s="200"/>
      <c r="D33" s="272"/>
      <c r="E33" s="273"/>
      <c r="F33" s="200"/>
      <c r="G33" s="274"/>
      <c r="H33" s="273"/>
      <c r="I33" s="234"/>
      <c r="J33" s="235">
        <v>12</v>
      </c>
      <c r="K33" s="236"/>
      <c r="L33" s="237"/>
      <c r="M33" s="237"/>
      <c r="N33" s="237"/>
      <c r="O33" s="237"/>
      <c r="P33" s="237">
        <f>J33</f>
        <v>12</v>
      </c>
      <c r="Q33" s="79"/>
    </row>
    <row r="34" spans="1:17" x14ac:dyDescent="0.25">
      <c r="A34" s="269"/>
      <c r="B34" s="275" t="s">
        <v>156</v>
      </c>
      <c r="C34" s="276"/>
      <c r="D34" s="277"/>
      <c r="E34" s="278"/>
      <c r="F34" s="276"/>
      <c r="G34" s="279"/>
      <c r="H34" s="278"/>
      <c r="I34" s="280"/>
      <c r="J34" s="281"/>
      <c r="K34" s="282"/>
      <c r="L34" s="283"/>
      <c r="M34" s="283"/>
      <c r="N34" s="283"/>
      <c r="O34" s="283"/>
      <c r="P34" s="283">
        <f>P33</f>
        <v>12</v>
      </c>
      <c r="Q34" s="284" t="s">
        <v>37</v>
      </c>
    </row>
    <row r="35" spans="1:17" x14ac:dyDescent="0.25">
      <c r="A35" s="189"/>
      <c r="B35" s="190"/>
      <c r="C35" s="47"/>
      <c r="D35" s="47"/>
      <c r="E35" s="47"/>
      <c r="F35" s="48"/>
      <c r="G35" s="47"/>
      <c r="H35" s="47"/>
      <c r="I35" s="46"/>
      <c r="J35" s="49"/>
      <c r="K35" s="49"/>
      <c r="L35" s="50"/>
      <c r="M35" s="51"/>
      <c r="N35" s="49"/>
      <c r="O35" s="49"/>
      <c r="P35" s="51"/>
      <c r="Q35" s="52"/>
    </row>
    <row r="36" spans="1:17" s="35" customFormat="1" ht="18" customHeight="1" x14ac:dyDescent="0.25">
      <c r="A36" s="191">
        <v>2</v>
      </c>
      <c r="B36" s="192" t="s">
        <v>40</v>
      </c>
      <c r="C36" s="53"/>
      <c r="D36" s="54"/>
      <c r="E36" s="55"/>
      <c r="F36" s="56"/>
      <c r="G36" s="54"/>
      <c r="H36" s="55"/>
      <c r="I36" s="57"/>
      <c r="J36" s="58"/>
      <c r="K36" s="78"/>
      <c r="L36" s="60"/>
      <c r="M36" s="60"/>
      <c r="N36" s="60"/>
      <c r="O36" s="60"/>
      <c r="P36" s="60"/>
      <c r="Q36" s="61"/>
    </row>
    <row r="37" spans="1:17" s="45" customFormat="1" ht="18" customHeight="1" x14ac:dyDescent="0.25">
      <c r="A37" s="269" t="s">
        <v>41</v>
      </c>
      <c r="B37" s="193" t="str">
        <f>'PLANILHA ORÇAMENTÁRIA'!D19</f>
        <v xml:space="preserve">Placa de obra nas dimensões de 3,0 x 6,0 m, padrão DER-ES </v>
      </c>
      <c r="C37" s="63"/>
      <c r="D37" s="64"/>
      <c r="E37" s="65"/>
      <c r="F37" s="66"/>
      <c r="G37" s="64"/>
      <c r="H37" s="65"/>
      <c r="I37" s="67"/>
      <c r="J37" s="68"/>
      <c r="K37" s="69"/>
      <c r="L37" s="70"/>
      <c r="M37" s="70"/>
      <c r="N37" s="70"/>
      <c r="O37" s="70"/>
      <c r="P37" s="70"/>
      <c r="Q37" s="71"/>
    </row>
    <row r="38" spans="1:17" s="45" customFormat="1" ht="18" customHeight="1" x14ac:dyDescent="0.25">
      <c r="A38" s="270"/>
      <c r="B38" s="271"/>
      <c r="C38" s="200"/>
      <c r="D38" s="272"/>
      <c r="E38" s="273"/>
      <c r="F38" s="200"/>
      <c r="G38" s="274"/>
      <c r="H38" s="273"/>
      <c r="I38" s="234"/>
      <c r="J38" s="235">
        <v>1</v>
      </c>
      <c r="K38" s="236">
        <v>3</v>
      </c>
      <c r="L38" s="237">
        <v>6</v>
      </c>
      <c r="M38" s="237"/>
      <c r="N38" s="237"/>
      <c r="O38" s="237"/>
      <c r="P38" s="237">
        <f>K38*J38*L38</f>
        <v>18</v>
      </c>
      <c r="Q38" s="79"/>
    </row>
    <row r="39" spans="1:17" ht="18" customHeight="1" x14ac:dyDescent="0.25">
      <c r="A39" s="269"/>
      <c r="B39" s="275" t="s">
        <v>156</v>
      </c>
      <c r="C39" s="276"/>
      <c r="D39" s="277"/>
      <c r="E39" s="278"/>
      <c r="F39" s="276"/>
      <c r="G39" s="279"/>
      <c r="H39" s="278"/>
      <c r="I39" s="280"/>
      <c r="J39" s="281"/>
      <c r="K39" s="282"/>
      <c r="L39" s="283"/>
      <c r="M39" s="283"/>
      <c r="N39" s="283"/>
      <c r="O39" s="283"/>
      <c r="P39" s="283">
        <f>P38</f>
        <v>18</v>
      </c>
      <c r="Q39" s="284" t="s">
        <v>44</v>
      </c>
    </row>
    <row r="40" spans="1:17" ht="18" customHeight="1" x14ac:dyDescent="0.25">
      <c r="A40" s="269"/>
      <c r="B40" s="285"/>
      <c r="C40" s="286"/>
      <c r="D40" s="287"/>
      <c r="E40" s="288"/>
      <c r="F40" s="286"/>
      <c r="G40" s="289"/>
      <c r="H40" s="288"/>
      <c r="I40" s="290"/>
      <c r="J40" s="291"/>
      <c r="K40" s="292"/>
      <c r="L40" s="293"/>
      <c r="M40" s="293"/>
      <c r="N40" s="293"/>
      <c r="O40" s="293"/>
      <c r="P40" s="293"/>
      <c r="Q40" s="294"/>
    </row>
    <row r="41" spans="1:17" ht="18" customHeight="1" x14ac:dyDescent="0.25">
      <c r="A41" s="269" t="s">
        <v>45</v>
      </c>
      <c r="B41" s="193" t="str">
        <f>'PLANILHA ORÇAMENTÁRIA'!D20</f>
        <v>Tela de proteção de segurança de PVC cor laranja com suporte para sinalização de obras em Vias Urbanas</v>
      </c>
      <c r="C41" s="36"/>
      <c r="D41" s="37"/>
      <c r="E41" s="38"/>
      <c r="F41" s="39"/>
      <c r="G41" s="37"/>
      <c r="H41" s="38"/>
      <c r="I41" s="40"/>
      <c r="J41" s="41"/>
      <c r="K41" s="42"/>
      <c r="L41" s="43"/>
      <c r="M41" s="43"/>
      <c r="N41" s="43"/>
      <c r="O41" s="43"/>
      <c r="P41" s="43"/>
      <c r="Q41" s="44"/>
    </row>
    <row r="42" spans="1:17" ht="18" customHeight="1" x14ac:dyDescent="0.25">
      <c r="A42" s="269"/>
      <c r="B42" s="271" t="s">
        <v>158</v>
      </c>
      <c r="C42" s="200">
        <v>0</v>
      </c>
      <c r="D42" s="201"/>
      <c r="E42" s="202"/>
      <c r="F42" s="239">
        <v>20</v>
      </c>
      <c r="G42" s="240" t="s">
        <v>159</v>
      </c>
      <c r="H42" s="235">
        <v>19.96</v>
      </c>
      <c r="I42" s="234"/>
      <c r="J42" s="234">
        <v>2</v>
      </c>
      <c r="K42" s="236">
        <f>20*20+19.96</f>
        <v>419.96</v>
      </c>
      <c r="L42" s="237"/>
      <c r="M42" s="237"/>
      <c r="N42" s="237"/>
      <c r="O42" s="237"/>
      <c r="P42" s="237">
        <f t="shared" ref="P42:P47" si="0">K42*J42</f>
        <v>839.92</v>
      </c>
      <c r="Q42" s="238"/>
    </row>
    <row r="43" spans="1:17" ht="18" customHeight="1" x14ac:dyDescent="0.25">
      <c r="A43" s="269"/>
      <c r="B43" s="271" t="s">
        <v>160</v>
      </c>
      <c r="C43" s="200">
        <v>100</v>
      </c>
      <c r="D43" s="201"/>
      <c r="E43" s="202"/>
      <c r="F43" s="239">
        <v>112</v>
      </c>
      <c r="G43" s="240" t="s">
        <v>159</v>
      </c>
      <c r="H43" s="235">
        <v>5.58</v>
      </c>
      <c r="I43" s="234"/>
      <c r="J43" s="234">
        <v>2</v>
      </c>
      <c r="K43" s="236">
        <f>12*20+5.58</f>
        <v>245.58</v>
      </c>
      <c r="L43" s="237"/>
      <c r="M43" s="237"/>
      <c r="N43" s="237"/>
      <c r="O43" s="237"/>
      <c r="P43" s="237">
        <f t="shared" si="0"/>
        <v>491.16</v>
      </c>
      <c r="Q43" s="238"/>
    </row>
    <row r="44" spans="1:17" ht="18" customHeight="1" x14ac:dyDescent="0.25">
      <c r="A44" s="269"/>
      <c r="B44" s="271" t="s">
        <v>161</v>
      </c>
      <c r="C44" s="200">
        <v>200</v>
      </c>
      <c r="D44" s="201"/>
      <c r="E44" s="202"/>
      <c r="F44" s="239">
        <v>219</v>
      </c>
      <c r="G44" s="240" t="s">
        <v>159</v>
      </c>
      <c r="H44" s="235">
        <v>19.5</v>
      </c>
      <c r="I44" s="234"/>
      <c r="J44" s="234">
        <v>2</v>
      </c>
      <c r="K44" s="236">
        <f>19*20+19.5</f>
        <v>399.5</v>
      </c>
      <c r="L44" s="237"/>
      <c r="M44" s="237"/>
      <c r="N44" s="237"/>
      <c r="O44" s="237"/>
      <c r="P44" s="237">
        <f t="shared" si="0"/>
        <v>799</v>
      </c>
      <c r="Q44" s="238"/>
    </row>
    <row r="45" spans="1:17" ht="18" customHeight="1" x14ac:dyDescent="0.25">
      <c r="A45" s="269"/>
      <c r="B45" s="271" t="s">
        <v>162</v>
      </c>
      <c r="C45" s="200">
        <v>300</v>
      </c>
      <c r="D45" s="201"/>
      <c r="E45" s="202"/>
      <c r="F45" s="239">
        <v>305</v>
      </c>
      <c r="G45" s="240" t="s">
        <v>159</v>
      </c>
      <c r="H45" s="235">
        <v>19.7</v>
      </c>
      <c r="I45" s="234"/>
      <c r="J45" s="234">
        <v>2</v>
      </c>
      <c r="K45" s="236">
        <f>5*20+19.7</f>
        <v>119.7</v>
      </c>
      <c r="L45" s="237"/>
      <c r="M45" s="237"/>
      <c r="N45" s="237"/>
      <c r="O45" s="237"/>
      <c r="P45" s="237">
        <f t="shared" si="0"/>
        <v>239.4</v>
      </c>
      <c r="Q45" s="238"/>
    </row>
    <row r="46" spans="1:17" ht="18" customHeight="1" x14ac:dyDescent="0.25">
      <c r="A46" s="269"/>
      <c r="B46" s="271" t="s">
        <v>163</v>
      </c>
      <c r="C46" s="200">
        <v>400</v>
      </c>
      <c r="D46" s="201"/>
      <c r="E46" s="202"/>
      <c r="F46" s="239">
        <v>410</v>
      </c>
      <c r="G46" s="240" t="s">
        <v>159</v>
      </c>
      <c r="H46" s="235">
        <v>9.24</v>
      </c>
      <c r="I46" s="234"/>
      <c r="J46" s="234">
        <v>2</v>
      </c>
      <c r="K46" s="236">
        <f>10*20+9.24</f>
        <v>209.24</v>
      </c>
      <c r="L46" s="237"/>
      <c r="M46" s="237"/>
      <c r="N46" s="237"/>
      <c r="O46" s="237"/>
      <c r="P46" s="237">
        <f t="shared" si="0"/>
        <v>418.48</v>
      </c>
      <c r="Q46" s="238"/>
    </row>
    <row r="47" spans="1:17" ht="18" customHeight="1" x14ac:dyDescent="0.25">
      <c r="A47" s="269"/>
      <c r="B47" s="271" t="s">
        <v>164</v>
      </c>
      <c r="C47" s="200">
        <v>500</v>
      </c>
      <c r="D47" s="201"/>
      <c r="E47" s="202"/>
      <c r="F47" s="239">
        <v>501</v>
      </c>
      <c r="G47" s="240" t="s">
        <v>159</v>
      </c>
      <c r="H47" s="235">
        <v>13.16</v>
      </c>
      <c r="I47" s="234"/>
      <c r="J47" s="234">
        <v>2</v>
      </c>
      <c r="K47" s="236">
        <f>1*20+13.16</f>
        <v>33.159999999999997</v>
      </c>
      <c r="L47" s="237"/>
      <c r="M47" s="237"/>
      <c r="N47" s="237"/>
      <c r="O47" s="237"/>
      <c r="P47" s="237">
        <f t="shared" si="0"/>
        <v>66.319999999999993</v>
      </c>
      <c r="Q47" s="238"/>
    </row>
    <row r="48" spans="1:17" ht="18" customHeight="1" x14ac:dyDescent="0.25">
      <c r="A48" s="269"/>
      <c r="B48" s="275" t="s">
        <v>156</v>
      </c>
      <c r="C48" s="276"/>
      <c r="D48" s="277"/>
      <c r="E48" s="278"/>
      <c r="F48" s="276"/>
      <c r="G48" s="279"/>
      <c r="H48" s="278"/>
      <c r="I48" s="280"/>
      <c r="J48" s="281"/>
      <c r="K48" s="282"/>
      <c r="L48" s="283"/>
      <c r="M48" s="283"/>
      <c r="N48" s="283"/>
      <c r="O48" s="283"/>
      <c r="P48" s="283">
        <f>SUM(P42:P47)</f>
        <v>2854.28</v>
      </c>
      <c r="Q48" s="284" t="s">
        <v>26</v>
      </c>
    </row>
    <row r="49" spans="1:17" ht="18" customHeight="1" x14ac:dyDescent="0.25">
      <c r="A49" s="269"/>
      <c r="B49" s="193"/>
      <c r="C49" s="36"/>
      <c r="D49" s="75"/>
      <c r="E49" s="76"/>
      <c r="F49" s="36"/>
      <c r="G49" s="77"/>
      <c r="H49" s="76"/>
      <c r="I49" s="40"/>
      <c r="J49" s="41"/>
      <c r="K49" s="42"/>
      <c r="L49" s="43"/>
      <c r="M49" s="43"/>
      <c r="N49" s="43"/>
      <c r="O49" s="43"/>
      <c r="P49" s="43"/>
      <c r="Q49" s="112"/>
    </row>
    <row r="50" spans="1:17" s="45" customFormat="1" ht="40.5" customHeight="1" x14ac:dyDescent="0.25">
      <c r="A50" s="269" t="s">
        <v>48</v>
      </c>
      <c r="B50" s="295" t="str">
        <f>'PLANILHA ORÇAMENTÁRIA'!D21</f>
        <v xml:space="preserve">Equipe topográfica para serviços simples de locação e nivelamento (incluindo equipamento, transporte e profissionais nivel médio) </v>
      </c>
      <c r="C50" s="36"/>
      <c r="D50" s="37"/>
      <c r="E50" s="38"/>
      <c r="F50" s="39"/>
      <c r="G50" s="37"/>
      <c r="H50" s="38"/>
      <c r="I50" s="40"/>
      <c r="J50" s="41"/>
      <c r="K50" s="42"/>
      <c r="L50" s="43"/>
      <c r="M50" s="43"/>
      <c r="N50" s="43"/>
      <c r="O50" s="43"/>
      <c r="P50" s="43"/>
      <c r="Q50" s="44"/>
    </row>
    <row r="51" spans="1:17" s="45" customFormat="1" ht="18" customHeight="1" x14ac:dyDescent="0.25">
      <c r="A51" s="270"/>
      <c r="B51" s="271" t="s">
        <v>165</v>
      </c>
      <c r="C51" s="200"/>
      <c r="D51" s="272"/>
      <c r="E51" s="273"/>
      <c r="F51" s="200"/>
      <c r="G51" s="274"/>
      <c r="H51" s="273"/>
      <c r="I51" s="234"/>
      <c r="J51" s="235">
        <v>0.1</v>
      </c>
      <c r="K51" s="236"/>
      <c r="L51" s="237"/>
      <c r="M51" s="237"/>
      <c r="N51" s="237"/>
      <c r="O51" s="237"/>
      <c r="P51" s="237">
        <f>J51</f>
        <v>0.1</v>
      </c>
      <c r="Q51" s="79"/>
    </row>
    <row r="52" spans="1:17" s="45" customFormat="1" ht="18" customHeight="1" x14ac:dyDescent="0.25">
      <c r="A52" s="270"/>
      <c r="B52" s="271" t="s">
        <v>166</v>
      </c>
      <c r="C52" s="200"/>
      <c r="D52" s="272"/>
      <c r="E52" s="273"/>
      <c r="F52" s="200"/>
      <c r="G52" s="274"/>
      <c r="H52" s="273"/>
      <c r="I52" s="234"/>
      <c r="J52" s="235">
        <v>0.1</v>
      </c>
      <c r="K52" s="236"/>
      <c r="L52" s="237"/>
      <c r="M52" s="237"/>
      <c r="N52" s="237"/>
      <c r="O52" s="237"/>
      <c r="P52" s="237">
        <f t="shared" ref="P52:P59" si="1">J52</f>
        <v>0.1</v>
      </c>
      <c r="Q52" s="79"/>
    </row>
    <row r="53" spans="1:17" s="45" customFormat="1" ht="18" customHeight="1" x14ac:dyDescent="0.25">
      <c r="A53" s="270"/>
      <c r="B53" s="271" t="s">
        <v>167</v>
      </c>
      <c r="C53" s="200"/>
      <c r="D53" s="272"/>
      <c r="E53" s="273"/>
      <c r="F53" s="200"/>
      <c r="G53" s="274"/>
      <c r="H53" s="273"/>
      <c r="I53" s="234"/>
      <c r="J53" s="235">
        <v>0.1</v>
      </c>
      <c r="K53" s="236"/>
      <c r="L53" s="237"/>
      <c r="M53" s="237"/>
      <c r="N53" s="237"/>
      <c r="O53" s="237"/>
      <c r="P53" s="237">
        <f t="shared" si="1"/>
        <v>0.1</v>
      </c>
      <c r="Q53" s="79"/>
    </row>
    <row r="54" spans="1:17" s="45" customFormat="1" ht="18" customHeight="1" x14ac:dyDescent="0.25">
      <c r="A54" s="270"/>
      <c r="B54" s="271" t="s">
        <v>168</v>
      </c>
      <c r="C54" s="200"/>
      <c r="D54" s="272"/>
      <c r="E54" s="273"/>
      <c r="F54" s="200"/>
      <c r="G54" s="274"/>
      <c r="H54" s="273"/>
      <c r="I54" s="234"/>
      <c r="J54" s="235">
        <v>0.1</v>
      </c>
      <c r="K54" s="236"/>
      <c r="L54" s="237"/>
      <c r="M54" s="237"/>
      <c r="N54" s="237"/>
      <c r="O54" s="237"/>
      <c r="P54" s="237">
        <f t="shared" si="1"/>
        <v>0.1</v>
      </c>
      <c r="Q54" s="79"/>
    </row>
    <row r="55" spans="1:17" s="45" customFormat="1" ht="18" customHeight="1" x14ac:dyDescent="0.25">
      <c r="A55" s="270"/>
      <c r="B55" s="271" t="s">
        <v>169</v>
      </c>
      <c r="C55" s="200"/>
      <c r="D55" s="272"/>
      <c r="E55" s="273"/>
      <c r="F55" s="200"/>
      <c r="G55" s="274"/>
      <c r="H55" s="273"/>
      <c r="I55" s="234"/>
      <c r="J55" s="235">
        <v>0.1</v>
      </c>
      <c r="K55" s="236"/>
      <c r="L55" s="237"/>
      <c r="M55" s="237"/>
      <c r="N55" s="237"/>
      <c r="O55" s="237"/>
      <c r="P55" s="237">
        <f t="shared" si="1"/>
        <v>0.1</v>
      </c>
      <c r="Q55" s="79"/>
    </row>
    <row r="56" spans="1:17" s="45" customFormat="1" ht="18" customHeight="1" x14ac:dyDescent="0.25">
      <c r="A56" s="270"/>
      <c r="B56" s="271" t="s">
        <v>170</v>
      </c>
      <c r="C56" s="200"/>
      <c r="D56" s="272"/>
      <c r="E56" s="273"/>
      <c r="F56" s="200"/>
      <c r="G56" s="274"/>
      <c r="H56" s="273"/>
      <c r="I56" s="234"/>
      <c r="J56" s="235">
        <v>0.1</v>
      </c>
      <c r="K56" s="236"/>
      <c r="L56" s="237"/>
      <c r="M56" s="237"/>
      <c r="N56" s="237"/>
      <c r="O56" s="237"/>
      <c r="P56" s="237">
        <f t="shared" si="1"/>
        <v>0.1</v>
      </c>
      <c r="Q56" s="79"/>
    </row>
    <row r="57" spans="1:17" s="45" customFormat="1" ht="18" customHeight="1" x14ac:dyDescent="0.25">
      <c r="A57" s="270"/>
      <c r="B57" s="271" t="s">
        <v>171</v>
      </c>
      <c r="C57" s="200"/>
      <c r="D57" s="272"/>
      <c r="E57" s="273"/>
      <c r="F57" s="200"/>
      <c r="G57" s="274"/>
      <c r="H57" s="273"/>
      <c r="I57" s="234"/>
      <c r="J57" s="235">
        <v>0.1</v>
      </c>
      <c r="K57" s="236"/>
      <c r="L57" s="237"/>
      <c r="M57" s="237"/>
      <c r="N57" s="237"/>
      <c r="O57" s="237"/>
      <c r="P57" s="237">
        <f t="shared" si="1"/>
        <v>0.1</v>
      </c>
      <c r="Q57" s="79"/>
    </row>
    <row r="58" spans="1:17" s="45" customFormat="1" ht="18" customHeight="1" x14ac:dyDescent="0.25">
      <c r="A58" s="270"/>
      <c r="B58" s="271" t="s">
        <v>172</v>
      </c>
      <c r="C58" s="200"/>
      <c r="D58" s="272"/>
      <c r="E58" s="273"/>
      <c r="F58" s="200"/>
      <c r="G58" s="274"/>
      <c r="H58" s="273"/>
      <c r="I58" s="234"/>
      <c r="J58" s="235">
        <v>0.1</v>
      </c>
      <c r="K58" s="236"/>
      <c r="L58" s="237"/>
      <c r="M58" s="237"/>
      <c r="N58" s="237"/>
      <c r="O58" s="237"/>
      <c r="P58" s="237">
        <f t="shared" si="1"/>
        <v>0.1</v>
      </c>
      <c r="Q58" s="79"/>
    </row>
    <row r="59" spans="1:17" s="45" customFormat="1" ht="18" customHeight="1" x14ac:dyDescent="0.25">
      <c r="A59" s="270"/>
      <c r="B59" s="271" t="s">
        <v>173</v>
      </c>
      <c r="C59" s="200"/>
      <c r="D59" s="272"/>
      <c r="E59" s="273"/>
      <c r="F59" s="200"/>
      <c r="G59" s="274"/>
      <c r="H59" s="273"/>
      <c r="I59" s="234"/>
      <c r="J59" s="235">
        <v>0.1</v>
      </c>
      <c r="K59" s="236"/>
      <c r="L59" s="237"/>
      <c r="M59" s="237"/>
      <c r="N59" s="237"/>
      <c r="O59" s="237"/>
      <c r="P59" s="237">
        <f t="shared" si="1"/>
        <v>0.1</v>
      </c>
      <c r="Q59" s="79"/>
    </row>
    <row r="60" spans="1:17" s="45" customFormat="1" ht="18" customHeight="1" x14ac:dyDescent="0.25">
      <c r="A60" s="270"/>
      <c r="B60" s="271" t="s">
        <v>174</v>
      </c>
      <c r="C60" s="200"/>
      <c r="D60" s="272"/>
      <c r="E60" s="273"/>
      <c r="F60" s="200"/>
      <c r="G60" s="274"/>
      <c r="H60" s="273"/>
      <c r="I60" s="234"/>
      <c r="J60" s="235">
        <v>0.1</v>
      </c>
      <c r="K60" s="236"/>
      <c r="L60" s="237"/>
      <c r="M60" s="237"/>
      <c r="N60" s="237"/>
      <c r="O60" s="237"/>
      <c r="P60" s="237">
        <f t="shared" ref="P60:P62" si="2">J60</f>
        <v>0.1</v>
      </c>
      <c r="Q60" s="79"/>
    </row>
    <row r="61" spans="1:17" s="45" customFormat="1" ht="18" customHeight="1" x14ac:dyDescent="0.25">
      <c r="A61" s="270"/>
      <c r="B61" s="271" t="s">
        <v>175</v>
      </c>
      <c r="C61" s="200"/>
      <c r="D61" s="272"/>
      <c r="E61" s="273"/>
      <c r="F61" s="200"/>
      <c r="G61" s="274"/>
      <c r="H61" s="273"/>
      <c r="I61" s="234"/>
      <c r="J61" s="235">
        <v>0.1</v>
      </c>
      <c r="K61" s="236"/>
      <c r="L61" s="237"/>
      <c r="M61" s="237"/>
      <c r="N61" s="237"/>
      <c r="O61" s="237"/>
      <c r="P61" s="237">
        <f t="shared" si="2"/>
        <v>0.1</v>
      </c>
      <c r="Q61" s="79"/>
    </row>
    <row r="62" spans="1:17" s="45" customFormat="1" ht="18" customHeight="1" x14ac:dyDescent="0.25">
      <c r="A62" s="270"/>
      <c r="B62" s="271" t="s">
        <v>176</v>
      </c>
      <c r="C62" s="200"/>
      <c r="D62" s="272"/>
      <c r="E62" s="273"/>
      <c r="F62" s="200"/>
      <c r="G62" s="274"/>
      <c r="H62" s="273"/>
      <c r="I62" s="234"/>
      <c r="J62" s="235">
        <v>0.1</v>
      </c>
      <c r="K62" s="236"/>
      <c r="L62" s="237"/>
      <c r="M62" s="237"/>
      <c r="N62" s="237"/>
      <c r="O62" s="237"/>
      <c r="P62" s="237">
        <f t="shared" si="2"/>
        <v>0.1</v>
      </c>
      <c r="Q62" s="79"/>
    </row>
    <row r="63" spans="1:17" ht="18" customHeight="1" x14ac:dyDescent="0.25">
      <c r="A63" s="269"/>
      <c r="B63" s="275" t="s">
        <v>156</v>
      </c>
      <c r="C63" s="276"/>
      <c r="D63" s="277"/>
      <c r="E63" s="278"/>
      <c r="F63" s="276"/>
      <c r="G63" s="279"/>
      <c r="H63" s="278"/>
      <c r="I63" s="280"/>
      <c r="J63" s="281"/>
      <c r="K63" s="282"/>
      <c r="L63" s="283"/>
      <c r="M63" s="283"/>
      <c r="N63" s="283"/>
      <c r="O63" s="283"/>
      <c r="P63" s="283">
        <f>SUM(P51:P62)</f>
        <v>1.2</v>
      </c>
      <c r="Q63" s="284" t="s">
        <v>37</v>
      </c>
    </row>
    <row r="64" spans="1:17" ht="18" customHeight="1" x14ac:dyDescent="0.25">
      <c r="A64" s="189"/>
      <c r="B64" s="190"/>
      <c r="C64" s="47"/>
      <c r="D64" s="47"/>
      <c r="E64" s="47"/>
      <c r="F64" s="48"/>
      <c r="G64" s="47"/>
      <c r="H64" s="47"/>
      <c r="I64" s="46"/>
      <c r="J64" s="49"/>
      <c r="K64" s="49"/>
      <c r="L64" s="50"/>
      <c r="M64" s="51"/>
      <c r="N64" s="49"/>
      <c r="O64" s="49"/>
      <c r="P64" s="51"/>
      <c r="Q64" s="52"/>
    </row>
    <row r="65" spans="1:19" s="62" customFormat="1" ht="18" customHeight="1" x14ac:dyDescent="0.25">
      <c r="A65" s="191">
        <v>3</v>
      </c>
      <c r="B65" s="192" t="s">
        <v>53</v>
      </c>
      <c r="C65" s="53"/>
      <c r="D65" s="54"/>
      <c r="E65" s="55"/>
      <c r="F65" s="56"/>
      <c r="G65" s="54"/>
      <c r="H65" s="55"/>
      <c r="I65" s="57"/>
      <c r="J65" s="58"/>
      <c r="K65" s="78"/>
      <c r="L65" s="60"/>
      <c r="M65" s="60"/>
      <c r="N65" s="60"/>
      <c r="O65" s="60"/>
      <c r="P65" s="60"/>
      <c r="Q65" s="61"/>
    </row>
    <row r="66" spans="1:19" s="45" customFormat="1" ht="18" customHeight="1" x14ac:dyDescent="0.25">
      <c r="A66" s="269" t="s">
        <v>54</v>
      </c>
      <c r="B66" s="193" t="str">
        <f>'PLANILHA ORÇAMENTÁRIA'!D25</f>
        <v>Escavação mecânica em material de 1ª cat. H= 1,50 a 3,00 m, em Vias Urbanas</v>
      </c>
      <c r="C66" s="63"/>
      <c r="D66" s="64"/>
      <c r="E66" s="65"/>
      <c r="F66" s="66"/>
      <c r="G66" s="64"/>
      <c r="H66" s="65"/>
      <c r="I66" s="67"/>
      <c r="J66" s="68"/>
      <c r="K66" s="69"/>
      <c r="L66" s="70"/>
      <c r="M66" s="70"/>
      <c r="N66" s="70"/>
      <c r="O66" s="70"/>
      <c r="P66" s="70"/>
      <c r="Q66" s="71"/>
    </row>
    <row r="67" spans="1:19" s="45" customFormat="1" ht="18" customHeight="1" x14ac:dyDescent="0.25">
      <c r="A67" s="269"/>
      <c r="B67" s="353" t="s">
        <v>177</v>
      </c>
      <c r="C67" s="53"/>
      <c r="D67" s="54"/>
      <c r="E67" s="55"/>
      <c r="F67" s="56"/>
      <c r="G67" s="54"/>
      <c r="H67" s="55"/>
      <c r="I67" s="57"/>
      <c r="J67" s="58"/>
      <c r="K67" s="78"/>
      <c r="L67" s="60"/>
      <c r="M67" s="105"/>
      <c r="N67" s="60"/>
      <c r="O67" s="60"/>
      <c r="P67" s="60"/>
      <c r="Q67" s="71"/>
    </row>
    <row r="68" spans="1:19" s="45" customFormat="1" ht="18" customHeight="1" x14ac:dyDescent="0.25">
      <c r="A68" s="269"/>
      <c r="B68" s="271" t="s">
        <v>178</v>
      </c>
      <c r="C68" s="241" t="s">
        <v>179</v>
      </c>
      <c r="D68" s="242"/>
      <c r="E68" s="243"/>
      <c r="F68" s="241" t="s">
        <v>180</v>
      </c>
      <c r="G68" s="242"/>
      <c r="H68" s="243"/>
      <c r="I68" s="299"/>
      <c r="J68" s="300"/>
      <c r="K68" s="300">
        <v>42</v>
      </c>
      <c r="L68" s="105">
        <f>0.6+0.6</f>
        <v>1.2</v>
      </c>
      <c r="M68" s="105">
        <f>0.6*1.5+0.6+0.2</f>
        <v>1.7</v>
      </c>
      <c r="N68" s="105"/>
      <c r="O68" s="105">
        <f>K68*L68*M68</f>
        <v>85.679999999999993</v>
      </c>
      <c r="P68" s="74">
        <f>O68</f>
        <v>85.679999999999993</v>
      </c>
      <c r="Q68" s="71"/>
    </row>
    <row r="69" spans="1:19" s="45" customFormat="1" ht="18" customHeight="1" x14ac:dyDescent="0.25">
      <c r="A69" s="269"/>
      <c r="B69" s="271" t="s">
        <v>181</v>
      </c>
      <c r="C69" s="244" t="s">
        <v>180</v>
      </c>
      <c r="D69" s="242"/>
      <c r="E69" s="243"/>
      <c r="F69" s="241" t="s">
        <v>182</v>
      </c>
      <c r="G69" s="62"/>
      <c r="H69" s="62"/>
      <c r="I69" s="299"/>
      <c r="J69" s="300"/>
      <c r="K69" s="300">
        <v>36</v>
      </c>
      <c r="L69" s="105">
        <f t="shared" ref="L69:L73" si="3">0.6+0.6</f>
        <v>1.2</v>
      </c>
      <c r="M69" s="105">
        <f t="shared" ref="M69:M73" si="4">0.6*1.5+0.6+0.2</f>
        <v>1.7</v>
      </c>
      <c r="N69" s="105"/>
      <c r="O69" s="105">
        <f t="shared" ref="O69:O73" si="5">K69*L69*M69</f>
        <v>73.44</v>
      </c>
      <c r="P69" s="74">
        <f t="shared" ref="P69:P73" si="6">O69</f>
        <v>73.44</v>
      </c>
      <c r="Q69" s="71"/>
    </row>
    <row r="70" spans="1:19" s="45" customFormat="1" ht="18" customHeight="1" x14ac:dyDescent="0.25">
      <c r="A70" s="269"/>
      <c r="B70" s="271" t="s">
        <v>181</v>
      </c>
      <c r="C70" s="241" t="s">
        <v>182</v>
      </c>
      <c r="D70" s="242"/>
      <c r="E70" s="243"/>
      <c r="F70" s="241" t="s">
        <v>183</v>
      </c>
      <c r="G70" s="62"/>
      <c r="H70" s="62"/>
      <c r="I70" s="299"/>
      <c r="J70" s="300"/>
      <c r="K70" s="300">
        <v>18</v>
      </c>
      <c r="L70" s="105">
        <f t="shared" si="3"/>
        <v>1.2</v>
      </c>
      <c r="M70" s="105">
        <f t="shared" si="4"/>
        <v>1.7</v>
      </c>
      <c r="N70" s="105"/>
      <c r="O70" s="105">
        <f t="shared" si="5"/>
        <v>36.72</v>
      </c>
      <c r="P70" s="74">
        <f t="shared" si="6"/>
        <v>36.72</v>
      </c>
      <c r="Q70" s="71"/>
    </row>
    <row r="71" spans="1:19" s="45" customFormat="1" ht="18" customHeight="1" x14ac:dyDescent="0.25">
      <c r="A71" s="269"/>
      <c r="B71" s="498" t="s">
        <v>181</v>
      </c>
      <c r="C71" s="203" t="s">
        <v>184</v>
      </c>
      <c r="D71" s="201"/>
      <c r="E71" s="202"/>
      <c r="F71" s="203" t="s">
        <v>185</v>
      </c>
      <c r="G71" s="201"/>
      <c r="H71" s="202"/>
      <c r="I71" s="234"/>
      <c r="J71" s="302">
        <v>2</v>
      </c>
      <c r="K71" s="300">
        <v>34</v>
      </c>
      <c r="L71" s="105">
        <v>1.2</v>
      </c>
      <c r="M71" s="105">
        <f>(2+2.57)/2</f>
        <v>2.2850000000000001</v>
      </c>
      <c r="N71" s="73"/>
      <c r="O71" s="301">
        <f>J71*K71*L71*M71</f>
        <v>186.45599999999999</v>
      </c>
      <c r="P71" s="301">
        <f>O71</f>
        <v>186.45599999999999</v>
      </c>
      <c r="Q71" s="71"/>
    </row>
    <row r="72" spans="1:19" s="45" customFormat="1" ht="18" customHeight="1" x14ac:dyDescent="0.25">
      <c r="A72" s="269"/>
      <c r="B72" s="271" t="s">
        <v>186</v>
      </c>
      <c r="C72" s="244" t="s">
        <v>187</v>
      </c>
      <c r="D72" s="242"/>
      <c r="E72" s="243"/>
      <c r="F72" s="241" t="s">
        <v>188</v>
      </c>
      <c r="G72" s="242"/>
      <c r="H72" s="243"/>
      <c r="I72" s="299"/>
      <c r="J72" s="300"/>
      <c r="K72" s="300">
        <v>37</v>
      </c>
      <c r="L72" s="105">
        <f t="shared" si="3"/>
        <v>1.2</v>
      </c>
      <c r="M72" s="105">
        <f t="shared" si="4"/>
        <v>1.7</v>
      </c>
      <c r="N72" s="105"/>
      <c r="O72" s="105">
        <f t="shared" si="5"/>
        <v>75.47999999999999</v>
      </c>
      <c r="P72" s="74">
        <f t="shared" si="6"/>
        <v>75.47999999999999</v>
      </c>
      <c r="Q72" s="71"/>
    </row>
    <row r="73" spans="1:19" s="45" customFormat="1" ht="18" customHeight="1" x14ac:dyDescent="0.25">
      <c r="A73" s="269"/>
      <c r="B73" s="271" t="s">
        <v>186</v>
      </c>
      <c r="C73" s="244" t="s">
        <v>188</v>
      </c>
      <c r="D73" s="242"/>
      <c r="E73" s="243"/>
      <c r="F73" s="241" t="s">
        <v>189</v>
      </c>
      <c r="G73" s="242"/>
      <c r="H73" s="243"/>
      <c r="I73" s="299"/>
      <c r="J73" s="300"/>
      <c r="K73" s="300">
        <v>28</v>
      </c>
      <c r="L73" s="105">
        <f t="shared" si="3"/>
        <v>1.2</v>
      </c>
      <c r="M73" s="105">
        <f t="shared" si="4"/>
        <v>1.7</v>
      </c>
      <c r="N73" s="105"/>
      <c r="O73" s="105">
        <f t="shared" si="5"/>
        <v>57.12</v>
      </c>
      <c r="P73" s="74">
        <f t="shared" si="6"/>
        <v>57.12</v>
      </c>
      <c r="Q73" s="71"/>
    </row>
    <row r="74" spans="1:19" s="119" customFormat="1" x14ac:dyDescent="0.25">
      <c r="A74" s="270"/>
      <c r="B74" s="353" t="s">
        <v>190</v>
      </c>
      <c r="C74" s="244"/>
      <c r="D74" s="242"/>
      <c r="E74" s="243"/>
      <c r="F74" s="296"/>
      <c r="G74" s="297"/>
      <c r="H74" s="298"/>
      <c r="I74" s="299"/>
      <c r="J74" s="300"/>
      <c r="K74" s="300"/>
      <c r="L74" s="118"/>
      <c r="M74" s="105"/>
      <c r="N74" s="105"/>
      <c r="O74" s="105"/>
      <c r="P74" s="301"/>
      <c r="Q74" s="121"/>
    </row>
    <row r="75" spans="1:19" s="119" customFormat="1" x14ac:dyDescent="0.25">
      <c r="A75" s="270"/>
      <c r="B75" s="271" t="s">
        <v>191</v>
      </c>
      <c r="C75" s="417" t="s">
        <v>189</v>
      </c>
      <c r="D75" s="201"/>
      <c r="E75" s="202"/>
      <c r="F75" s="203" t="s">
        <v>184</v>
      </c>
      <c r="G75" s="297"/>
      <c r="H75" s="298"/>
      <c r="I75" s="299"/>
      <c r="J75" s="300"/>
      <c r="K75" s="300">
        <v>18</v>
      </c>
      <c r="L75" s="105">
        <f>0.8+0.6</f>
        <v>1.4</v>
      </c>
      <c r="M75" s="105">
        <f>0.8*1.5+0.8+0.2</f>
        <v>2.2000000000000002</v>
      </c>
      <c r="N75" s="105"/>
      <c r="O75" s="301">
        <f>K75*L75*M75</f>
        <v>55.440000000000005</v>
      </c>
      <c r="P75" s="301">
        <f>O75</f>
        <v>55.440000000000005</v>
      </c>
      <c r="Q75" s="121"/>
    </row>
    <row r="76" spans="1:19" x14ac:dyDescent="0.25">
      <c r="A76" s="270"/>
      <c r="B76" s="271" t="s">
        <v>181</v>
      </c>
      <c r="C76" s="241" t="s">
        <v>183</v>
      </c>
      <c r="D76" s="201"/>
      <c r="E76" s="202"/>
      <c r="F76" s="203" t="s">
        <v>192</v>
      </c>
      <c r="G76" s="297"/>
      <c r="H76" s="235"/>
      <c r="I76" s="234"/>
      <c r="J76" s="302"/>
      <c r="K76" s="300">
        <v>39</v>
      </c>
      <c r="L76" s="105">
        <f t="shared" ref="L76:L78" si="7">0.8+0.6</f>
        <v>1.4</v>
      </c>
      <c r="M76" s="105">
        <f t="shared" ref="M76:M78" si="8">0.8*1.5+0.8+0.2</f>
        <v>2.2000000000000002</v>
      </c>
      <c r="N76" s="73"/>
      <c r="O76" s="301">
        <f t="shared" ref="O76:O78" si="9">K76*L76*M76</f>
        <v>120.11999999999999</v>
      </c>
      <c r="P76" s="301">
        <f t="shared" ref="P76:P78" si="10">O76</f>
        <v>120.11999999999999</v>
      </c>
      <c r="Q76" s="238"/>
    </row>
    <row r="77" spans="1:19" x14ac:dyDescent="0.25">
      <c r="A77" s="270"/>
      <c r="B77" s="271" t="s">
        <v>181</v>
      </c>
      <c r="C77" s="203" t="s">
        <v>192</v>
      </c>
      <c r="D77" s="201"/>
      <c r="E77" s="202"/>
      <c r="F77" s="203" t="s">
        <v>193</v>
      </c>
      <c r="G77" s="297"/>
      <c r="H77" s="235"/>
      <c r="I77" s="234"/>
      <c r="J77" s="302"/>
      <c r="K77" s="300">
        <v>46</v>
      </c>
      <c r="L77" s="105">
        <f t="shared" si="7"/>
        <v>1.4</v>
      </c>
      <c r="M77" s="105">
        <f t="shared" si="8"/>
        <v>2.2000000000000002</v>
      </c>
      <c r="N77" s="73"/>
      <c r="O77" s="301">
        <f t="shared" si="9"/>
        <v>141.68</v>
      </c>
      <c r="P77" s="301">
        <f t="shared" si="10"/>
        <v>141.68</v>
      </c>
      <c r="Q77" s="238"/>
    </row>
    <row r="78" spans="1:19" x14ac:dyDescent="0.25">
      <c r="A78" s="270"/>
      <c r="B78" s="271" t="s">
        <v>181</v>
      </c>
      <c r="C78" s="203" t="s">
        <v>193</v>
      </c>
      <c r="D78" s="201"/>
      <c r="E78" s="202"/>
      <c r="F78" s="203" t="s">
        <v>184</v>
      </c>
      <c r="G78" s="297"/>
      <c r="H78" s="235"/>
      <c r="I78" s="234"/>
      <c r="J78" s="302"/>
      <c r="K78" s="300">
        <v>52</v>
      </c>
      <c r="L78" s="105">
        <f t="shared" si="7"/>
        <v>1.4</v>
      </c>
      <c r="M78" s="105">
        <f t="shared" si="8"/>
        <v>2.2000000000000002</v>
      </c>
      <c r="N78" s="73"/>
      <c r="O78" s="301">
        <f t="shared" si="9"/>
        <v>160.16</v>
      </c>
      <c r="P78" s="301">
        <f t="shared" si="10"/>
        <v>160.16</v>
      </c>
      <c r="Q78" s="238"/>
    </row>
    <row r="79" spans="1:19" x14ac:dyDescent="0.25">
      <c r="A79" s="270"/>
      <c r="B79" s="353" t="s">
        <v>194</v>
      </c>
      <c r="C79" s="203"/>
      <c r="D79" s="201"/>
      <c r="E79" s="202"/>
      <c r="F79" s="203"/>
      <c r="G79" s="297"/>
      <c r="H79" s="235"/>
      <c r="I79" s="234"/>
      <c r="J79" s="302"/>
      <c r="K79" s="300"/>
      <c r="L79" s="105"/>
      <c r="M79" s="118" t="s">
        <v>195</v>
      </c>
      <c r="N79" s="73"/>
      <c r="O79" s="301"/>
      <c r="P79" s="301"/>
      <c r="Q79" s="238"/>
    </row>
    <row r="80" spans="1:19" x14ac:dyDescent="0.25">
      <c r="A80" s="270"/>
      <c r="B80" s="271" t="s">
        <v>181</v>
      </c>
      <c r="C80" s="203" t="s">
        <v>185</v>
      </c>
      <c r="D80" s="201"/>
      <c r="E80" s="202"/>
      <c r="F80" s="203" t="s">
        <v>196</v>
      </c>
      <c r="G80" s="201"/>
      <c r="H80" s="202"/>
      <c r="I80" s="234"/>
      <c r="J80" s="302"/>
      <c r="K80" s="300">
        <v>64</v>
      </c>
      <c r="L80" s="105">
        <f t="shared" ref="L80:L83" si="11">1+0.6</f>
        <v>1.6</v>
      </c>
      <c r="M80" s="105">
        <f>(2.57+3.3)/2</f>
        <v>2.9349999999999996</v>
      </c>
      <c r="N80" s="73"/>
      <c r="O80" s="301">
        <f>K80*L80*M80</f>
        <v>300.54399999999998</v>
      </c>
      <c r="P80" s="301">
        <f t="shared" ref="P80:P83" si="12">O80</f>
        <v>300.54399999999998</v>
      </c>
      <c r="Q80" s="238"/>
      <c r="R80" s="24">
        <f t="shared" ref="R80:R82" si="13">S80*K80*2</f>
        <v>567.67999999999995</v>
      </c>
      <c r="S80" s="453">
        <f t="shared" ref="S80:S82" si="14">1.5+M80</f>
        <v>4.4349999999999996</v>
      </c>
    </row>
    <row r="81" spans="1:19" x14ac:dyDescent="0.25">
      <c r="A81" s="270"/>
      <c r="B81" s="271" t="s">
        <v>181</v>
      </c>
      <c r="C81" s="203" t="s">
        <v>196</v>
      </c>
      <c r="D81" s="201"/>
      <c r="E81" s="202"/>
      <c r="F81" s="203" t="s">
        <v>197</v>
      </c>
      <c r="G81" s="201"/>
      <c r="H81" s="202"/>
      <c r="I81" s="234"/>
      <c r="J81" s="302"/>
      <c r="K81" s="300">
        <v>65</v>
      </c>
      <c r="L81" s="105">
        <f t="shared" si="11"/>
        <v>1.6</v>
      </c>
      <c r="M81" s="105">
        <f>(3.3+3.72)/2</f>
        <v>3.51</v>
      </c>
      <c r="N81" s="73"/>
      <c r="O81" s="301">
        <f>K81*L81*M81</f>
        <v>365.03999999999996</v>
      </c>
      <c r="P81" s="301">
        <f t="shared" si="12"/>
        <v>365.03999999999996</v>
      </c>
      <c r="Q81" s="238"/>
      <c r="R81" s="24">
        <f t="shared" si="13"/>
        <v>651.29999999999995</v>
      </c>
      <c r="S81" s="453">
        <f t="shared" si="14"/>
        <v>5.01</v>
      </c>
    </row>
    <row r="82" spans="1:19" x14ac:dyDescent="0.25">
      <c r="A82" s="270"/>
      <c r="B82" s="271" t="s">
        <v>181</v>
      </c>
      <c r="C82" s="203" t="s">
        <v>197</v>
      </c>
      <c r="D82" s="201"/>
      <c r="E82" s="202"/>
      <c r="F82" s="203" t="s">
        <v>198</v>
      </c>
      <c r="G82" s="201"/>
      <c r="H82" s="202"/>
      <c r="I82" s="234"/>
      <c r="J82" s="302"/>
      <c r="K82" s="300">
        <v>15</v>
      </c>
      <c r="L82" s="105">
        <f t="shared" si="11"/>
        <v>1.6</v>
      </c>
      <c r="M82" s="105">
        <v>3.72</v>
      </c>
      <c r="N82" s="73"/>
      <c r="O82" s="301">
        <f>K82*L82*M82</f>
        <v>89.28</v>
      </c>
      <c r="P82" s="301">
        <f t="shared" si="12"/>
        <v>89.28</v>
      </c>
      <c r="Q82" s="238"/>
      <c r="R82" s="24">
        <f t="shared" si="13"/>
        <v>156.60000000000002</v>
      </c>
      <c r="S82" s="453">
        <f t="shared" si="14"/>
        <v>5.2200000000000006</v>
      </c>
    </row>
    <row r="83" spans="1:19" x14ac:dyDescent="0.25">
      <c r="A83" s="270"/>
      <c r="B83" s="271" t="s">
        <v>181</v>
      </c>
      <c r="C83" s="203" t="s">
        <v>198</v>
      </c>
      <c r="D83" s="201"/>
      <c r="E83" s="202"/>
      <c r="F83" s="203" t="s">
        <v>199</v>
      </c>
      <c r="G83" s="201"/>
      <c r="H83" s="202"/>
      <c r="I83" s="57"/>
      <c r="J83" s="59"/>
      <c r="K83" s="300">
        <v>15</v>
      </c>
      <c r="L83" s="105">
        <f t="shared" si="11"/>
        <v>1.6</v>
      </c>
      <c r="M83" s="105">
        <v>3.72</v>
      </c>
      <c r="N83" s="72"/>
      <c r="O83" s="301">
        <f>K83*L83*M83</f>
        <v>89.28</v>
      </c>
      <c r="P83" s="301">
        <f t="shared" si="12"/>
        <v>89.28</v>
      </c>
      <c r="Q83" s="238"/>
      <c r="S83" s="453"/>
    </row>
    <row r="84" spans="1:19" ht="18" customHeight="1" x14ac:dyDescent="0.25">
      <c r="A84" s="269"/>
      <c r="B84" s="275" t="s">
        <v>156</v>
      </c>
      <c r="C84" s="303"/>
      <c r="D84" s="304"/>
      <c r="E84" s="305"/>
      <c r="F84" s="303"/>
      <c r="G84" s="306"/>
      <c r="H84" s="305"/>
      <c r="I84" s="280"/>
      <c r="J84" s="307"/>
      <c r="K84" s="308"/>
      <c r="L84" s="309"/>
      <c r="M84" s="309"/>
      <c r="N84" s="309"/>
      <c r="O84" s="309"/>
      <c r="P84" s="309">
        <f>SUM(P68:P83)</f>
        <v>1836.4399999999998</v>
      </c>
      <c r="Q84" s="284" t="s">
        <v>57</v>
      </c>
      <c r="R84" s="24">
        <f>SUM(R80:R82)</f>
        <v>1375.58</v>
      </c>
    </row>
    <row r="85" spans="1:19" s="62" customFormat="1" x14ac:dyDescent="0.25">
      <c r="A85" s="191"/>
      <c r="B85" s="192"/>
      <c r="C85" s="53"/>
      <c r="D85" s="54"/>
      <c r="E85" s="55"/>
      <c r="F85" s="56"/>
      <c r="G85" s="54"/>
      <c r="H85" s="55"/>
      <c r="I85" s="57"/>
      <c r="J85" s="58"/>
      <c r="K85" s="259"/>
      <c r="L85" s="310"/>
      <c r="M85" s="311"/>
      <c r="N85" s="60"/>
      <c r="O85" s="60"/>
      <c r="P85" s="60"/>
      <c r="Q85" s="61"/>
    </row>
    <row r="86" spans="1:19" s="45" customFormat="1" x14ac:dyDescent="0.25">
      <c r="A86" s="269" t="s">
        <v>58</v>
      </c>
      <c r="B86" s="193" t="str">
        <f>'PLANILHA ORÇAMENTÁRIA'!D26</f>
        <v>Reaterro com areia, tudo incluído, em Vias Urbanas</v>
      </c>
      <c r="C86" s="63"/>
      <c r="D86" s="64"/>
      <c r="E86" s="65"/>
      <c r="F86" s="66"/>
      <c r="G86" s="64"/>
      <c r="H86" s="65"/>
      <c r="I86" s="67"/>
      <c r="J86" s="68"/>
      <c r="K86" s="69"/>
      <c r="L86" s="70"/>
      <c r="M86" s="70"/>
      <c r="N86" s="70"/>
      <c r="O86" s="70"/>
      <c r="P86" s="70"/>
      <c r="Q86" s="71"/>
    </row>
    <row r="87" spans="1:19" s="45" customFormat="1" ht="30" x14ac:dyDescent="0.25">
      <c r="A87" s="269"/>
      <c r="B87" s="353" t="s">
        <v>177</v>
      </c>
      <c r="C87" s="53"/>
      <c r="D87" s="54"/>
      <c r="E87" s="55"/>
      <c r="F87" s="56"/>
      <c r="G87" s="54"/>
      <c r="H87" s="55"/>
      <c r="I87" s="57"/>
      <c r="J87" s="58"/>
      <c r="K87" s="78"/>
      <c r="L87" s="60"/>
      <c r="M87" s="105"/>
      <c r="N87" s="60"/>
      <c r="O87" s="499" t="s">
        <v>200</v>
      </c>
      <c r="P87" s="60"/>
      <c r="Q87" s="71"/>
    </row>
    <row r="88" spans="1:19" s="45" customFormat="1" x14ac:dyDescent="0.25">
      <c r="A88" s="269"/>
      <c r="B88" s="271" t="s">
        <v>178</v>
      </c>
      <c r="C88" s="296" t="s">
        <v>179</v>
      </c>
      <c r="D88" s="297"/>
      <c r="E88" s="298"/>
      <c r="F88" s="296" t="s">
        <v>180</v>
      </c>
      <c r="G88" s="297"/>
      <c r="H88" s="298"/>
      <c r="I88" s="299"/>
      <c r="J88" s="300"/>
      <c r="K88" s="300">
        <v>42</v>
      </c>
      <c r="L88" s="105"/>
      <c r="M88" s="105"/>
      <c r="N88" s="105"/>
      <c r="O88" s="301">
        <f>(((PI()*0.8^2)/4)*K88)</f>
        <v>21.111502632123411</v>
      </c>
      <c r="P88" s="74">
        <f>O88</f>
        <v>21.111502632123411</v>
      </c>
      <c r="Q88" s="71"/>
    </row>
    <row r="89" spans="1:19" s="45" customFormat="1" x14ac:dyDescent="0.25">
      <c r="A89" s="269"/>
      <c r="B89" s="271" t="s">
        <v>181</v>
      </c>
      <c r="C89" s="296" t="s">
        <v>180</v>
      </c>
      <c r="D89" s="297"/>
      <c r="E89" s="298"/>
      <c r="F89" s="296" t="s">
        <v>182</v>
      </c>
      <c r="G89" s="462"/>
      <c r="H89" s="462"/>
      <c r="I89" s="299"/>
      <c r="J89" s="300"/>
      <c r="K89" s="300">
        <v>36</v>
      </c>
      <c r="L89" s="105"/>
      <c r="M89" s="105"/>
      <c r="N89" s="105"/>
      <c r="O89" s="301">
        <f t="shared" ref="O89:O92" si="15">(((PI()*0.8^2)/4)*K89)</f>
        <v>18.095573684677209</v>
      </c>
      <c r="P89" s="74">
        <f t="shared" ref="P89:P93" si="16">O89</f>
        <v>18.095573684677209</v>
      </c>
      <c r="Q89" s="71"/>
    </row>
    <row r="90" spans="1:19" s="45" customFormat="1" x14ac:dyDescent="0.25">
      <c r="A90" s="269"/>
      <c r="B90" s="271" t="s">
        <v>181</v>
      </c>
      <c r="C90" s="296" t="s">
        <v>182</v>
      </c>
      <c r="D90" s="297"/>
      <c r="E90" s="298"/>
      <c r="F90" s="296" t="s">
        <v>183</v>
      </c>
      <c r="G90" s="462"/>
      <c r="H90" s="462"/>
      <c r="I90" s="299"/>
      <c r="J90" s="300"/>
      <c r="K90" s="300">
        <v>18</v>
      </c>
      <c r="L90" s="105"/>
      <c r="M90" s="105"/>
      <c r="N90" s="105"/>
      <c r="O90" s="301">
        <f t="shared" si="15"/>
        <v>9.0477868423386045</v>
      </c>
      <c r="P90" s="74">
        <f t="shared" si="16"/>
        <v>9.0477868423386045</v>
      </c>
      <c r="Q90" s="71"/>
    </row>
    <row r="91" spans="1:19" s="45" customFormat="1" x14ac:dyDescent="0.25">
      <c r="A91" s="269"/>
      <c r="B91" s="498" t="s">
        <v>181</v>
      </c>
      <c r="C91" s="203" t="s">
        <v>184</v>
      </c>
      <c r="D91" s="201"/>
      <c r="E91" s="202"/>
      <c r="F91" s="203" t="s">
        <v>185</v>
      </c>
      <c r="G91" s="201"/>
      <c r="H91" s="202"/>
      <c r="I91" s="234"/>
      <c r="J91" s="302">
        <v>2</v>
      </c>
      <c r="K91" s="300">
        <v>34</v>
      </c>
      <c r="L91" s="105"/>
      <c r="M91" s="105"/>
      <c r="N91" s="73"/>
      <c r="O91" s="301">
        <f>(((PI()*0.8^2)/4)*K91*J91)</f>
        <v>34.180528071056955</v>
      </c>
      <c r="P91" s="301">
        <f>O91</f>
        <v>34.180528071056955</v>
      </c>
      <c r="Q91" s="71"/>
    </row>
    <row r="92" spans="1:19" s="45" customFormat="1" x14ac:dyDescent="0.25">
      <c r="A92" s="269"/>
      <c r="B92" s="271" t="s">
        <v>186</v>
      </c>
      <c r="C92" s="244" t="s">
        <v>187</v>
      </c>
      <c r="D92" s="242"/>
      <c r="E92" s="243"/>
      <c r="F92" s="241" t="s">
        <v>188</v>
      </c>
      <c r="G92" s="242"/>
      <c r="H92" s="243"/>
      <c r="I92" s="299"/>
      <c r="J92" s="300"/>
      <c r="K92" s="300">
        <v>37</v>
      </c>
      <c r="L92" s="105"/>
      <c r="M92" s="105"/>
      <c r="N92" s="105"/>
      <c r="O92" s="301">
        <f t="shared" si="15"/>
        <v>18.598228509251577</v>
      </c>
      <c r="P92" s="74">
        <f t="shared" si="16"/>
        <v>18.598228509251577</v>
      </c>
      <c r="Q92" s="71"/>
    </row>
    <row r="93" spans="1:19" s="45" customFormat="1" x14ac:dyDescent="0.25">
      <c r="A93" s="269"/>
      <c r="B93" s="271" t="s">
        <v>186</v>
      </c>
      <c r="C93" s="244" t="s">
        <v>188</v>
      </c>
      <c r="D93" s="242"/>
      <c r="E93" s="243"/>
      <c r="F93" s="241" t="s">
        <v>189</v>
      </c>
      <c r="G93" s="242"/>
      <c r="H93" s="243"/>
      <c r="I93" s="299"/>
      <c r="J93" s="300"/>
      <c r="K93" s="300">
        <v>28</v>
      </c>
      <c r="L93" s="105"/>
      <c r="M93" s="105"/>
      <c r="N93" s="105"/>
      <c r="O93" s="301">
        <f>(((PI()*0.8^2)/4)*K93)</f>
        <v>14.074335088082275</v>
      </c>
      <c r="P93" s="74">
        <f t="shared" si="16"/>
        <v>14.074335088082275</v>
      </c>
      <c r="Q93" s="71"/>
    </row>
    <row r="94" spans="1:19" s="119" customFormat="1" x14ac:dyDescent="0.25">
      <c r="A94" s="270"/>
      <c r="B94" s="353" t="s">
        <v>190</v>
      </c>
      <c r="C94" s="244"/>
      <c r="D94" s="242"/>
      <c r="E94" s="243"/>
      <c r="F94" s="296"/>
      <c r="G94" s="297"/>
      <c r="H94" s="298"/>
      <c r="I94" s="299"/>
      <c r="J94" s="300"/>
      <c r="K94" s="300"/>
      <c r="L94" s="118"/>
      <c r="M94" s="105"/>
      <c r="N94" s="105"/>
      <c r="O94" s="105"/>
      <c r="P94" s="301"/>
      <c r="Q94" s="121"/>
    </row>
    <row r="95" spans="1:19" s="119" customFormat="1" x14ac:dyDescent="0.25">
      <c r="A95" s="270"/>
      <c r="B95" s="271" t="s">
        <v>191</v>
      </c>
      <c r="C95" s="417" t="s">
        <v>189</v>
      </c>
      <c r="D95" s="201"/>
      <c r="E95" s="202"/>
      <c r="F95" s="203" t="s">
        <v>184</v>
      </c>
      <c r="G95" s="297"/>
      <c r="H95" s="298"/>
      <c r="I95" s="299"/>
      <c r="J95" s="300"/>
      <c r="K95" s="300">
        <v>18</v>
      </c>
      <c r="L95" s="105"/>
      <c r="M95" s="105"/>
      <c r="N95" s="105"/>
      <c r="O95" s="301">
        <f>(((PI()*1^2)/4)*K95)</f>
        <v>14.137166941154069</v>
      </c>
      <c r="P95" s="301">
        <f>O95</f>
        <v>14.137166941154069</v>
      </c>
      <c r="Q95" s="121"/>
      <c r="R95" s="454">
        <f>R84*238.4</f>
        <v>327938.272</v>
      </c>
    </row>
    <row r="96" spans="1:19" x14ac:dyDescent="0.25">
      <c r="A96" s="270"/>
      <c r="B96" s="271" t="s">
        <v>181</v>
      </c>
      <c r="C96" s="241" t="s">
        <v>183</v>
      </c>
      <c r="D96" s="201"/>
      <c r="E96" s="202"/>
      <c r="F96" s="203" t="s">
        <v>192</v>
      </c>
      <c r="G96" s="297"/>
      <c r="H96" s="235"/>
      <c r="I96" s="234"/>
      <c r="J96" s="302"/>
      <c r="K96" s="300">
        <v>39</v>
      </c>
      <c r="L96" s="105"/>
      <c r="M96" s="105"/>
      <c r="N96" s="73"/>
      <c r="O96" s="301">
        <f t="shared" ref="O96:O98" si="17">(((PI()*1^2)/4)*K96)</f>
        <v>30.630528372500482</v>
      </c>
      <c r="P96" s="301">
        <f t="shared" ref="P96:P98" si="18">O96</f>
        <v>30.630528372500482</v>
      </c>
      <c r="Q96" s="238"/>
    </row>
    <row r="97" spans="1:19" x14ac:dyDescent="0.25">
      <c r="A97" s="270"/>
      <c r="B97" s="271" t="s">
        <v>181</v>
      </c>
      <c r="C97" s="203" t="s">
        <v>192</v>
      </c>
      <c r="D97" s="201"/>
      <c r="E97" s="202"/>
      <c r="F97" s="203" t="s">
        <v>193</v>
      </c>
      <c r="G97" s="297"/>
      <c r="H97" s="235"/>
      <c r="I97" s="234"/>
      <c r="J97" s="302"/>
      <c r="K97" s="300">
        <v>46</v>
      </c>
      <c r="L97" s="105"/>
      <c r="M97" s="105"/>
      <c r="N97" s="73"/>
      <c r="O97" s="301">
        <f t="shared" si="17"/>
        <v>36.128315516282619</v>
      </c>
      <c r="P97" s="301">
        <f t="shared" si="18"/>
        <v>36.128315516282619</v>
      </c>
      <c r="Q97" s="238"/>
    </row>
    <row r="98" spans="1:19" x14ac:dyDescent="0.25">
      <c r="A98" s="270"/>
      <c r="B98" s="271" t="s">
        <v>181</v>
      </c>
      <c r="C98" s="203" t="s">
        <v>193</v>
      </c>
      <c r="D98" s="201"/>
      <c r="E98" s="202"/>
      <c r="F98" s="203" t="s">
        <v>184</v>
      </c>
      <c r="G98" s="297"/>
      <c r="H98" s="235"/>
      <c r="I98" s="234"/>
      <c r="J98" s="302"/>
      <c r="K98" s="300">
        <v>52</v>
      </c>
      <c r="L98" s="105"/>
      <c r="M98" s="105"/>
      <c r="N98" s="73"/>
      <c r="O98" s="301">
        <f t="shared" si="17"/>
        <v>40.840704496667314</v>
      </c>
      <c r="P98" s="301">
        <f t="shared" si="18"/>
        <v>40.840704496667314</v>
      </c>
      <c r="Q98" s="238"/>
    </row>
    <row r="99" spans="1:19" x14ac:dyDescent="0.25">
      <c r="A99" s="270"/>
      <c r="B99" s="353" t="s">
        <v>194</v>
      </c>
      <c r="C99" s="203"/>
      <c r="D99" s="201"/>
      <c r="E99" s="202"/>
      <c r="F99" s="203"/>
      <c r="G99" s="297"/>
      <c r="H99" s="235"/>
      <c r="I99" s="234"/>
      <c r="J99" s="302"/>
      <c r="K99" s="300"/>
      <c r="L99" s="105"/>
      <c r="M99" s="105"/>
      <c r="N99" s="73"/>
      <c r="O99" s="301"/>
      <c r="P99" s="301"/>
      <c r="Q99" s="238"/>
      <c r="S99" s="455">
        <f>R95/'PLANILHA ORÇAMENTÁRIA'!H54</f>
        <v>9.3627460322228212E-2</v>
      </c>
    </row>
    <row r="100" spans="1:19" x14ac:dyDescent="0.25">
      <c r="A100" s="270"/>
      <c r="B100" s="271" t="s">
        <v>181</v>
      </c>
      <c r="C100" s="203" t="s">
        <v>185</v>
      </c>
      <c r="D100" s="201"/>
      <c r="E100" s="202"/>
      <c r="F100" s="203" t="s">
        <v>196</v>
      </c>
      <c r="G100" s="201"/>
      <c r="H100" s="202"/>
      <c r="I100" s="234"/>
      <c r="J100" s="302"/>
      <c r="K100" s="300">
        <v>64</v>
      </c>
      <c r="L100" s="105"/>
      <c r="M100" s="105"/>
      <c r="N100" s="73"/>
      <c r="O100" s="301">
        <f>(((PI()*1.2^2)/4)*K100)</f>
        <v>72.382294738708836</v>
      </c>
      <c r="P100" s="301">
        <f t="shared" ref="P100:P102" si="19">O100</f>
        <v>72.382294738708836</v>
      </c>
      <c r="Q100" s="238"/>
    </row>
    <row r="101" spans="1:19" x14ac:dyDescent="0.25">
      <c r="A101" s="270"/>
      <c r="B101" s="271" t="s">
        <v>181</v>
      </c>
      <c r="C101" s="203" t="s">
        <v>196</v>
      </c>
      <c r="D101" s="201"/>
      <c r="E101" s="202"/>
      <c r="F101" s="203" t="s">
        <v>197</v>
      </c>
      <c r="G101" s="201"/>
      <c r="H101" s="202"/>
      <c r="I101" s="234"/>
      <c r="J101" s="302"/>
      <c r="K101" s="300">
        <v>65</v>
      </c>
      <c r="L101" s="105"/>
      <c r="M101" s="105"/>
      <c r="N101" s="73"/>
      <c r="O101" s="301">
        <f>(((PI()*1.2^2)/4)*K101)</f>
        <v>73.513268094001162</v>
      </c>
      <c r="P101" s="301">
        <f t="shared" si="19"/>
        <v>73.513268094001162</v>
      </c>
      <c r="Q101" s="238"/>
    </row>
    <row r="102" spans="1:19" x14ac:dyDescent="0.25">
      <c r="A102" s="270"/>
      <c r="B102" s="271" t="s">
        <v>181</v>
      </c>
      <c r="C102" s="203" t="s">
        <v>197</v>
      </c>
      <c r="D102" s="201"/>
      <c r="E102" s="202"/>
      <c r="F102" s="203" t="s">
        <v>198</v>
      </c>
      <c r="G102" s="201"/>
      <c r="H102" s="202"/>
      <c r="I102" s="234"/>
      <c r="J102" s="302"/>
      <c r="K102" s="300">
        <v>15</v>
      </c>
      <c r="L102" s="105"/>
      <c r="M102" s="105"/>
      <c r="N102" s="73"/>
      <c r="O102" s="301">
        <f>(((PI()*1.2^2)/4)*K102)</f>
        <v>16.964600329384883</v>
      </c>
      <c r="P102" s="301">
        <f t="shared" si="19"/>
        <v>16.964600329384883</v>
      </c>
      <c r="Q102" s="238"/>
    </row>
    <row r="103" spans="1:19" x14ac:dyDescent="0.25">
      <c r="A103" s="270"/>
      <c r="B103" s="271" t="s">
        <v>181</v>
      </c>
      <c r="C103" s="203" t="s">
        <v>198</v>
      </c>
      <c r="D103" s="201"/>
      <c r="E103" s="202"/>
      <c r="F103" s="203" t="s">
        <v>199</v>
      </c>
      <c r="G103" s="201"/>
      <c r="H103" s="202"/>
      <c r="I103" s="57"/>
      <c r="J103" s="59"/>
      <c r="K103" s="300">
        <v>15</v>
      </c>
      <c r="L103" s="105"/>
      <c r="M103" s="105"/>
      <c r="N103" s="72"/>
      <c r="O103" s="301">
        <f>(((PI()*1.2^2)/4)*K103)</f>
        <v>16.964600329384883</v>
      </c>
      <c r="P103" s="301">
        <f t="shared" ref="P103" si="20">O103</f>
        <v>16.964600329384883</v>
      </c>
      <c r="Q103" s="238"/>
    </row>
    <row r="104" spans="1:19" x14ac:dyDescent="0.25">
      <c r="A104" s="270"/>
      <c r="B104" s="418" t="s">
        <v>201</v>
      </c>
      <c r="C104" s="203"/>
      <c r="D104" s="201"/>
      <c r="E104" s="202"/>
      <c r="F104" s="203"/>
      <c r="G104" s="201"/>
      <c r="H104" s="202"/>
      <c r="I104" s="234"/>
      <c r="J104" s="302"/>
      <c r="K104" s="300"/>
      <c r="L104" s="105"/>
      <c r="M104" s="105"/>
      <c r="N104" s="73"/>
      <c r="O104" s="301">
        <f>SUM(O88:O103)</f>
        <v>416.66943364561433</v>
      </c>
      <c r="P104" s="301">
        <f>O104</f>
        <v>416.66943364561433</v>
      </c>
      <c r="Q104" s="238"/>
    </row>
    <row r="105" spans="1:19" s="119" customFormat="1" x14ac:dyDescent="0.25">
      <c r="A105" s="270"/>
      <c r="B105" s="418" t="s">
        <v>202</v>
      </c>
      <c r="C105" s="244"/>
      <c r="D105" s="242"/>
      <c r="E105" s="243"/>
      <c r="F105" s="241"/>
      <c r="G105" s="242"/>
      <c r="H105" s="243"/>
      <c r="I105" s="299"/>
      <c r="J105" s="300"/>
      <c r="K105" s="300"/>
      <c r="L105" s="105"/>
      <c r="M105" s="105"/>
      <c r="N105" s="105"/>
      <c r="O105" s="301">
        <f>P84</f>
        <v>1836.4399999999998</v>
      </c>
      <c r="P105" s="301">
        <f>O105</f>
        <v>1836.4399999999998</v>
      </c>
      <c r="Q105" s="121"/>
    </row>
    <row r="106" spans="1:19" s="119" customFormat="1" x14ac:dyDescent="0.25">
      <c r="A106" s="270"/>
      <c r="B106" s="418" t="s">
        <v>203</v>
      </c>
      <c r="C106" s="244"/>
      <c r="D106" s="242"/>
      <c r="E106" s="243"/>
      <c r="F106" s="241"/>
      <c r="G106" s="242"/>
      <c r="H106" s="243"/>
      <c r="I106" s="299"/>
      <c r="J106" s="300"/>
      <c r="K106" s="300"/>
      <c r="L106" s="105"/>
      <c r="M106" s="105"/>
      <c r="N106" s="105"/>
      <c r="O106" s="105">
        <f>O105-O104</f>
        <v>1419.7705663543854</v>
      </c>
      <c r="P106" s="301">
        <f>O106</f>
        <v>1419.7705663543854</v>
      </c>
      <c r="Q106" s="121"/>
    </row>
    <row r="107" spans="1:19" x14ac:dyDescent="0.25">
      <c r="A107" s="269"/>
      <c r="B107" s="275" t="s">
        <v>156</v>
      </c>
      <c r="C107" s="303"/>
      <c r="D107" s="304"/>
      <c r="E107" s="305"/>
      <c r="F107" s="303"/>
      <c r="G107" s="306"/>
      <c r="H107" s="305"/>
      <c r="I107" s="280"/>
      <c r="J107" s="312"/>
      <c r="K107" s="312"/>
      <c r="L107" s="309"/>
      <c r="M107" s="309"/>
      <c r="N107" s="309"/>
      <c r="O107" s="309"/>
      <c r="P107" s="309">
        <f>P106</f>
        <v>1419.7705663543854</v>
      </c>
      <c r="Q107" s="284" t="s">
        <v>57</v>
      </c>
    </row>
    <row r="108" spans="1:19" x14ac:dyDescent="0.25">
      <c r="A108" s="269"/>
      <c r="B108" s="193"/>
      <c r="C108" s="200"/>
      <c r="D108" s="272"/>
      <c r="E108" s="273"/>
      <c r="F108" s="200"/>
      <c r="G108" s="274"/>
      <c r="H108" s="273"/>
      <c r="I108" s="40"/>
      <c r="J108" s="78"/>
      <c r="K108" s="78"/>
      <c r="L108" s="72"/>
      <c r="M108" s="72"/>
      <c r="N108" s="72"/>
      <c r="O108" s="72"/>
      <c r="P108" s="72"/>
      <c r="Q108" s="112"/>
    </row>
    <row r="109" spans="1:19" s="45" customFormat="1" x14ac:dyDescent="0.25">
      <c r="A109" s="269" t="s">
        <v>61</v>
      </c>
      <c r="B109" s="193" t="str">
        <f>'PLANILHA ORÇAMENTÁRIA'!D27</f>
        <v>Transporte Local de Materiais (TR-101-01) (Vias urbanas - Caminhão basculante) (1,711XP + 2,282XR + 2,852) (XP=3,1km; XR=0,8km)</v>
      </c>
      <c r="C109" s="63"/>
      <c r="D109" s="64"/>
      <c r="E109" s="65"/>
      <c r="F109" s="66"/>
      <c r="G109" s="64"/>
      <c r="H109" s="65"/>
      <c r="I109" s="67"/>
      <c r="J109" s="68"/>
      <c r="K109" s="69"/>
      <c r="L109" s="70"/>
      <c r="M109" s="74"/>
      <c r="N109" s="74" t="s">
        <v>204</v>
      </c>
      <c r="O109" s="74" t="s">
        <v>205</v>
      </c>
      <c r="P109" s="70"/>
      <c r="Q109" s="71"/>
    </row>
    <row r="110" spans="1:19" x14ac:dyDescent="0.25">
      <c r="A110" s="270"/>
      <c r="B110" s="501" t="s">
        <v>206</v>
      </c>
      <c r="C110" s="200"/>
      <c r="D110" s="201"/>
      <c r="E110" s="202"/>
      <c r="F110" s="203"/>
      <c r="G110" s="242"/>
      <c r="H110" s="202"/>
      <c r="I110" s="234"/>
      <c r="J110" s="302"/>
      <c r="K110" s="300"/>
      <c r="L110" s="73"/>
      <c r="M110" s="105"/>
      <c r="N110" s="73">
        <v>1.6</v>
      </c>
      <c r="O110" s="73">
        <f>P84</f>
        <v>1836.4399999999998</v>
      </c>
      <c r="P110" s="301">
        <f>O110*N110</f>
        <v>2938.3040000000001</v>
      </c>
      <c r="Q110" s="238"/>
    </row>
    <row r="111" spans="1:19" x14ac:dyDescent="0.25">
      <c r="A111" s="270"/>
      <c r="B111" s="501" t="s">
        <v>207</v>
      </c>
      <c r="C111" s="200"/>
      <c r="D111" s="201"/>
      <c r="E111" s="202"/>
      <c r="F111" s="203"/>
      <c r="G111" s="242"/>
      <c r="H111" s="202"/>
      <c r="I111" s="234"/>
      <c r="J111" s="302"/>
      <c r="K111" s="300"/>
      <c r="L111" s="73"/>
      <c r="M111" s="105"/>
      <c r="N111" s="73"/>
      <c r="O111" s="73"/>
      <c r="P111" s="301"/>
      <c r="Q111" s="238"/>
    </row>
    <row r="112" spans="1:19" x14ac:dyDescent="0.25">
      <c r="A112" s="270"/>
      <c r="B112" s="500" t="s">
        <v>208</v>
      </c>
      <c r="C112" s="200"/>
      <c r="D112" s="201"/>
      <c r="E112" s="202"/>
      <c r="F112" s="203"/>
      <c r="G112" s="242"/>
      <c r="H112" s="202"/>
      <c r="I112" s="234"/>
      <c r="J112" s="302">
        <f>P236</f>
        <v>16</v>
      </c>
      <c r="K112" s="300">
        <v>0.7</v>
      </c>
      <c r="L112" s="73">
        <v>0.7</v>
      </c>
      <c r="M112" s="105">
        <f>0.6+0.4+0.2</f>
        <v>1.2</v>
      </c>
      <c r="N112" s="73">
        <v>1.6</v>
      </c>
      <c r="O112" s="73">
        <f>J112*K112*L112*M112*N112</f>
        <v>15.052799999999998</v>
      </c>
      <c r="P112" s="301">
        <f>O112</f>
        <v>15.052799999999998</v>
      </c>
      <c r="Q112" s="238"/>
    </row>
    <row r="113" spans="1:17" x14ac:dyDescent="0.25">
      <c r="A113" s="270"/>
      <c r="B113" s="500" t="s">
        <v>209</v>
      </c>
      <c r="C113" s="200"/>
      <c r="D113" s="201"/>
      <c r="E113" s="202"/>
      <c r="F113" s="203"/>
      <c r="G113" s="242"/>
      <c r="H113" s="202"/>
      <c r="I113" s="234"/>
      <c r="J113" s="302">
        <f>P246</f>
        <v>7</v>
      </c>
      <c r="K113" s="300">
        <v>0.9</v>
      </c>
      <c r="L113" s="73">
        <v>0.9</v>
      </c>
      <c r="M113" s="105">
        <f>0.9+0.6+0.2</f>
        <v>1.7</v>
      </c>
      <c r="N113" s="73">
        <v>1.6</v>
      </c>
      <c r="O113" s="73">
        <f t="shared" ref="O113:O119" si="21">J113*K113*L113*M113*N113</f>
        <v>15.4224</v>
      </c>
      <c r="P113" s="301">
        <f t="shared" ref="P113:P119" si="22">O113</f>
        <v>15.4224</v>
      </c>
      <c r="Q113" s="238"/>
    </row>
    <row r="114" spans="1:17" x14ac:dyDescent="0.25">
      <c r="A114" s="270"/>
      <c r="B114" s="500" t="s">
        <v>210</v>
      </c>
      <c r="C114" s="200"/>
      <c r="D114" s="201"/>
      <c r="E114" s="202"/>
      <c r="F114" s="203"/>
      <c r="G114" s="242"/>
      <c r="H114" s="202"/>
      <c r="I114" s="234"/>
      <c r="J114" s="302">
        <f>P253</f>
        <v>4</v>
      </c>
      <c r="K114" s="300">
        <v>1.1000000000000001</v>
      </c>
      <c r="L114" s="73">
        <v>1.1000000000000001</v>
      </c>
      <c r="M114" s="105">
        <f>1.2+0.8+0.2</f>
        <v>2.2000000000000002</v>
      </c>
      <c r="N114" s="73">
        <v>1.6</v>
      </c>
      <c r="O114" s="73">
        <f t="shared" si="21"/>
        <v>17.036800000000007</v>
      </c>
      <c r="P114" s="301">
        <f t="shared" si="22"/>
        <v>17.036800000000007</v>
      </c>
      <c r="Q114" s="238"/>
    </row>
    <row r="115" spans="1:17" x14ac:dyDescent="0.25">
      <c r="A115" s="270"/>
      <c r="B115" s="500" t="s">
        <v>211</v>
      </c>
      <c r="C115" s="200"/>
      <c r="D115" s="201"/>
      <c r="E115" s="202"/>
      <c r="F115" s="203"/>
      <c r="G115" s="242"/>
      <c r="H115" s="202"/>
      <c r="I115" s="234"/>
      <c r="J115" s="302"/>
      <c r="K115" s="300"/>
      <c r="L115" s="73"/>
      <c r="M115" s="105"/>
      <c r="N115" s="73"/>
      <c r="O115" s="73"/>
      <c r="P115" s="301"/>
      <c r="Q115" s="238"/>
    </row>
    <row r="116" spans="1:17" x14ac:dyDescent="0.25">
      <c r="A116" s="270"/>
      <c r="B116" s="116" t="s">
        <v>212</v>
      </c>
      <c r="C116" s="200"/>
      <c r="D116" s="201"/>
      <c r="E116" s="202"/>
      <c r="F116" s="203"/>
      <c r="G116" s="242"/>
      <c r="H116" s="202"/>
      <c r="I116" s="234"/>
      <c r="J116" s="302">
        <v>1</v>
      </c>
      <c r="K116" s="300">
        <v>1.5</v>
      </c>
      <c r="L116" s="73">
        <v>1.5</v>
      </c>
      <c r="M116" s="105">
        <v>2</v>
      </c>
      <c r="N116" s="73">
        <v>1.6</v>
      </c>
      <c r="O116" s="73">
        <f t="shared" si="21"/>
        <v>7.2</v>
      </c>
      <c r="P116" s="301">
        <f t="shared" si="22"/>
        <v>7.2</v>
      </c>
      <c r="Q116" s="238"/>
    </row>
    <row r="117" spans="1:17" x14ac:dyDescent="0.25">
      <c r="A117" s="270"/>
      <c r="B117" s="116" t="s">
        <v>213</v>
      </c>
      <c r="C117" s="200"/>
      <c r="D117" s="201"/>
      <c r="E117" s="202"/>
      <c r="F117" s="203"/>
      <c r="G117" s="242"/>
      <c r="H117" s="202"/>
      <c r="I117" s="234"/>
      <c r="J117" s="302">
        <v>1</v>
      </c>
      <c r="K117" s="300">
        <v>1.5</v>
      </c>
      <c r="L117" s="73">
        <v>1.5</v>
      </c>
      <c r="M117" s="105">
        <v>2.57</v>
      </c>
      <c r="N117" s="73">
        <v>1.6</v>
      </c>
      <c r="O117" s="73">
        <f t="shared" si="21"/>
        <v>9.2520000000000007</v>
      </c>
      <c r="P117" s="301">
        <f t="shared" si="22"/>
        <v>9.2520000000000007</v>
      </c>
      <c r="Q117" s="238"/>
    </row>
    <row r="118" spans="1:17" x14ac:dyDescent="0.25">
      <c r="A118" s="270"/>
      <c r="B118" s="116" t="s">
        <v>214</v>
      </c>
      <c r="C118" s="200"/>
      <c r="D118" s="201"/>
      <c r="E118" s="202"/>
      <c r="F118" s="203"/>
      <c r="G118" s="242"/>
      <c r="H118" s="202"/>
      <c r="I118" s="234"/>
      <c r="J118" s="302">
        <v>1</v>
      </c>
      <c r="K118" s="300">
        <v>1.5</v>
      </c>
      <c r="L118" s="73">
        <v>1.5</v>
      </c>
      <c r="M118" s="105">
        <v>3.3</v>
      </c>
      <c r="N118" s="73">
        <v>1.6</v>
      </c>
      <c r="O118" s="73">
        <f t="shared" si="21"/>
        <v>11.88</v>
      </c>
      <c r="P118" s="301">
        <f t="shared" si="22"/>
        <v>11.88</v>
      </c>
      <c r="Q118" s="238"/>
    </row>
    <row r="119" spans="1:17" x14ac:dyDescent="0.25">
      <c r="A119" s="270"/>
      <c r="B119" s="116" t="s">
        <v>215</v>
      </c>
      <c r="C119" s="200"/>
      <c r="D119" s="201"/>
      <c r="E119" s="202"/>
      <c r="F119" s="203"/>
      <c r="G119" s="242"/>
      <c r="H119" s="202"/>
      <c r="I119" s="234"/>
      <c r="J119" s="302">
        <v>1</v>
      </c>
      <c r="K119" s="300">
        <v>1.5</v>
      </c>
      <c r="L119" s="73">
        <v>1.5</v>
      </c>
      <c r="M119" s="105">
        <v>3.72</v>
      </c>
      <c r="N119" s="73">
        <v>1.6</v>
      </c>
      <c r="O119" s="73">
        <f t="shared" si="21"/>
        <v>13.392000000000003</v>
      </c>
      <c r="P119" s="301">
        <f t="shared" si="22"/>
        <v>13.392000000000003</v>
      </c>
      <c r="Q119" s="238"/>
    </row>
    <row r="120" spans="1:17" x14ac:dyDescent="0.25">
      <c r="A120" s="270"/>
      <c r="B120" s="116" t="s">
        <v>216</v>
      </c>
      <c r="C120" s="200"/>
      <c r="D120" s="201"/>
      <c r="E120" s="202"/>
      <c r="F120" s="203"/>
      <c r="G120" s="242"/>
      <c r="H120" s="202"/>
      <c r="I120" s="234"/>
      <c r="J120" s="302">
        <v>1</v>
      </c>
      <c r="K120" s="300">
        <v>1.5</v>
      </c>
      <c r="L120" s="73">
        <v>1.5</v>
      </c>
      <c r="M120" s="105">
        <v>3.72</v>
      </c>
      <c r="N120" s="73">
        <v>1.6</v>
      </c>
      <c r="O120" s="73">
        <f>J120*K120*L120*M120*N120</f>
        <v>13.392000000000003</v>
      </c>
      <c r="P120" s="301">
        <f>O120</f>
        <v>13.392000000000003</v>
      </c>
      <c r="Q120" s="238"/>
    </row>
    <row r="121" spans="1:17" x14ac:dyDescent="0.25">
      <c r="A121" s="269"/>
      <c r="B121" s="275" t="s">
        <v>156</v>
      </c>
      <c r="C121" s="303"/>
      <c r="D121" s="304"/>
      <c r="E121" s="305"/>
      <c r="F121" s="303"/>
      <c r="G121" s="306"/>
      <c r="H121" s="305"/>
      <c r="I121" s="280"/>
      <c r="J121" s="312"/>
      <c r="K121" s="312"/>
      <c r="L121" s="309"/>
      <c r="M121" s="309"/>
      <c r="N121" s="309"/>
      <c r="O121" s="309"/>
      <c r="P121" s="309">
        <f>SUM(P110:P120)</f>
        <v>3040.9319999999993</v>
      </c>
      <c r="Q121" s="284" t="s">
        <v>64</v>
      </c>
    </row>
    <row r="122" spans="1:17" ht="15.75" customHeight="1" x14ac:dyDescent="0.25">
      <c r="A122" s="269"/>
      <c r="B122" s="193"/>
      <c r="C122" s="36"/>
      <c r="D122" s="75"/>
      <c r="E122" s="76"/>
      <c r="F122" s="36"/>
      <c r="G122" s="77"/>
      <c r="H122" s="76"/>
      <c r="I122" s="40"/>
      <c r="J122" s="78"/>
      <c r="K122" s="78"/>
      <c r="L122" s="72"/>
      <c r="M122" s="72"/>
      <c r="N122" s="72"/>
      <c r="O122" s="72"/>
      <c r="P122" s="72"/>
      <c r="Q122" s="79"/>
    </row>
    <row r="123" spans="1:17" s="62" customFormat="1" x14ac:dyDescent="0.25">
      <c r="A123" s="352" t="s">
        <v>65</v>
      </c>
      <c r="B123" s="193" t="str">
        <f>'PLANILHA ORÇAMENTÁRIA'!D28</f>
        <v>Corpo BSTC (grota) diâmetro 1,00 m CA-2 PB exclusive escavação e reaterro, inclusive transporte do tubo em Vias Urbanas</v>
      </c>
      <c r="C123" s="53"/>
      <c r="D123" s="54"/>
      <c r="E123" s="55"/>
      <c r="F123" s="56"/>
      <c r="G123" s="54"/>
      <c r="H123" s="55"/>
      <c r="I123" s="57"/>
      <c r="J123" s="59"/>
      <c r="K123" s="78"/>
      <c r="L123" s="72"/>
      <c r="M123" s="60"/>
      <c r="N123" s="72"/>
      <c r="O123" s="60"/>
      <c r="P123" s="60"/>
      <c r="Q123" s="61"/>
    </row>
    <row r="124" spans="1:17" s="62" customFormat="1" x14ac:dyDescent="0.25">
      <c r="A124" s="191"/>
      <c r="B124" s="271" t="s">
        <v>181</v>
      </c>
      <c r="C124" s="203" t="s">
        <v>185</v>
      </c>
      <c r="D124" s="201"/>
      <c r="E124" s="202"/>
      <c r="F124" s="203" t="s">
        <v>196</v>
      </c>
      <c r="G124" s="201"/>
      <c r="H124" s="202"/>
      <c r="I124" s="57"/>
      <c r="J124" s="59"/>
      <c r="K124" s="300">
        <v>64</v>
      </c>
      <c r="L124" s="72"/>
      <c r="M124" s="60"/>
      <c r="N124" s="72"/>
      <c r="O124" s="60"/>
      <c r="P124" s="74">
        <f>K124</f>
        <v>64</v>
      </c>
      <c r="Q124" s="61"/>
    </row>
    <row r="125" spans="1:17" s="62" customFormat="1" x14ac:dyDescent="0.25">
      <c r="A125" s="191"/>
      <c r="B125" s="271" t="s">
        <v>181</v>
      </c>
      <c r="C125" s="203" t="s">
        <v>196</v>
      </c>
      <c r="D125" s="201"/>
      <c r="E125" s="202"/>
      <c r="F125" s="203" t="s">
        <v>197</v>
      </c>
      <c r="G125" s="201"/>
      <c r="H125" s="202"/>
      <c r="I125" s="57"/>
      <c r="J125" s="59"/>
      <c r="K125" s="300">
        <v>65</v>
      </c>
      <c r="L125" s="72"/>
      <c r="M125" s="60"/>
      <c r="N125" s="72"/>
      <c r="O125" s="60"/>
      <c r="P125" s="74">
        <f>K125</f>
        <v>65</v>
      </c>
      <c r="Q125" s="61"/>
    </row>
    <row r="126" spans="1:17" s="62" customFormat="1" x14ac:dyDescent="0.25">
      <c r="A126" s="191"/>
      <c r="B126" s="271" t="s">
        <v>181</v>
      </c>
      <c r="C126" s="203" t="s">
        <v>197</v>
      </c>
      <c r="D126" s="201"/>
      <c r="E126" s="202"/>
      <c r="F126" s="203" t="s">
        <v>198</v>
      </c>
      <c r="G126" s="201"/>
      <c r="H126" s="202"/>
      <c r="I126" s="57"/>
      <c r="J126" s="59"/>
      <c r="K126" s="300">
        <v>15</v>
      </c>
      <c r="L126" s="60"/>
      <c r="M126" s="60"/>
      <c r="N126" s="72"/>
      <c r="O126" s="60"/>
      <c r="P126" s="74">
        <f>K126</f>
        <v>15</v>
      </c>
      <c r="Q126" s="61"/>
    </row>
    <row r="127" spans="1:17" s="62" customFormat="1" x14ac:dyDescent="0.25">
      <c r="A127" s="191"/>
      <c r="B127" s="271" t="s">
        <v>181</v>
      </c>
      <c r="C127" s="203" t="s">
        <v>198</v>
      </c>
      <c r="D127" s="201"/>
      <c r="E127" s="202"/>
      <c r="F127" s="203" t="s">
        <v>199</v>
      </c>
      <c r="G127" s="201"/>
      <c r="H127" s="202"/>
      <c r="I127" s="57"/>
      <c r="J127" s="59"/>
      <c r="K127" s="300">
        <v>15</v>
      </c>
      <c r="L127" s="60"/>
      <c r="M127" s="60"/>
      <c r="N127" s="72"/>
      <c r="O127" s="60"/>
      <c r="P127" s="74">
        <f>K127</f>
        <v>15</v>
      </c>
      <c r="Q127" s="61"/>
    </row>
    <row r="128" spans="1:17" s="62" customFormat="1" x14ac:dyDescent="0.25">
      <c r="A128" s="191"/>
      <c r="B128" s="275" t="s">
        <v>156</v>
      </c>
      <c r="C128" s="303"/>
      <c r="D128" s="304"/>
      <c r="E128" s="305"/>
      <c r="F128" s="303"/>
      <c r="G128" s="306"/>
      <c r="H128" s="305"/>
      <c r="I128" s="280"/>
      <c r="J128" s="312"/>
      <c r="K128" s="312"/>
      <c r="L128" s="309"/>
      <c r="M128" s="309"/>
      <c r="N128" s="309"/>
      <c r="O128" s="309"/>
      <c r="P128" s="309">
        <f>SUM(P124:P127)</f>
        <v>159</v>
      </c>
      <c r="Q128" s="284" t="s">
        <v>26</v>
      </c>
    </row>
    <row r="129" spans="1:17" s="62" customFormat="1" x14ac:dyDescent="0.25">
      <c r="A129" s="191"/>
      <c r="B129" s="192"/>
      <c r="C129" s="53"/>
      <c r="D129" s="54"/>
      <c r="E129" s="55"/>
      <c r="F129" s="56"/>
      <c r="G129" s="54"/>
      <c r="H129" s="55"/>
      <c r="I129" s="57"/>
      <c r="J129" s="59"/>
      <c r="K129" s="78"/>
      <c r="L129" s="60"/>
      <c r="M129" s="60"/>
      <c r="N129" s="72"/>
      <c r="O129" s="60"/>
      <c r="P129" s="60"/>
      <c r="Q129" s="61"/>
    </row>
    <row r="130" spans="1:17" s="62" customFormat="1" x14ac:dyDescent="0.25">
      <c r="A130" s="352" t="s">
        <v>68</v>
      </c>
      <c r="B130" s="193" t="str">
        <f>'PLANILHA ORÇAMENTÁRIA'!D29</f>
        <v>Corpo BSTC (grota) diâmetro 0,80 m CA-2 PB exclusive escavação e reaterro, inclusive transporte do tubo em Vias Urbanas</v>
      </c>
      <c r="C130" s="53"/>
      <c r="D130" s="54"/>
      <c r="E130" s="55"/>
      <c r="F130" s="56"/>
      <c r="G130" s="54"/>
      <c r="H130" s="55"/>
      <c r="I130" s="57"/>
      <c r="J130" s="59"/>
      <c r="K130" s="78"/>
      <c r="L130" s="60"/>
      <c r="M130" s="60"/>
      <c r="N130" s="72"/>
      <c r="O130" s="60"/>
      <c r="P130" s="60"/>
      <c r="Q130" s="61"/>
    </row>
    <row r="131" spans="1:17" s="62" customFormat="1" x14ac:dyDescent="0.25">
      <c r="A131" s="191"/>
      <c r="B131" s="271" t="s">
        <v>186</v>
      </c>
      <c r="C131" s="200" t="s">
        <v>189</v>
      </c>
      <c r="D131" s="201"/>
      <c r="E131" s="202"/>
      <c r="F131" s="203" t="s">
        <v>184</v>
      </c>
      <c r="G131" s="201"/>
      <c r="H131" s="38"/>
      <c r="I131" s="57"/>
      <c r="J131" s="59"/>
      <c r="K131" s="300">
        <v>18</v>
      </c>
      <c r="L131" s="60"/>
      <c r="M131" s="60"/>
      <c r="N131" s="72"/>
      <c r="O131" s="60"/>
      <c r="P131" s="74">
        <f>K131</f>
        <v>18</v>
      </c>
      <c r="Q131" s="61"/>
    </row>
    <row r="132" spans="1:17" s="62" customFormat="1" x14ac:dyDescent="0.25">
      <c r="A132" s="191"/>
      <c r="B132" s="271" t="s">
        <v>181</v>
      </c>
      <c r="C132" s="203" t="s">
        <v>183</v>
      </c>
      <c r="D132" s="201"/>
      <c r="E132" s="202"/>
      <c r="F132" s="203" t="s">
        <v>192</v>
      </c>
      <c r="G132" s="201"/>
      <c r="H132" s="38"/>
      <c r="I132" s="57"/>
      <c r="J132" s="59"/>
      <c r="K132" s="300">
        <v>39</v>
      </c>
      <c r="L132" s="60"/>
      <c r="M132" s="60"/>
      <c r="N132" s="72"/>
      <c r="O132" s="60"/>
      <c r="P132" s="74">
        <f>K132</f>
        <v>39</v>
      </c>
      <c r="Q132" s="61"/>
    </row>
    <row r="133" spans="1:17" s="62" customFormat="1" x14ac:dyDescent="0.25">
      <c r="A133" s="191"/>
      <c r="B133" s="271" t="s">
        <v>181</v>
      </c>
      <c r="C133" s="203" t="s">
        <v>192</v>
      </c>
      <c r="D133" s="201"/>
      <c r="E133" s="202"/>
      <c r="F133" s="203" t="s">
        <v>193</v>
      </c>
      <c r="G133" s="201"/>
      <c r="H133" s="38"/>
      <c r="I133" s="57"/>
      <c r="J133" s="59"/>
      <c r="K133" s="300">
        <v>46</v>
      </c>
      <c r="L133" s="60"/>
      <c r="M133" s="60"/>
      <c r="N133" s="72"/>
      <c r="O133" s="60"/>
      <c r="P133" s="74">
        <f>K133</f>
        <v>46</v>
      </c>
      <c r="Q133" s="61"/>
    </row>
    <row r="134" spans="1:17" s="62" customFormat="1" x14ac:dyDescent="0.25">
      <c r="A134" s="191"/>
      <c r="B134" s="271" t="s">
        <v>181</v>
      </c>
      <c r="C134" s="203" t="s">
        <v>193</v>
      </c>
      <c r="D134" s="201"/>
      <c r="E134" s="202"/>
      <c r="F134" s="203" t="s">
        <v>184</v>
      </c>
      <c r="G134" s="201"/>
      <c r="H134" s="38"/>
      <c r="I134" s="57"/>
      <c r="J134" s="59"/>
      <c r="K134" s="300">
        <v>52</v>
      </c>
      <c r="L134" s="60"/>
      <c r="M134" s="60"/>
      <c r="N134" s="72"/>
      <c r="O134" s="60"/>
      <c r="P134" s="74">
        <f>K134</f>
        <v>52</v>
      </c>
      <c r="Q134" s="61"/>
    </row>
    <row r="135" spans="1:17" s="62" customFormat="1" x14ac:dyDescent="0.25">
      <c r="A135" s="191"/>
      <c r="B135" s="275" t="s">
        <v>156</v>
      </c>
      <c r="C135" s="303"/>
      <c r="D135" s="304"/>
      <c r="E135" s="305"/>
      <c r="F135" s="303"/>
      <c r="G135" s="306"/>
      <c r="H135" s="305"/>
      <c r="I135" s="280"/>
      <c r="J135" s="312"/>
      <c r="K135" s="312"/>
      <c r="L135" s="309"/>
      <c r="M135" s="309"/>
      <c r="N135" s="309"/>
      <c r="O135" s="309"/>
      <c r="P135" s="309">
        <f>SUM(P131:P134)</f>
        <v>155</v>
      </c>
      <c r="Q135" s="284" t="s">
        <v>26</v>
      </c>
    </row>
    <row r="136" spans="1:17" s="62" customFormat="1" x14ac:dyDescent="0.25">
      <c r="A136" s="191"/>
      <c r="B136" s="192"/>
      <c r="C136" s="200"/>
      <c r="D136" s="201"/>
      <c r="E136" s="202"/>
      <c r="F136" s="203"/>
      <c r="G136" s="201"/>
      <c r="H136" s="55"/>
      <c r="I136" s="57"/>
      <c r="J136" s="59"/>
      <c r="K136" s="78"/>
      <c r="L136" s="60"/>
      <c r="M136" s="60"/>
      <c r="N136" s="72"/>
      <c r="O136" s="60"/>
      <c r="P136" s="60"/>
      <c r="Q136" s="61"/>
    </row>
    <row r="137" spans="1:17" s="62" customFormat="1" x14ac:dyDescent="0.25">
      <c r="A137" s="352" t="s">
        <v>71</v>
      </c>
      <c r="B137" s="193" t="str">
        <f>'PLANILHA ORÇAMENTÁRIA'!D30</f>
        <v>Corpo BSTC (grota) diâmetro 0,60 m CA-2 PB exclusive escavação e reaterro, inclusive transporte do tubo em Vias Urbanas</v>
      </c>
      <c r="C137" s="53"/>
      <c r="D137" s="54"/>
      <c r="E137" s="55"/>
      <c r="F137" s="56"/>
      <c r="G137" s="54"/>
      <c r="H137" s="55"/>
      <c r="I137" s="57"/>
      <c r="J137" s="59"/>
      <c r="K137" s="78"/>
      <c r="L137" s="60"/>
      <c r="M137" s="60"/>
      <c r="N137" s="72"/>
      <c r="O137" s="60"/>
      <c r="P137" s="60"/>
      <c r="Q137" s="61"/>
    </row>
    <row r="138" spans="1:17" s="62" customFormat="1" x14ac:dyDescent="0.25">
      <c r="A138" s="269"/>
      <c r="B138" s="271" t="s">
        <v>178</v>
      </c>
      <c r="C138" s="241" t="s">
        <v>179</v>
      </c>
      <c r="D138" s="242"/>
      <c r="E138" s="243"/>
      <c r="F138" s="241" t="s">
        <v>180</v>
      </c>
      <c r="G138" s="242"/>
      <c r="H138" s="243"/>
      <c r="I138" s="299"/>
      <c r="J138" s="300"/>
      <c r="K138" s="300">
        <v>42</v>
      </c>
      <c r="L138" s="105"/>
      <c r="M138" s="105"/>
      <c r="N138" s="105"/>
      <c r="O138" s="105"/>
      <c r="P138" s="74">
        <f>K138</f>
        <v>42</v>
      </c>
      <c r="Q138" s="61"/>
    </row>
    <row r="139" spans="1:17" s="62" customFormat="1" x14ac:dyDescent="0.25">
      <c r="A139" s="269"/>
      <c r="B139" s="271" t="s">
        <v>181</v>
      </c>
      <c r="C139" s="244" t="s">
        <v>180</v>
      </c>
      <c r="D139" s="242"/>
      <c r="E139" s="243"/>
      <c r="F139" s="241" t="s">
        <v>182</v>
      </c>
      <c r="I139" s="299"/>
      <c r="J139" s="300"/>
      <c r="K139" s="300">
        <v>36</v>
      </c>
      <c r="L139" s="105"/>
      <c r="M139" s="105"/>
      <c r="N139" s="105"/>
      <c r="O139" s="105"/>
      <c r="P139" s="74">
        <f>K139</f>
        <v>36</v>
      </c>
      <c r="Q139" s="61"/>
    </row>
    <row r="140" spans="1:17" s="62" customFormat="1" x14ac:dyDescent="0.25">
      <c r="A140" s="269"/>
      <c r="B140" s="271" t="s">
        <v>181</v>
      </c>
      <c r="C140" s="241" t="s">
        <v>182</v>
      </c>
      <c r="D140" s="242"/>
      <c r="E140" s="243"/>
      <c r="F140" s="241" t="s">
        <v>183</v>
      </c>
      <c r="I140" s="299"/>
      <c r="J140" s="300"/>
      <c r="K140" s="300">
        <v>18</v>
      </c>
      <c r="L140" s="105"/>
      <c r="M140" s="105"/>
      <c r="N140" s="105"/>
      <c r="O140" s="105"/>
      <c r="P140" s="74">
        <f>K140</f>
        <v>18</v>
      </c>
      <c r="Q140" s="61"/>
    </row>
    <row r="141" spans="1:17" s="62" customFormat="1" x14ac:dyDescent="0.25">
      <c r="A141" s="269"/>
      <c r="B141" s="271" t="s">
        <v>181</v>
      </c>
      <c r="C141" s="203" t="s">
        <v>184</v>
      </c>
      <c r="D141" s="201"/>
      <c r="E141" s="202"/>
      <c r="F141" s="203" t="s">
        <v>185</v>
      </c>
      <c r="G141" s="201"/>
      <c r="H141" s="202"/>
      <c r="I141" s="57"/>
      <c r="J141" s="302">
        <v>2</v>
      </c>
      <c r="K141" s="300">
        <v>34</v>
      </c>
      <c r="L141" s="72"/>
      <c r="M141" s="60"/>
      <c r="N141" s="72"/>
      <c r="O141" s="60"/>
      <c r="P141" s="74">
        <f>J141*K141</f>
        <v>68</v>
      </c>
      <c r="Q141" s="61"/>
    </row>
    <row r="142" spans="1:17" s="62" customFormat="1" x14ac:dyDescent="0.25">
      <c r="A142" s="269"/>
      <c r="B142" s="271" t="s">
        <v>186</v>
      </c>
      <c r="C142" s="244" t="s">
        <v>187</v>
      </c>
      <c r="D142" s="242"/>
      <c r="E142" s="243"/>
      <c r="F142" s="241" t="s">
        <v>188</v>
      </c>
      <c r="G142" s="242"/>
      <c r="H142" s="243"/>
      <c r="I142" s="299"/>
      <c r="J142" s="300"/>
      <c r="K142" s="300">
        <v>37</v>
      </c>
      <c r="L142" s="105"/>
      <c r="M142" s="105"/>
      <c r="N142" s="105"/>
      <c r="O142" s="105"/>
      <c r="P142" s="74">
        <f>K142</f>
        <v>37</v>
      </c>
      <c r="Q142" s="61"/>
    </row>
    <row r="143" spans="1:17" s="62" customFormat="1" x14ac:dyDescent="0.25">
      <c r="A143" s="269"/>
      <c r="B143" s="271" t="s">
        <v>186</v>
      </c>
      <c r="C143" s="244" t="s">
        <v>188</v>
      </c>
      <c r="D143" s="242"/>
      <c r="E143" s="243"/>
      <c r="F143" s="241" t="s">
        <v>189</v>
      </c>
      <c r="G143" s="242"/>
      <c r="H143" s="243"/>
      <c r="I143" s="299"/>
      <c r="J143" s="300"/>
      <c r="K143" s="300">
        <v>28</v>
      </c>
      <c r="L143" s="105"/>
      <c r="M143" s="105"/>
      <c r="N143" s="105"/>
      <c r="O143" s="105"/>
      <c r="P143" s="74">
        <f>K143</f>
        <v>28</v>
      </c>
      <c r="Q143" s="61"/>
    </row>
    <row r="144" spans="1:17" s="62" customFormat="1" x14ac:dyDescent="0.25">
      <c r="A144" s="191"/>
      <c r="B144" s="275" t="s">
        <v>156</v>
      </c>
      <c r="C144" s="303"/>
      <c r="D144" s="304"/>
      <c r="E144" s="305"/>
      <c r="F144" s="303"/>
      <c r="G144" s="306"/>
      <c r="H144" s="305"/>
      <c r="I144" s="280"/>
      <c r="J144" s="312"/>
      <c r="K144" s="312"/>
      <c r="L144" s="309"/>
      <c r="M144" s="309"/>
      <c r="N144" s="309"/>
      <c r="O144" s="309"/>
      <c r="P144" s="309">
        <f>SUM(P138:P143)</f>
        <v>229</v>
      </c>
      <c r="Q144" s="284" t="s">
        <v>26</v>
      </c>
    </row>
    <row r="145" spans="1:17" s="62" customFormat="1" x14ac:dyDescent="0.25">
      <c r="A145" s="191"/>
      <c r="B145" s="192"/>
      <c r="C145" s="53"/>
      <c r="D145" s="54"/>
      <c r="E145" s="55"/>
      <c r="F145" s="56"/>
      <c r="G145" s="54"/>
      <c r="H145" s="55"/>
      <c r="I145" s="57"/>
      <c r="J145" s="59"/>
      <c r="K145" s="78"/>
      <c r="L145" s="60"/>
      <c r="M145" s="60"/>
      <c r="N145" s="72"/>
      <c r="O145" s="60"/>
      <c r="P145" s="60"/>
      <c r="Q145" s="61"/>
    </row>
    <row r="146" spans="1:17" s="45" customFormat="1" x14ac:dyDescent="0.25">
      <c r="A146" s="352" t="s">
        <v>74</v>
      </c>
      <c r="B146" s="193" t="str">
        <f>'PLANILHA ORÇAMENTÁRIA'!D31</f>
        <v>Corpo BSTC diâmetro 0,40 m C.S. PB inclusive escavação, reaterro e transporte do tubo em Vias Urbanas</v>
      </c>
      <c r="C146" s="63"/>
      <c r="D146" s="64"/>
      <c r="E146" s="65"/>
      <c r="F146" s="66"/>
      <c r="G146" s="64"/>
      <c r="H146" s="65"/>
      <c r="I146" s="67"/>
      <c r="J146" s="69"/>
      <c r="K146" s="69"/>
      <c r="L146" s="70"/>
      <c r="M146" s="70"/>
      <c r="N146" s="70"/>
      <c r="O146" s="70"/>
      <c r="P146" s="70"/>
      <c r="Q146" s="71"/>
    </row>
    <row r="147" spans="1:17" s="119" customFormat="1" x14ac:dyDescent="0.25">
      <c r="A147" s="270"/>
      <c r="B147" s="271" t="s">
        <v>178</v>
      </c>
      <c r="C147" s="244" t="s">
        <v>217</v>
      </c>
      <c r="D147" s="242"/>
      <c r="E147" s="243"/>
      <c r="F147" s="241" t="s">
        <v>218</v>
      </c>
      <c r="G147" s="242"/>
      <c r="H147" s="243"/>
      <c r="I147" s="299"/>
      <c r="J147" s="300"/>
      <c r="K147" s="300">
        <v>39</v>
      </c>
      <c r="L147" s="105"/>
      <c r="M147" s="105"/>
      <c r="N147" s="105"/>
      <c r="O147" s="105"/>
      <c r="P147" s="74">
        <f t="shared" ref="P147:P164" si="23">K147</f>
        <v>39</v>
      </c>
      <c r="Q147" s="121"/>
    </row>
    <row r="148" spans="1:17" s="119" customFormat="1" x14ac:dyDescent="0.25">
      <c r="A148" s="270"/>
      <c r="B148" s="271" t="s">
        <v>178</v>
      </c>
      <c r="C148" s="241" t="s">
        <v>218</v>
      </c>
      <c r="D148" s="242"/>
      <c r="E148" s="243"/>
      <c r="F148" s="241" t="s">
        <v>179</v>
      </c>
      <c r="G148" s="242"/>
      <c r="H148" s="243"/>
      <c r="I148" s="299"/>
      <c r="J148" s="300"/>
      <c r="K148" s="300">
        <v>32</v>
      </c>
      <c r="L148" s="105"/>
      <c r="M148" s="105"/>
      <c r="N148" s="105"/>
      <c r="O148" s="105"/>
      <c r="P148" s="74">
        <f t="shared" si="23"/>
        <v>32</v>
      </c>
      <c r="Q148" s="121"/>
    </row>
    <row r="149" spans="1:17" s="119" customFormat="1" x14ac:dyDescent="0.25">
      <c r="A149" s="270"/>
      <c r="B149" s="271" t="s">
        <v>219</v>
      </c>
      <c r="C149" s="244" t="s">
        <v>220</v>
      </c>
      <c r="D149" s="242"/>
      <c r="E149" s="243"/>
      <c r="F149" s="241" t="s">
        <v>182</v>
      </c>
      <c r="G149" s="242"/>
      <c r="H149" s="243"/>
      <c r="I149" s="299"/>
      <c r="J149" s="300"/>
      <c r="K149" s="300">
        <v>30</v>
      </c>
      <c r="L149" s="105"/>
      <c r="M149" s="105"/>
      <c r="N149" s="105"/>
      <c r="O149" s="105"/>
      <c r="P149" s="74">
        <f t="shared" si="23"/>
        <v>30</v>
      </c>
      <c r="Q149" s="121"/>
    </row>
    <row r="150" spans="1:17" s="119" customFormat="1" x14ac:dyDescent="0.25">
      <c r="A150" s="270"/>
      <c r="B150" s="271" t="s">
        <v>219</v>
      </c>
      <c r="C150" s="244" t="s">
        <v>221</v>
      </c>
      <c r="D150" s="242"/>
      <c r="E150" s="243"/>
      <c r="F150" s="241" t="s">
        <v>222</v>
      </c>
      <c r="G150" s="242"/>
      <c r="H150" s="243"/>
      <c r="I150" s="299"/>
      <c r="J150" s="300"/>
      <c r="K150" s="300">
        <v>40</v>
      </c>
      <c r="L150" s="105"/>
      <c r="M150" s="105"/>
      <c r="N150" s="105"/>
      <c r="O150" s="105"/>
      <c r="P150" s="74">
        <f t="shared" si="23"/>
        <v>40</v>
      </c>
      <c r="Q150" s="121"/>
    </row>
    <row r="151" spans="1:17" s="119" customFormat="1" x14ac:dyDescent="0.25">
      <c r="A151" s="270"/>
      <c r="B151" s="271" t="s">
        <v>219</v>
      </c>
      <c r="C151" s="241" t="s">
        <v>222</v>
      </c>
      <c r="D151" s="242"/>
      <c r="E151" s="243"/>
      <c r="F151" s="241" t="s">
        <v>187</v>
      </c>
      <c r="G151" s="242"/>
      <c r="H151" s="243"/>
      <c r="I151" s="299"/>
      <c r="J151" s="300"/>
      <c r="K151" s="300">
        <v>35</v>
      </c>
      <c r="L151" s="105"/>
      <c r="M151" s="105"/>
      <c r="N151" s="105"/>
      <c r="O151" s="105"/>
      <c r="P151" s="74">
        <f t="shared" si="23"/>
        <v>35</v>
      </c>
      <c r="Q151" s="121"/>
    </row>
    <row r="152" spans="1:17" x14ac:dyDescent="0.25">
      <c r="A152" s="270"/>
      <c r="B152" s="271" t="s">
        <v>223</v>
      </c>
      <c r="C152" s="200" t="s">
        <v>224</v>
      </c>
      <c r="D152" s="201"/>
      <c r="E152" s="202"/>
      <c r="F152" s="203" t="s">
        <v>225</v>
      </c>
      <c r="G152" s="242"/>
      <c r="H152" s="202"/>
      <c r="I152" s="234"/>
      <c r="J152" s="302"/>
      <c r="K152" s="300">
        <v>17</v>
      </c>
      <c r="L152" s="73"/>
      <c r="M152" s="105"/>
      <c r="N152" s="73"/>
      <c r="O152" s="73"/>
      <c r="P152" s="74">
        <f t="shared" si="23"/>
        <v>17</v>
      </c>
      <c r="Q152" s="238"/>
    </row>
    <row r="153" spans="1:17" x14ac:dyDescent="0.25">
      <c r="A153" s="270"/>
      <c r="B153" s="271" t="s">
        <v>223</v>
      </c>
      <c r="C153" s="203" t="s">
        <v>225</v>
      </c>
      <c r="D153" s="201"/>
      <c r="E153" s="202"/>
      <c r="F153" s="203" t="s">
        <v>226</v>
      </c>
      <c r="G153" s="242"/>
      <c r="H153" s="202"/>
      <c r="I153" s="234"/>
      <c r="J153" s="302"/>
      <c r="K153" s="300">
        <v>29</v>
      </c>
      <c r="L153" s="73"/>
      <c r="M153" s="105"/>
      <c r="N153" s="73"/>
      <c r="O153" s="73"/>
      <c r="P153" s="74">
        <f t="shared" si="23"/>
        <v>29</v>
      </c>
      <c r="Q153" s="238"/>
    </row>
    <row r="154" spans="1:17" x14ac:dyDescent="0.25">
      <c r="A154" s="270"/>
      <c r="B154" s="271" t="s">
        <v>223</v>
      </c>
      <c r="C154" s="203" t="s">
        <v>226</v>
      </c>
      <c r="D154" s="201"/>
      <c r="E154" s="202"/>
      <c r="F154" s="203" t="s">
        <v>227</v>
      </c>
      <c r="G154" s="242"/>
      <c r="H154" s="202"/>
      <c r="I154" s="234"/>
      <c r="J154" s="302"/>
      <c r="K154" s="300">
        <v>40</v>
      </c>
      <c r="L154" s="73"/>
      <c r="M154" s="105"/>
      <c r="N154" s="73"/>
      <c r="O154" s="73"/>
      <c r="P154" s="74">
        <f t="shared" si="23"/>
        <v>40</v>
      </c>
      <c r="Q154" s="238"/>
    </row>
    <row r="155" spans="1:17" x14ac:dyDescent="0.25">
      <c r="A155" s="270"/>
      <c r="B155" s="271" t="s">
        <v>223</v>
      </c>
      <c r="C155" s="203" t="s">
        <v>227</v>
      </c>
      <c r="D155" s="201"/>
      <c r="E155" s="202"/>
      <c r="F155" s="203" t="s">
        <v>189</v>
      </c>
      <c r="G155" s="242"/>
      <c r="H155" s="202"/>
      <c r="I155" s="234"/>
      <c r="J155" s="302"/>
      <c r="K155" s="300">
        <v>28</v>
      </c>
      <c r="L155" s="73"/>
      <c r="M155" s="105"/>
      <c r="N155" s="73"/>
      <c r="O155" s="73"/>
      <c r="P155" s="74">
        <f t="shared" si="23"/>
        <v>28</v>
      </c>
      <c r="Q155" s="238"/>
    </row>
    <row r="156" spans="1:17" x14ac:dyDescent="0.25">
      <c r="A156" s="270"/>
      <c r="B156" s="271" t="s">
        <v>228</v>
      </c>
      <c r="C156" s="200" t="s">
        <v>229</v>
      </c>
      <c r="D156" s="201"/>
      <c r="E156" s="202"/>
      <c r="F156" s="203" t="s">
        <v>230</v>
      </c>
      <c r="G156" s="242"/>
      <c r="H156" s="202"/>
      <c r="I156" s="234"/>
      <c r="J156" s="302"/>
      <c r="K156" s="300">
        <v>29</v>
      </c>
      <c r="L156" s="73"/>
      <c r="M156" s="105"/>
      <c r="N156" s="73"/>
      <c r="O156" s="73"/>
      <c r="P156" s="74">
        <f t="shared" si="23"/>
        <v>29</v>
      </c>
      <c r="Q156" s="238"/>
    </row>
    <row r="157" spans="1:17" x14ac:dyDescent="0.25">
      <c r="A157" s="270"/>
      <c r="B157" s="271" t="s">
        <v>228</v>
      </c>
      <c r="C157" s="200" t="s">
        <v>230</v>
      </c>
      <c r="D157" s="201"/>
      <c r="E157" s="202"/>
      <c r="F157" s="203" t="s">
        <v>231</v>
      </c>
      <c r="G157" s="242"/>
      <c r="H157" s="202"/>
      <c r="I157" s="234"/>
      <c r="J157" s="302"/>
      <c r="K157" s="300">
        <v>29</v>
      </c>
      <c r="L157" s="73"/>
      <c r="M157" s="105"/>
      <c r="N157" s="73"/>
      <c r="O157" s="73"/>
      <c r="P157" s="74">
        <f t="shared" si="23"/>
        <v>29</v>
      </c>
      <c r="Q157" s="238"/>
    </row>
    <row r="158" spans="1:17" x14ac:dyDescent="0.25">
      <c r="A158" s="270"/>
      <c r="B158" s="271" t="s">
        <v>228</v>
      </c>
      <c r="C158" s="200" t="s">
        <v>231</v>
      </c>
      <c r="D158" s="201"/>
      <c r="E158" s="202"/>
      <c r="F158" s="203" t="s">
        <v>187</v>
      </c>
      <c r="G158" s="242"/>
      <c r="H158" s="202"/>
      <c r="I158" s="234"/>
      <c r="J158" s="302"/>
      <c r="K158" s="300">
        <v>30</v>
      </c>
      <c r="L158" s="73"/>
      <c r="M158" s="105"/>
      <c r="N158" s="73"/>
      <c r="O158" s="73"/>
      <c r="P158" s="74">
        <f t="shared" si="23"/>
        <v>30</v>
      </c>
      <c r="Q158" s="238"/>
    </row>
    <row r="159" spans="1:17" x14ac:dyDescent="0.25">
      <c r="A159" s="270"/>
      <c r="B159" s="271" t="s">
        <v>232</v>
      </c>
      <c r="C159" s="200" t="s">
        <v>233</v>
      </c>
      <c r="D159" s="201"/>
      <c r="E159" s="202"/>
      <c r="F159" s="203" t="s">
        <v>234</v>
      </c>
      <c r="G159" s="242"/>
      <c r="H159" s="202"/>
      <c r="I159" s="234"/>
      <c r="J159" s="302"/>
      <c r="K159" s="300">
        <v>29</v>
      </c>
      <c r="L159" s="73"/>
      <c r="M159" s="105"/>
      <c r="N159" s="73"/>
      <c r="O159" s="73"/>
      <c r="P159" s="74">
        <f t="shared" si="23"/>
        <v>29</v>
      </c>
      <c r="Q159" s="238"/>
    </row>
    <row r="160" spans="1:17" x14ac:dyDescent="0.25">
      <c r="A160" s="270"/>
      <c r="B160" s="271" t="s">
        <v>232</v>
      </c>
      <c r="C160" s="200" t="s">
        <v>234</v>
      </c>
      <c r="D160" s="201"/>
      <c r="E160" s="202"/>
      <c r="F160" s="203" t="s">
        <v>185</v>
      </c>
      <c r="G160" s="242"/>
      <c r="H160" s="202"/>
      <c r="I160" s="234"/>
      <c r="J160" s="302"/>
      <c r="K160" s="300">
        <v>33</v>
      </c>
      <c r="L160" s="73"/>
      <c r="M160" s="105"/>
      <c r="N160" s="73"/>
      <c r="O160" s="73"/>
      <c r="P160" s="74">
        <f t="shared" si="23"/>
        <v>33</v>
      </c>
      <c r="Q160" s="238"/>
    </row>
    <row r="161" spans="1:17" x14ac:dyDescent="0.25">
      <c r="A161" s="270"/>
      <c r="B161" s="271" t="s">
        <v>232</v>
      </c>
      <c r="C161" s="200" t="s">
        <v>235</v>
      </c>
      <c r="D161" s="201"/>
      <c r="E161" s="202"/>
      <c r="F161" s="203" t="s">
        <v>236</v>
      </c>
      <c r="G161" s="242"/>
      <c r="H161" s="202"/>
      <c r="I161" s="234"/>
      <c r="J161" s="302"/>
      <c r="K161" s="300">
        <v>36</v>
      </c>
      <c r="L161" s="73"/>
      <c r="M161" s="105"/>
      <c r="N161" s="73"/>
      <c r="O161" s="73"/>
      <c r="P161" s="74">
        <f t="shared" si="23"/>
        <v>36</v>
      </c>
      <c r="Q161" s="238"/>
    </row>
    <row r="162" spans="1:17" x14ac:dyDescent="0.25">
      <c r="A162" s="270"/>
      <c r="B162" s="271" t="s">
        <v>232</v>
      </c>
      <c r="C162" s="203" t="s">
        <v>236</v>
      </c>
      <c r="D162" s="201"/>
      <c r="E162" s="202"/>
      <c r="F162" s="203" t="s">
        <v>237</v>
      </c>
      <c r="G162" s="242"/>
      <c r="H162" s="202"/>
      <c r="I162" s="234"/>
      <c r="J162" s="302"/>
      <c r="K162" s="300">
        <v>16</v>
      </c>
      <c r="L162" s="73"/>
      <c r="M162" s="105"/>
      <c r="N162" s="73"/>
      <c r="O162" s="73"/>
      <c r="P162" s="74">
        <f t="shared" si="23"/>
        <v>16</v>
      </c>
      <c r="Q162" s="238"/>
    </row>
    <row r="163" spans="1:17" x14ac:dyDescent="0.25">
      <c r="A163" s="270"/>
      <c r="B163" s="271" t="s">
        <v>232</v>
      </c>
      <c r="C163" s="203" t="s">
        <v>237</v>
      </c>
      <c r="D163" s="201"/>
      <c r="E163" s="202"/>
      <c r="F163" s="203" t="s">
        <v>238</v>
      </c>
      <c r="G163" s="242"/>
      <c r="H163" s="202"/>
      <c r="I163" s="234"/>
      <c r="J163" s="302"/>
      <c r="K163" s="300">
        <v>31</v>
      </c>
      <c r="L163" s="73"/>
      <c r="M163" s="105"/>
      <c r="N163" s="73"/>
      <c r="O163" s="73"/>
      <c r="P163" s="74">
        <f t="shared" si="23"/>
        <v>31</v>
      </c>
      <c r="Q163" s="238"/>
    </row>
    <row r="164" spans="1:17" x14ac:dyDescent="0.25">
      <c r="A164" s="270"/>
      <c r="B164" s="271" t="s">
        <v>232</v>
      </c>
      <c r="C164" s="203" t="s">
        <v>238</v>
      </c>
      <c r="D164" s="201"/>
      <c r="E164" s="202"/>
      <c r="F164" s="203" t="s">
        <v>197</v>
      </c>
      <c r="G164" s="242"/>
      <c r="H164" s="202"/>
      <c r="I164" s="234"/>
      <c r="J164" s="302"/>
      <c r="K164" s="300">
        <v>33</v>
      </c>
      <c r="L164" s="73"/>
      <c r="M164" s="105"/>
      <c r="N164" s="73"/>
      <c r="O164" s="73"/>
      <c r="P164" s="74">
        <f t="shared" si="23"/>
        <v>33</v>
      </c>
      <c r="Q164" s="238"/>
    </row>
    <row r="165" spans="1:17" x14ac:dyDescent="0.25">
      <c r="A165" s="269"/>
      <c r="B165" s="275" t="s">
        <v>156</v>
      </c>
      <c r="C165" s="303"/>
      <c r="D165" s="304"/>
      <c r="E165" s="305"/>
      <c r="F165" s="303"/>
      <c r="G165" s="306"/>
      <c r="H165" s="305"/>
      <c r="I165" s="280"/>
      <c r="J165" s="312"/>
      <c r="K165" s="312"/>
      <c r="L165" s="309"/>
      <c r="M165" s="309"/>
      <c r="N165" s="309"/>
      <c r="O165" s="309"/>
      <c r="P165" s="309">
        <f>SUM(P147:P164)</f>
        <v>556</v>
      </c>
      <c r="Q165" s="284" t="s">
        <v>26</v>
      </c>
    </row>
    <row r="166" spans="1:17" x14ac:dyDescent="0.25">
      <c r="A166" s="269"/>
      <c r="B166" s="193"/>
      <c r="C166" s="200"/>
      <c r="D166" s="272"/>
      <c r="E166" s="273"/>
      <c r="F166" s="200"/>
      <c r="G166" s="274"/>
      <c r="H166" s="273"/>
      <c r="I166" s="40"/>
      <c r="J166" s="78"/>
      <c r="K166" s="78"/>
      <c r="L166" s="72"/>
      <c r="M166" s="72"/>
      <c r="N166" s="72"/>
      <c r="O166" s="72"/>
      <c r="P166" s="72"/>
      <c r="Q166" s="112"/>
    </row>
    <row r="167" spans="1:17" s="45" customFormat="1" x14ac:dyDescent="0.25">
      <c r="A167" s="352" t="s">
        <v>77</v>
      </c>
      <c r="B167" s="193" t="str">
        <f>'PLANILHA ORÇAMENTÁRIA'!D32</f>
        <v>Corpo BSTC diâmetro 0,30 m C.S. PB inclusive escavação, reaterro e transporte do tubo em Vias Urbanas</v>
      </c>
      <c r="C167" s="63"/>
      <c r="D167" s="64"/>
      <c r="E167" s="65"/>
      <c r="F167" s="66"/>
      <c r="G167" s="64"/>
      <c r="H167" s="65"/>
      <c r="I167" s="67"/>
      <c r="J167" s="69"/>
      <c r="K167" s="69"/>
      <c r="L167" s="70"/>
      <c r="M167" s="70"/>
      <c r="N167" s="70"/>
      <c r="O167" s="70"/>
      <c r="P167" s="70"/>
      <c r="Q167" s="71"/>
    </row>
    <row r="168" spans="1:17" s="45" customFormat="1" x14ac:dyDescent="0.25">
      <c r="A168" s="269"/>
      <c r="B168" s="271" t="s">
        <v>178</v>
      </c>
      <c r="C168" s="241"/>
      <c r="D168" s="242"/>
      <c r="E168" s="243"/>
      <c r="F168" s="241"/>
      <c r="G168" s="242"/>
      <c r="H168" s="243"/>
      <c r="I168" s="313" t="s">
        <v>239</v>
      </c>
      <c r="J168" s="69"/>
      <c r="K168" s="302">
        <v>4</v>
      </c>
      <c r="L168" s="70"/>
      <c r="M168" s="70"/>
      <c r="N168" s="70"/>
      <c r="O168" s="70"/>
      <c r="P168" s="74">
        <f t="shared" ref="P168:P202" si="24">K168</f>
        <v>4</v>
      </c>
      <c r="Q168" s="71"/>
    </row>
    <row r="169" spans="1:17" s="45" customFormat="1" x14ac:dyDescent="0.25">
      <c r="A169" s="269"/>
      <c r="B169" s="271" t="s">
        <v>178</v>
      </c>
      <c r="C169" s="241"/>
      <c r="D169" s="242"/>
      <c r="E169" s="243"/>
      <c r="F169" s="241"/>
      <c r="G169" s="242"/>
      <c r="H169" s="243"/>
      <c r="I169" s="313" t="s">
        <v>239</v>
      </c>
      <c r="J169" s="69"/>
      <c r="K169" s="302">
        <v>4.3</v>
      </c>
      <c r="L169" s="70"/>
      <c r="M169" s="70"/>
      <c r="N169" s="70"/>
      <c r="O169" s="70"/>
      <c r="P169" s="74">
        <f t="shared" si="24"/>
        <v>4.3</v>
      </c>
      <c r="Q169" s="71"/>
    </row>
    <row r="170" spans="1:17" s="45" customFormat="1" x14ac:dyDescent="0.25">
      <c r="A170" s="269"/>
      <c r="B170" s="271" t="s">
        <v>219</v>
      </c>
      <c r="C170" s="200"/>
      <c r="D170" s="201"/>
      <c r="E170" s="202"/>
      <c r="F170" s="203"/>
      <c r="G170" s="242"/>
      <c r="H170" s="202"/>
      <c r="I170" s="234" t="s">
        <v>240</v>
      </c>
      <c r="J170" s="69"/>
      <c r="K170" s="302">
        <v>11.65</v>
      </c>
      <c r="L170" s="70"/>
      <c r="M170" s="70"/>
      <c r="N170" s="70"/>
      <c r="O170" s="70"/>
      <c r="P170" s="74">
        <f t="shared" si="24"/>
        <v>11.65</v>
      </c>
      <c r="Q170" s="71"/>
    </row>
    <row r="171" spans="1:17" s="45" customFormat="1" x14ac:dyDescent="0.25">
      <c r="A171" s="269"/>
      <c r="B171" s="271" t="s">
        <v>219</v>
      </c>
      <c r="C171" s="200"/>
      <c r="D171" s="201"/>
      <c r="E171" s="202"/>
      <c r="F171" s="203"/>
      <c r="G171" s="242"/>
      <c r="H171" s="202"/>
      <c r="I171" s="234" t="s">
        <v>241</v>
      </c>
      <c r="J171" s="69"/>
      <c r="K171" s="302">
        <v>11.3</v>
      </c>
      <c r="L171" s="70"/>
      <c r="M171" s="70"/>
      <c r="N171" s="70"/>
      <c r="O171" s="70"/>
      <c r="P171" s="74">
        <f t="shared" si="24"/>
        <v>11.3</v>
      </c>
      <c r="Q171" s="71"/>
    </row>
    <row r="172" spans="1:17" s="45" customFormat="1" x14ac:dyDescent="0.25">
      <c r="A172" s="269"/>
      <c r="B172" s="271" t="s">
        <v>219</v>
      </c>
      <c r="C172" s="200"/>
      <c r="D172" s="201"/>
      <c r="E172" s="202"/>
      <c r="F172" s="203"/>
      <c r="G172" s="242"/>
      <c r="H172" s="202"/>
      <c r="I172" s="234" t="s">
        <v>242</v>
      </c>
      <c r="J172" s="69"/>
      <c r="K172" s="302">
        <v>15.1</v>
      </c>
      <c r="L172" s="70"/>
      <c r="M172" s="70"/>
      <c r="N172" s="70"/>
      <c r="O172" s="70"/>
      <c r="P172" s="74">
        <f t="shared" si="24"/>
        <v>15.1</v>
      </c>
      <c r="Q172" s="71"/>
    </row>
    <row r="173" spans="1:17" s="45" customFormat="1" x14ac:dyDescent="0.25">
      <c r="A173" s="269"/>
      <c r="B173" s="271" t="s">
        <v>223</v>
      </c>
      <c r="C173" s="200"/>
      <c r="D173" s="201"/>
      <c r="E173" s="202"/>
      <c r="F173" s="203"/>
      <c r="G173" s="242"/>
      <c r="H173" s="202"/>
      <c r="I173" s="234" t="s">
        <v>243</v>
      </c>
      <c r="J173" s="69"/>
      <c r="K173" s="302">
        <v>15.15</v>
      </c>
      <c r="L173" s="70"/>
      <c r="M173" s="70"/>
      <c r="N173" s="70"/>
      <c r="O173" s="70"/>
      <c r="P173" s="74">
        <f t="shared" si="24"/>
        <v>15.15</v>
      </c>
      <c r="Q173" s="71"/>
    </row>
    <row r="174" spans="1:17" s="45" customFormat="1" x14ac:dyDescent="0.25">
      <c r="A174" s="269"/>
      <c r="B174" s="271" t="s">
        <v>223</v>
      </c>
      <c r="C174" s="200"/>
      <c r="D174" s="201"/>
      <c r="E174" s="202"/>
      <c r="F174" s="203"/>
      <c r="G174" s="242"/>
      <c r="H174" s="202"/>
      <c r="I174" s="234" t="s">
        <v>244</v>
      </c>
      <c r="J174" s="69"/>
      <c r="K174" s="302">
        <v>9.65</v>
      </c>
      <c r="L174" s="70"/>
      <c r="M174" s="70"/>
      <c r="N174" s="70"/>
      <c r="O174" s="70"/>
      <c r="P174" s="74">
        <f t="shared" si="24"/>
        <v>9.65</v>
      </c>
      <c r="Q174" s="71"/>
    </row>
    <row r="175" spans="1:17" s="45" customFormat="1" x14ac:dyDescent="0.25">
      <c r="A175" s="269"/>
      <c r="B175" s="271" t="s">
        <v>223</v>
      </c>
      <c r="C175" s="200"/>
      <c r="D175" s="201"/>
      <c r="E175" s="202"/>
      <c r="F175" s="203"/>
      <c r="G175" s="242"/>
      <c r="H175" s="202"/>
      <c r="I175" s="234" t="s">
        <v>244</v>
      </c>
      <c r="J175" s="69"/>
      <c r="K175" s="302">
        <v>10.3</v>
      </c>
      <c r="L175" s="70"/>
      <c r="M175" s="70"/>
      <c r="N175" s="70"/>
      <c r="O175" s="70"/>
      <c r="P175" s="74">
        <f t="shared" si="24"/>
        <v>10.3</v>
      </c>
      <c r="Q175" s="71"/>
    </row>
    <row r="176" spans="1:17" s="45" customFormat="1" x14ac:dyDescent="0.25">
      <c r="A176" s="269"/>
      <c r="B176" s="271" t="s">
        <v>223</v>
      </c>
      <c r="C176" s="200"/>
      <c r="D176" s="201"/>
      <c r="E176" s="202"/>
      <c r="F176" s="203"/>
      <c r="G176" s="242"/>
      <c r="H176" s="202"/>
      <c r="I176" s="234" t="s">
        <v>245</v>
      </c>
      <c r="J176" s="69"/>
      <c r="K176" s="302">
        <v>10.3</v>
      </c>
      <c r="L176" s="70"/>
      <c r="M176" s="70"/>
      <c r="N176" s="70"/>
      <c r="O176" s="70"/>
      <c r="P176" s="74">
        <f t="shared" si="24"/>
        <v>10.3</v>
      </c>
      <c r="Q176" s="71"/>
    </row>
    <row r="177" spans="1:17" s="45" customFormat="1" x14ac:dyDescent="0.25">
      <c r="A177" s="269"/>
      <c r="B177" s="271" t="s">
        <v>223</v>
      </c>
      <c r="C177" s="200"/>
      <c r="D177" s="201"/>
      <c r="E177" s="202"/>
      <c r="F177" s="203"/>
      <c r="G177" s="242"/>
      <c r="H177" s="202"/>
      <c r="I177" s="234" t="s">
        <v>245</v>
      </c>
      <c r="J177" s="69"/>
      <c r="K177" s="302">
        <v>8.5</v>
      </c>
      <c r="L177" s="70"/>
      <c r="M177" s="70"/>
      <c r="N177" s="70"/>
      <c r="O177" s="70"/>
      <c r="P177" s="74">
        <f t="shared" si="24"/>
        <v>8.5</v>
      </c>
      <c r="Q177" s="71"/>
    </row>
    <row r="178" spans="1:17" s="45" customFormat="1" x14ac:dyDescent="0.25">
      <c r="A178" s="269"/>
      <c r="B178" s="271" t="s">
        <v>223</v>
      </c>
      <c r="C178" s="200"/>
      <c r="D178" s="201"/>
      <c r="E178" s="202"/>
      <c r="F178" s="203"/>
      <c r="G178" s="242"/>
      <c r="H178" s="202"/>
      <c r="I178" s="234" t="s">
        <v>246</v>
      </c>
      <c r="J178" s="69"/>
      <c r="K178" s="302">
        <v>6.75</v>
      </c>
      <c r="L178" s="70"/>
      <c r="M178" s="70"/>
      <c r="N178" s="70"/>
      <c r="O178" s="70"/>
      <c r="P178" s="74">
        <f t="shared" si="24"/>
        <v>6.75</v>
      </c>
      <c r="Q178" s="71"/>
    </row>
    <row r="179" spans="1:17" s="45" customFormat="1" x14ac:dyDescent="0.25">
      <c r="A179" s="269"/>
      <c r="B179" s="271" t="s">
        <v>228</v>
      </c>
      <c r="C179" s="200"/>
      <c r="D179" s="201"/>
      <c r="E179" s="202"/>
      <c r="F179" s="203"/>
      <c r="G179" s="242"/>
      <c r="H179" s="202"/>
      <c r="I179" s="234" t="s">
        <v>247</v>
      </c>
      <c r="J179" s="69"/>
      <c r="K179" s="302">
        <v>12</v>
      </c>
      <c r="L179" s="70"/>
      <c r="M179" s="70"/>
      <c r="N179" s="70"/>
      <c r="O179" s="70"/>
      <c r="P179" s="74">
        <f t="shared" si="24"/>
        <v>12</v>
      </c>
      <c r="Q179" s="71"/>
    </row>
    <row r="180" spans="1:17" s="45" customFormat="1" x14ac:dyDescent="0.25">
      <c r="A180" s="269"/>
      <c r="B180" s="271" t="s">
        <v>228</v>
      </c>
      <c r="C180" s="200"/>
      <c r="D180" s="201"/>
      <c r="E180" s="202"/>
      <c r="F180" s="203"/>
      <c r="G180" s="242"/>
      <c r="H180" s="202"/>
      <c r="I180" s="234" t="s">
        <v>248</v>
      </c>
      <c r="J180" s="69"/>
      <c r="K180" s="302">
        <v>4</v>
      </c>
      <c r="L180" s="70"/>
      <c r="M180" s="70"/>
      <c r="N180" s="70"/>
      <c r="O180" s="70"/>
      <c r="P180" s="74">
        <f t="shared" si="24"/>
        <v>4</v>
      </c>
      <c r="Q180" s="71"/>
    </row>
    <row r="181" spans="1:17" s="45" customFormat="1" x14ac:dyDescent="0.25">
      <c r="A181" s="269"/>
      <c r="B181" s="271" t="s">
        <v>228</v>
      </c>
      <c r="C181" s="200"/>
      <c r="D181" s="201"/>
      <c r="E181" s="202"/>
      <c r="F181" s="203"/>
      <c r="G181" s="242"/>
      <c r="H181" s="202"/>
      <c r="I181" s="234" t="s">
        <v>248</v>
      </c>
      <c r="J181" s="69"/>
      <c r="K181" s="302">
        <v>9.8000000000000007</v>
      </c>
      <c r="L181" s="70"/>
      <c r="M181" s="70"/>
      <c r="N181" s="70"/>
      <c r="O181" s="70"/>
      <c r="P181" s="74">
        <f t="shared" si="24"/>
        <v>9.8000000000000007</v>
      </c>
      <c r="Q181" s="71"/>
    </row>
    <row r="182" spans="1:17" s="119" customFormat="1" x14ac:dyDescent="0.25">
      <c r="A182" s="270"/>
      <c r="B182" s="271" t="s">
        <v>228</v>
      </c>
      <c r="C182" s="200"/>
      <c r="D182" s="201"/>
      <c r="E182" s="202"/>
      <c r="F182" s="203"/>
      <c r="G182" s="242"/>
      <c r="H182" s="202"/>
      <c r="I182" s="234" t="s">
        <v>249</v>
      </c>
      <c r="J182" s="300"/>
      <c r="K182" s="300">
        <v>5.2</v>
      </c>
      <c r="L182" s="105"/>
      <c r="M182" s="105"/>
      <c r="N182" s="105"/>
      <c r="O182" s="105"/>
      <c r="P182" s="74">
        <f t="shared" si="24"/>
        <v>5.2</v>
      </c>
      <c r="Q182" s="121"/>
    </row>
    <row r="183" spans="1:17" s="119" customFormat="1" x14ac:dyDescent="0.25">
      <c r="A183" s="270"/>
      <c r="B183" s="271" t="s">
        <v>228</v>
      </c>
      <c r="C183" s="200"/>
      <c r="D183" s="201"/>
      <c r="E183" s="202"/>
      <c r="F183" s="203"/>
      <c r="G183" s="242"/>
      <c r="H183" s="202"/>
      <c r="I183" s="234" t="s">
        <v>249</v>
      </c>
      <c r="J183" s="300"/>
      <c r="K183" s="300">
        <v>13.15</v>
      </c>
      <c r="L183" s="105"/>
      <c r="M183" s="105"/>
      <c r="N183" s="105"/>
      <c r="O183" s="105"/>
      <c r="P183" s="74">
        <f t="shared" si="24"/>
        <v>13.15</v>
      </c>
      <c r="Q183" s="121"/>
    </row>
    <row r="184" spans="1:17" s="119" customFormat="1" x14ac:dyDescent="0.25">
      <c r="A184" s="270"/>
      <c r="B184" s="271" t="s">
        <v>186</v>
      </c>
      <c r="C184" s="244"/>
      <c r="D184" s="242"/>
      <c r="E184" s="243"/>
      <c r="F184" s="241"/>
      <c r="G184" s="242"/>
      <c r="H184" s="243"/>
      <c r="I184" s="299" t="s">
        <v>250</v>
      </c>
      <c r="J184" s="300"/>
      <c r="K184" s="300">
        <v>5.9</v>
      </c>
      <c r="L184" s="105"/>
      <c r="M184" s="105"/>
      <c r="N184" s="105"/>
      <c r="O184" s="105"/>
      <c r="P184" s="74">
        <f t="shared" si="24"/>
        <v>5.9</v>
      </c>
      <c r="Q184" s="121"/>
    </row>
    <row r="185" spans="1:17" s="119" customFormat="1" x14ac:dyDescent="0.25">
      <c r="A185" s="270"/>
      <c r="B185" s="271" t="s">
        <v>232</v>
      </c>
      <c r="C185" s="200"/>
      <c r="D185" s="201"/>
      <c r="E185" s="202"/>
      <c r="F185" s="203"/>
      <c r="G185" s="242"/>
      <c r="H185" s="202"/>
      <c r="I185" s="234" t="s">
        <v>251</v>
      </c>
      <c r="J185" s="300"/>
      <c r="K185" s="300">
        <v>8.4</v>
      </c>
      <c r="L185" s="105"/>
      <c r="M185" s="105"/>
      <c r="N185" s="105"/>
      <c r="O185" s="105"/>
      <c r="P185" s="74">
        <f t="shared" si="24"/>
        <v>8.4</v>
      </c>
      <c r="Q185" s="121"/>
    </row>
    <row r="186" spans="1:17" s="119" customFormat="1" x14ac:dyDescent="0.25">
      <c r="A186" s="270"/>
      <c r="B186" s="271" t="s">
        <v>232</v>
      </c>
      <c r="C186" s="200"/>
      <c r="D186" s="201"/>
      <c r="E186" s="202"/>
      <c r="F186" s="203"/>
      <c r="G186" s="242"/>
      <c r="H186" s="202"/>
      <c r="I186" s="234" t="s">
        <v>252</v>
      </c>
      <c r="J186" s="300"/>
      <c r="K186" s="300">
        <v>10</v>
      </c>
      <c r="L186" s="105"/>
      <c r="M186" s="105"/>
      <c r="N186" s="105"/>
      <c r="O186" s="105"/>
      <c r="P186" s="74">
        <f t="shared" si="24"/>
        <v>10</v>
      </c>
      <c r="Q186" s="121"/>
    </row>
    <row r="187" spans="1:17" s="119" customFormat="1" x14ac:dyDescent="0.25">
      <c r="A187" s="270"/>
      <c r="B187" s="271" t="s">
        <v>232</v>
      </c>
      <c r="C187" s="200"/>
      <c r="D187" s="201"/>
      <c r="E187" s="202"/>
      <c r="F187" s="203"/>
      <c r="G187" s="242"/>
      <c r="H187" s="202"/>
      <c r="I187" s="234" t="s">
        <v>253</v>
      </c>
      <c r="J187" s="300"/>
      <c r="K187" s="300">
        <v>9.6</v>
      </c>
      <c r="L187" s="105"/>
      <c r="M187" s="105"/>
      <c r="N187" s="105"/>
      <c r="O187" s="105"/>
      <c r="P187" s="74">
        <f t="shared" si="24"/>
        <v>9.6</v>
      </c>
      <c r="Q187" s="121"/>
    </row>
    <row r="188" spans="1:17" s="119" customFormat="1" x14ac:dyDescent="0.25">
      <c r="A188" s="270"/>
      <c r="B188" s="271" t="s">
        <v>232</v>
      </c>
      <c r="C188" s="200"/>
      <c r="D188" s="201"/>
      <c r="E188" s="202"/>
      <c r="F188" s="203"/>
      <c r="G188" s="242"/>
      <c r="H188" s="202"/>
      <c r="I188" s="234" t="s">
        <v>254</v>
      </c>
      <c r="J188" s="300"/>
      <c r="K188" s="300">
        <v>8</v>
      </c>
      <c r="L188" s="105"/>
      <c r="M188" s="105"/>
      <c r="N188" s="105"/>
      <c r="O188" s="105"/>
      <c r="P188" s="74">
        <f t="shared" si="24"/>
        <v>8</v>
      </c>
      <c r="Q188" s="121"/>
    </row>
    <row r="189" spans="1:17" s="119" customFormat="1" x14ac:dyDescent="0.25">
      <c r="A189" s="270"/>
      <c r="B189" s="271" t="s">
        <v>232</v>
      </c>
      <c r="C189" s="200"/>
      <c r="D189" s="201"/>
      <c r="E189" s="202"/>
      <c r="F189" s="203"/>
      <c r="G189" s="242"/>
      <c r="H189" s="202"/>
      <c r="I189" s="234" t="s">
        <v>255</v>
      </c>
      <c r="J189" s="300"/>
      <c r="K189" s="300">
        <v>5.3</v>
      </c>
      <c r="L189" s="105"/>
      <c r="M189" s="105"/>
      <c r="N189" s="105"/>
      <c r="O189" s="105"/>
      <c r="P189" s="74">
        <f t="shared" si="24"/>
        <v>5.3</v>
      </c>
      <c r="Q189" s="121"/>
    </row>
    <row r="190" spans="1:17" s="119" customFormat="1" x14ac:dyDescent="0.25">
      <c r="A190" s="270"/>
      <c r="B190" s="271" t="s">
        <v>232</v>
      </c>
      <c r="C190" s="200"/>
      <c r="D190" s="201"/>
      <c r="E190" s="202"/>
      <c r="F190" s="203"/>
      <c r="G190" s="242"/>
      <c r="H190" s="202"/>
      <c r="I190" s="234" t="s">
        <v>256</v>
      </c>
      <c r="J190" s="300"/>
      <c r="K190" s="300">
        <v>5.6</v>
      </c>
      <c r="L190" s="105"/>
      <c r="M190" s="105"/>
      <c r="N190" s="105"/>
      <c r="O190" s="105"/>
      <c r="P190" s="74">
        <f t="shared" si="24"/>
        <v>5.6</v>
      </c>
      <c r="Q190" s="121"/>
    </row>
    <row r="191" spans="1:17" s="119" customFormat="1" x14ac:dyDescent="0.25">
      <c r="A191" s="270"/>
      <c r="B191" s="271" t="s">
        <v>181</v>
      </c>
      <c r="C191" s="244"/>
      <c r="D191" s="242"/>
      <c r="E191" s="243"/>
      <c r="F191" s="241"/>
      <c r="G191" s="242"/>
      <c r="H191" s="243"/>
      <c r="I191" s="299" t="s">
        <v>257</v>
      </c>
      <c r="J191" s="300"/>
      <c r="K191" s="300">
        <v>4.8499999999999996</v>
      </c>
      <c r="L191" s="105"/>
      <c r="M191" s="105"/>
      <c r="N191" s="105"/>
      <c r="O191" s="105"/>
      <c r="P191" s="74">
        <f t="shared" si="24"/>
        <v>4.8499999999999996</v>
      </c>
      <c r="Q191" s="121"/>
    </row>
    <row r="192" spans="1:17" s="119" customFormat="1" x14ac:dyDescent="0.25">
      <c r="A192" s="270"/>
      <c r="B192" s="271" t="s">
        <v>181</v>
      </c>
      <c r="C192" s="244"/>
      <c r="D192" s="242"/>
      <c r="E192" s="243"/>
      <c r="F192" s="241"/>
      <c r="G192" s="242"/>
      <c r="H192" s="243"/>
      <c r="I192" s="299" t="s">
        <v>258</v>
      </c>
      <c r="J192" s="300"/>
      <c r="K192" s="300">
        <v>7.5</v>
      </c>
      <c r="L192" s="105"/>
      <c r="M192" s="105"/>
      <c r="N192" s="105"/>
      <c r="O192" s="105"/>
      <c r="P192" s="74">
        <f t="shared" si="24"/>
        <v>7.5</v>
      </c>
      <c r="Q192" s="121"/>
    </row>
    <row r="193" spans="1:17" s="119" customFormat="1" x14ac:dyDescent="0.25">
      <c r="A193" s="270"/>
      <c r="B193" s="271" t="s">
        <v>181</v>
      </c>
      <c r="C193" s="244"/>
      <c r="D193" s="242"/>
      <c r="E193" s="243"/>
      <c r="F193" s="241"/>
      <c r="G193" s="242"/>
      <c r="H193" s="243"/>
      <c r="I193" s="299" t="s">
        <v>259</v>
      </c>
      <c r="J193" s="300"/>
      <c r="K193" s="300">
        <v>14.7</v>
      </c>
      <c r="L193" s="105"/>
      <c r="M193" s="105"/>
      <c r="N193" s="105"/>
      <c r="O193" s="105"/>
      <c r="P193" s="74">
        <f t="shared" si="24"/>
        <v>14.7</v>
      </c>
      <c r="Q193" s="121"/>
    </row>
    <row r="194" spans="1:17" s="119" customFormat="1" x14ac:dyDescent="0.25">
      <c r="A194" s="270"/>
      <c r="B194" s="271" t="s">
        <v>181</v>
      </c>
      <c r="C194" s="244"/>
      <c r="D194" s="242"/>
      <c r="E194" s="243"/>
      <c r="F194" s="241"/>
      <c r="G194" s="242"/>
      <c r="H194" s="243"/>
      <c r="I194" s="299" t="s">
        <v>259</v>
      </c>
      <c r="J194" s="300"/>
      <c r="K194" s="300">
        <v>14.9</v>
      </c>
      <c r="L194" s="105"/>
      <c r="M194" s="105"/>
      <c r="N194" s="105"/>
      <c r="O194" s="105"/>
      <c r="P194" s="74">
        <f t="shared" si="24"/>
        <v>14.9</v>
      </c>
      <c r="Q194" s="121"/>
    </row>
    <row r="195" spans="1:17" s="119" customFormat="1" x14ac:dyDescent="0.25">
      <c r="A195" s="270"/>
      <c r="B195" s="271" t="s">
        <v>181</v>
      </c>
      <c r="C195" s="244"/>
      <c r="D195" s="242"/>
      <c r="E195" s="243"/>
      <c r="F195" s="241"/>
      <c r="G195" s="242"/>
      <c r="H195" s="243"/>
      <c r="I195" s="299" t="s">
        <v>260</v>
      </c>
      <c r="J195" s="300"/>
      <c r="K195" s="300">
        <v>7.1</v>
      </c>
      <c r="L195" s="105"/>
      <c r="M195" s="105"/>
      <c r="N195" s="105"/>
      <c r="O195" s="105"/>
      <c r="P195" s="74">
        <f t="shared" si="24"/>
        <v>7.1</v>
      </c>
      <c r="Q195" s="121"/>
    </row>
    <row r="196" spans="1:17" s="119" customFormat="1" x14ac:dyDescent="0.25">
      <c r="A196" s="270"/>
      <c r="B196" s="271" t="s">
        <v>181</v>
      </c>
      <c r="C196" s="244"/>
      <c r="D196" s="242"/>
      <c r="E196" s="243"/>
      <c r="F196" s="241"/>
      <c r="G196" s="242"/>
      <c r="H196" s="243"/>
      <c r="I196" s="299" t="s">
        <v>261</v>
      </c>
      <c r="J196" s="300"/>
      <c r="K196" s="300">
        <v>5.6</v>
      </c>
      <c r="L196" s="105"/>
      <c r="M196" s="105"/>
      <c r="N196" s="105"/>
      <c r="O196" s="105"/>
      <c r="P196" s="74">
        <f t="shared" si="24"/>
        <v>5.6</v>
      </c>
      <c r="Q196" s="121"/>
    </row>
    <row r="197" spans="1:17" s="119" customFormat="1" x14ac:dyDescent="0.25">
      <c r="A197" s="270"/>
      <c r="B197" s="271" t="s">
        <v>181</v>
      </c>
      <c r="C197" s="244"/>
      <c r="D197" s="242"/>
      <c r="E197" s="243"/>
      <c r="F197" s="241"/>
      <c r="G197" s="242"/>
      <c r="H197" s="243"/>
      <c r="I197" s="299" t="s">
        <v>261</v>
      </c>
      <c r="J197" s="300"/>
      <c r="K197" s="300">
        <v>9.6</v>
      </c>
      <c r="L197" s="105"/>
      <c r="M197" s="105"/>
      <c r="N197" s="105"/>
      <c r="O197" s="105"/>
      <c r="P197" s="74">
        <f t="shared" si="24"/>
        <v>9.6</v>
      </c>
      <c r="Q197" s="121"/>
    </row>
    <row r="198" spans="1:17" s="119" customFormat="1" x14ac:dyDescent="0.25">
      <c r="A198" s="270"/>
      <c r="B198" s="271" t="s">
        <v>181</v>
      </c>
      <c r="C198" s="244"/>
      <c r="D198" s="242"/>
      <c r="E198" s="243"/>
      <c r="F198" s="241"/>
      <c r="G198" s="242"/>
      <c r="H198" s="243"/>
      <c r="I198" s="299" t="s">
        <v>262</v>
      </c>
      <c r="J198" s="300"/>
      <c r="K198" s="300">
        <v>10.4</v>
      </c>
      <c r="L198" s="105"/>
      <c r="M198" s="105"/>
      <c r="N198" s="105"/>
      <c r="O198" s="105"/>
      <c r="P198" s="74">
        <f t="shared" si="24"/>
        <v>10.4</v>
      </c>
      <c r="Q198" s="121"/>
    </row>
    <row r="199" spans="1:17" s="119" customFormat="1" x14ac:dyDescent="0.25">
      <c r="A199" s="270"/>
      <c r="B199" s="271" t="s">
        <v>181</v>
      </c>
      <c r="C199" s="244"/>
      <c r="D199" s="242"/>
      <c r="E199" s="243"/>
      <c r="F199" s="241"/>
      <c r="G199" s="242"/>
      <c r="H199" s="243"/>
      <c r="I199" s="299" t="s">
        <v>262</v>
      </c>
      <c r="J199" s="300"/>
      <c r="K199" s="300">
        <v>9.15</v>
      </c>
      <c r="L199" s="105"/>
      <c r="M199" s="105"/>
      <c r="N199" s="105"/>
      <c r="O199" s="105"/>
      <c r="P199" s="74">
        <f t="shared" si="24"/>
        <v>9.15</v>
      </c>
      <c r="Q199" s="121"/>
    </row>
    <row r="200" spans="1:17" s="119" customFormat="1" x14ac:dyDescent="0.25">
      <c r="A200" s="270"/>
      <c r="B200" s="271" t="s">
        <v>181</v>
      </c>
      <c r="C200" s="244"/>
      <c r="D200" s="242"/>
      <c r="E200" s="243"/>
      <c r="F200" s="241"/>
      <c r="G200" s="242"/>
      <c r="H200" s="243"/>
      <c r="I200" s="299" t="s">
        <v>263</v>
      </c>
      <c r="J200" s="300"/>
      <c r="K200" s="300">
        <v>12.5</v>
      </c>
      <c r="L200" s="105"/>
      <c r="M200" s="105"/>
      <c r="N200" s="105"/>
      <c r="O200" s="105"/>
      <c r="P200" s="74">
        <f t="shared" si="24"/>
        <v>12.5</v>
      </c>
      <c r="Q200" s="121"/>
    </row>
    <row r="201" spans="1:17" s="119" customFormat="1" x14ac:dyDescent="0.25">
      <c r="A201" s="270"/>
      <c r="B201" s="271" t="s">
        <v>181</v>
      </c>
      <c r="C201" s="244"/>
      <c r="D201" s="242"/>
      <c r="E201" s="243"/>
      <c r="F201" s="241"/>
      <c r="G201" s="242"/>
      <c r="H201" s="243"/>
      <c r="I201" s="299" t="s">
        <v>263</v>
      </c>
      <c r="J201" s="300"/>
      <c r="K201" s="300">
        <v>7.15</v>
      </c>
      <c r="L201" s="105"/>
      <c r="M201" s="105"/>
      <c r="N201" s="105"/>
      <c r="O201" s="105"/>
      <c r="P201" s="74">
        <f t="shared" si="24"/>
        <v>7.15</v>
      </c>
      <c r="Q201" s="121"/>
    </row>
    <row r="202" spans="1:17" s="119" customFormat="1" x14ac:dyDescent="0.25">
      <c r="A202" s="270"/>
      <c r="B202" s="271" t="s">
        <v>181</v>
      </c>
      <c r="C202" s="241"/>
      <c r="D202" s="242"/>
      <c r="E202" s="243"/>
      <c r="F202" s="241"/>
      <c r="G202" s="242"/>
      <c r="H202" s="243"/>
      <c r="I202" s="313" t="s">
        <v>264</v>
      </c>
      <c r="J202" s="300"/>
      <c r="K202" s="300">
        <v>8.4499999999999993</v>
      </c>
      <c r="L202" s="105"/>
      <c r="M202" s="105"/>
      <c r="N202" s="105"/>
      <c r="O202" s="105"/>
      <c r="P202" s="74">
        <f t="shared" si="24"/>
        <v>8.4499999999999993</v>
      </c>
      <c r="Q202" s="121"/>
    </row>
    <row r="203" spans="1:17" x14ac:dyDescent="0.25">
      <c r="A203" s="269"/>
      <c r="B203" s="275" t="s">
        <v>156</v>
      </c>
      <c r="C203" s="303"/>
      <c r="D203" s="304"/>
      <c r="E203" s="305"/>
      <c r="F203" s="303"/>
      <c r="G203" s="306"/>
      <c r="H203" s="305"/>
      <c r="I203" s="280"/>
      <c r="J203" s="312"/>
      <c r="K203" s="312"/>
      <c r="L203" s="309"/>
      <c r="M203" s="309"/>
      <c r="N203" s="309"/>
      <c r="O203" s="309"/>
      <c r="P203" s="309">
        <f>SUM(P168:P202)</f>
        <v>315.84999999999997</v>
      </c>
      <c r="Q203" s="284" t="s">
        <v>26</v>
      </c>
    </row>
    <row r="204" spans="1:17" x14ac:dyDescent="0.25">
      <c r="A204" s="269"/>
      <c r="B204" s="193"/>
      <c r="C204" s="200"/>
      <c r="D204" s="272"/>
      <c r="E204" s="273"/>
      <c r="F204" s="200"/>
      <c r="G204" s="274"/>
      <c r="H204" s="273"/>
      <c r="I204" s="40"/>
      <c r="J204" s="78"/>
      <c r="K204" s="78"/>
      <c r="L204" s="72"/>
      <c r="M204" s="72"/>
      <c r="N204" s="72"/>
      <c r="O204" s="72"/>
      <c r="P204" s="72"/>
      <c r="Q204" s="112"/>
    </row>
    <row r="205" spans="1:17" ht="31.5" x14ac:dyDescent="0.25">
      <c r="A205" s="352" t="s">
        <v>80</v>
      </c>
      <c r="B205" s="295" t="str">
        <f>'PLANILHA ORÇAMENTÁRIA'!D33</f>
        <v>Corpo BSTC diâmetro 0,20 m C.S. PB inclusive escavação, reaterro e transporte do tubo em Vias Urbanas</v>
      </c>
      <c r="C205" s="200"/>
      <c r="D205" s="272"/>
      <c r="E205" s="273"/>
      <c r="F205" s="200"/>
      <c r="G205" s="274"/>
      <c r="H205" s="273"/>
      <c r="I205" s="40"/>
      <c r="J205" s="78"/>
      <c r="K205" s="78"/>
      <c r="L205" s="72"/>
      <c r="M205" s="72"/>
      <c r="N205" s="72"/>
      <c r="O205" s="72"/>
      <c r="P205" s="72"/>
      <c r="Q205" s="112"/>
    </row>
    <row r="206" spans="1:17" x14ac:dyDescent="0.25">
      <c r="A206" s="270"/>
      <c r="B206" s="271" t="s">
        <v>178</v>
      </c>
      <c r="C206" s="244"/>
      <c r="D206" s="242"/>
      <c r="E206" s="243"/>
      <c r="F206" s="241"/>
      <c r="G206" s="242"/>
      <c r="H206" s="243"/>
      <c r="I206" s="313" t="s">
        <v>265</v>
      </c>
      <c r="J206" s="78"/>
      <c r="K206" s="318">
        <v>13.2</v>
      </c>
      <c r="L206" s="72"/>
      <c r="M206" s="72"/>
      <c r="N206" s="72"/>
      <c r="O206" s="72"/>
      <c r="P206" s="73">
        <f>K206</f>
        <v>13.2</v>
      </c>
      <c r="Q206" s="112"/>
    </row>
    <row r="207" spans="1:17" x14ac:dyDescent="0.25">
      <c r="A207" s="270"/>
      <c r="B207" s="271" t="s">
        <v>178</v>
      </c>
      <c r="C207" s="244"/>
      <c r="D207" s="242"/>
      <c r="E207" s="243"/>
      <c r="F207" s="241"/>
      <c r="G207" s="242"/>
      <c r="H207" s="243"/>
      <c r="I207" s="313" t="s">
        <v>265</v>
      </c>
      <c r="J207" s="78"/>
      <c r="K207" s="318">
        <v>13.25</v>
      </c>
      <c r="L207" s="72"/>
      <c r="M207" s="72"/>
      <c r="N207" s="72"/>
      <c r="O207" s="72"/>
      <c r="P207" s="73">
        <f t="shared" ref="P207:P216" si="25">K207</f>
        <v>13.25</v>
      </c>
      <c r="Q207" s="112"/>
    </row>
    <row r="208" spans="1:17" x14ac:dyDescent="0.25">
      <c r="A208" s="270"/>
      <c r="B208" s="271" t="s">
        <v>178</v>
      </c>
      <c r="C208" s="241"/>
      <c r="D208" s="242"/>
      <c r="E208" s="243"/>
      <c r="F208" s="241"/>
      <c r="G208" s="242"/>
      <c r="H208" s="243"/>
      <c r="I208" s="313" t="s">
        <v>265</v>
      </c>
      <c r="J208" s="78"/>
      <c r="K208" s="318">
        <v>5.2</v>
      </c>
      <c r="L208" s="72"/>
      <c r="M208" s="72"/>
      <c r="N208" s="72"/>
      <c r="O208" s="72"/>
      <c r="P208" s="73">
        <f t="shared" si="25"/>
        <v>5.2</v>
      </c>
      <c r="Q208" s="112"/>
    </row>
    <row r="209" spans="1:17" x14ac:dyDescent="0.25">
      <c r="A209" s="270"/>
      <c r="B209" s="271" t="s">
        <v>178</v>
      </c>
      <c r="C209" s="241"/>
      <c r="D209" s="242"/>
      <c r="E209" s="243"/>
      <c r="F209" s="241"/>
      <c r="G209" s="242"/>
      <c r="H209" s="243"/>
      <c r="I209" s="313" t="s">
        <v>265</v>
      </c>
      <c r="J209" s="78"/>
      <c r="K209" s="318">
        <v>5.6</v>
      </c>
      <c r="L209" s="72"/>
      <c r="M209" s="72"/>
      <c r="N209" s="72"/>
      <c r="O209" s="72"/>
      <c r="P209" s="73">
        <f t="shared" si="25"/>
        <v>5.6</v>
      </c>
      <c r="Q209" s="112"/>
    </row>
    <row r="210" spans="1:17" x14ac:dyDescent="0.25">
      <c r="A210" s="270"/>
      <c r="B210" s="271" t="s">
        <v>178</v>
      </c>
      <c r="C210" s="241"/>
      <c r="D210" s="242"/>
      <c r="E210" s="243"/>
      <c r="F210" s="241"/>
      <c r="G210" s="242"/>
      <c r="H210" s="243"/>
      <c r="I210" s="313" t="s">
        <v>266</v>
      </c>
      <c r="J210" s="78"/>
      <c r="K210" s="318">
        <v>10.4</v>
      </c>
      <c r="L210" s="72"/>
      <c r="M210" s="72"/>
      <c r="N210" s="72"/>
      <c r="O210" s="72"/>
      <c r="P210" s="73">
        <f t="shared" si="25"/>
        <v>10.4</v>
      </c>
      <c r="Q210" s="112"/>
    </row>
    <row r="211" spans="1:17" x14ac:dyDescent="0.25">
      <c r="A211" s="270"/>
      <c r="B211" s="271" t="s">
        <v>178</v>
      </c>
      <c r="C211" s="241"/>
      <c r="D211" s="242"/>
      <c r="E211" s="243"/>
      <c r="F211" s="241"/>
      <c r="G211" s="242"/>
      <c r="H211" s="243"/>
      <c r="I211" s="313" t="s">
        <v>266</v>
      </c>
      <c r="J211" s="78"/>
      <c r="K211" s="318">
        <v>10.45</v>
      </c>
      <c r="L211" s="72"/>
      <c r="M211" s="72"/>
      <c r="N211" s="72"/>
      <c r="O211" s="72"/>
      <c r="P211" s="73">
        <f t="shared" si="25"/>
        <v>10.45</v>
      </c>
      <c r="Q211" s="112"/>
    </row>
    <row r="212" spans="1:17" x14ac:dyDescent="0.25">
      <c r="A212" s="270"/>
      <c r="B212" s="271" t="s">
        <v>178</v>
      </c>
      <c r="C212" s="241"/>
      <c r="D212" s="242"/>
      <c r="E212" s="243"/>
      <c r="F212" s="241"/>
      <c r="G212" s="242"/>
      <c r="H212" s="243"/>
      <c r="I212" s="313" t="s">
        <v>266</v>
      </c>
      <c r="J212" s="78"/>
      <c r="K212" s="318">
        <v>4.9000000000000004</v>
      </c>
      <c r="L212" s="72"/>
      <c r="M212" s="72"/>
      <c r="N212" s="72"/>
      <c r="O212" s="72"/>
      <c r="P212" s="73">
        <f t="shared" si="25"/>
        <v>4.9000000000000004</v>
      </c>
      <c r="Q212" s="112"/>
    </row>
    <row r="213" spans="1:17" x14ac:dyDescent="0.25">
      <c r="A213" s="270"/>
      <c r="B213" s="271" t="s">
        <v>178</v>
      </c>
      <c r="C213" s="241"/>
      <c r="D213" s="242"/>
      <c r="E213" s="243"/>
      <c r="F213" s="241"/>
      <c r="G213" s="242"/>
      <c r="H213" s="243"/>
      <c r="I213" s="313" t="s">
        <v>266</v>
      </c>
      <c r="J213" s="78"/>
      <c r="K213" s="318">
        <v>5.8</v>
      </c>
      <c r="L213" s="72"/>
      <c r="M213" s="72"/>
      <c r="N213" s="72"/>
      <c r="O213" s="72"/>
      <c r="P213" s="73">
        <f t="shared" si="25"/>
        <v>5.8</v>
      </c>
      <c r="Q213" s="112"/>
    </row>
    <row r="214" spans="1:17" x14ac:dyDescent="0.25">
      <c r="A214" s="270"/>
      <c r="B214" s="271" t="s">
        <v>186</v>
      </c>
      <c r="C214" s="244"/>
      <c r="D214" s="242"/>
      <c r="E214" s="243"/>
      <c r="F214" s="241"/>
      <c r="G214" s="242"/>
      <c r="H214" s="243"/>
      <c r="I214" s="299" t="s">
        <v>267</v>
      </c>
      <c r="J214" s="78"/>
      <c r="K214" s="318">
        <v>5.55</v>
      </c>
      <c r="L214" s="72"/>
      <c r="M214" s="72"/>
      <c r="N214" s="72"/>
      <c r="O214" s="72"/>
      <c r="P214" s="73">
        <f t="shared" si="25"/>
        <v>5.55</v>
      </c>
      <c r="Q214" s="112"/>
    </row>
    <row r="215" spans="1:17" x14ac:dyDescent="0.25">
      <c r="A215" s="270"/>
      <c r="B215" s="271" t="s">
        <v>186</v>
      </c>
      <c r="C215" s="244"/>
      <c r="D215" s="242"/>
      <c r="E215" s="243"/>
      <c r="F215" s="241"/>
      <c r="G215" s="242"/>
      <c r="H215" s="243"/>
      <c r="I215" s="299" t="s">
        <v>267</v>
      </c>
      <c r="J215" s="78"/>
      <c r="K215" s="318">
        <v>8.3000000000000007</v>
      </c>
      <c r="L215" s="72"/>
      <c r="M215" s="72"/>
      <c r="N215" s="72"/>
      <c r="O215" s="72"/>
      <c r="P215" s="73">
        <f t="shared" si="25"/>
        <v>8.3000000000000007</v>
      </c>
      <c r="Q215" s="112"/>
    </row>
    <row r="216" spans="1:17" x14ac:dyDescent="0.25">
      <c r="A216" s="270"/>
      <c r="B216" s="271" t="s">
        <v>186</v>
      </c>
      <c r="C216" s="241"/>
      <c r="D216" s="242"/>
      <c r="E216" s="243"/>
      <c r="F216" s="241"/>
      <c r="G216" s="242"/>
      <c r="H216" s="243"/>
      <c r="I216" s="299" t="s">
        <v>267</v>
      </c>
      <c r="J216" s="78"/>
      <c r="K216" s="318">
        <v>10.9</v>
      </c>
      <c r="L216" s="72"/>
      <c r="M216" s="72"/>
      <c r="N216" s="72"/>
      <c r="O216" s="72"/>
      <c r="P216" s="73">
        <f t="shared" si="25"/>
        <v>10.9</v>
      </c>
      <c r="Q216" s="112"/>
    </row>
    <row r="217" spans="1:17" x14ac:dyDescent="0.25">
      <c r="A217" s="352"/>
      <c r="B217" s="275" t="s">
        <v>156</v>
      </c>
      <c r="C217" s="303"/>
      <c r="D217" s="304"/>
      <c r="E217" s="305"/>
      <c r="F217" s="303"/>
      <c r="G217" s="306"/>
      <c r="H217" s="305"/>
      <c r="I217" s="280"/>
      <c r="J217" s="312"/>
      <c r="K217" s="312"/>
      <c r="L217" s="309"/>
      <c r="M217" s="309"/>
      <c r="N217" s="309"/>
      <c r="O217" s="309"/>
      <c r="P217" s="309">
        <f>SUM(P206:P216)</f>
        <v>93.55</v>
      </c>
      <c r="Q217" s="284" t="s">
        <v>26</v>
      </c>
    </row>
    <row r="218" spans="1:17" s="45" customFormat="1" x14ac:dyDescent="0.25">
      <c r="A218" s="269"/>
      <c r="B218" s="193"/>
      <c r="C218" s="63"/>
      <c r="D218" s="64"/>
      <c r="E218" s="65"/>
      <c r="F218" s="66"/>
      <c r="G218" s="64"/>
      <c r="H218" s="65"/>
      <c r="I218" s="67"/>
      <c r="J218" s="69"/>
      <c r="K218" s="69"/>
      <c r="L218" s="70"/>
      <c r="M218" s="70"/>
      <c r="N218" s="70"/>
      <c r="O218" s="70"/>
      <c r="P218" s="70"/>
      <c r="Q218" s="71"/>
    </row>
    <row r="219" spans="1:17" s="45" customFormat="1" x14ac:dyDescent="0.25">
      <c r="A219" s="394" t="s">
        <v>83</v>
      </c>
      <c r="B219" s="193" t="str">
        <f>'PLANILHA ORÇAMENTÁRIA'!D34</f>
        <v>Poço de Visita para BSTC diâm. 0,40 m em blocos de concreto, em Vias Urbanas</v>
      </c>
      <c r="C219" s="63"/>
      <c r="D219" s="64"/>
      <c r="E219" s="65"/>
      <c r="F219" s="66"/>
      <c r="G219" s="64"/>
      <c r="H219" s="65"/>
      <c r="I219" s="67"/>
      <c r="J219" s="300"/>
      <c r="K219" s="69"/>
      <c r="L219" s="70"/>
      <c r="M219" s="70"/>
      <c r="N219" s="73"/>
      <c r="O219" s="70"/>
      <c r="P219" s="70"/>
      <c r="Q219" s="71"/>
    </row>
    <row r="220" spans="1:17" x14ac:dyDescent="0.25">
      <c r="A220" s="270"/>
      <c r="B220" s="271" t="s">
        <v>219</v>
      </c>
      <c r="C220" s="200"/>
      <c r="D220" s="201"/>
      <c r="E220" s="202"/>
      <c r="F220" s="203"/>
      <c r="G220" s="242"/>
      <c r="H220" s="202"/>
      <c r="I220" s="234" t="s">
        <v>240</v>
      </c>
      <c r="J220" s="300"/>
      <c r="K220" s="300"/>
      <c r="L220" s="73"/>
      <c r="M220" s="105"/>
      <c r="N220" s="73"/>
      <c r="O220" s="73"/>
      <c r="P220" s="314">
        <v>1</v>
      </c>
      <c r="Q220" s="238"/>
    </row>
    <row r="221" spans="1:17" x14ac:dyDescent="0.25">
      <c r="A221" s="270"/>
      <c r="B221" s="271" t="s">
        <v>219</v>
      </c>
      <c r="C221" s="200"/>
      <c r="D221" s="201"/>
      <c r="E221" s="202"/>
      <c r="F221" s="203"/>
      <c r="G221" s="242"/>
      <c r="H221" s="202"/>
      <c r="I221" s="234" t="s">
        <v>241</v>
      </c>
      <c r="J221" s="300"/>
      <c r="K221" s="300"/>
      <c r="L221" s="73"/>
      <c r="M221" s="105"/>
      <c r="N221" s="73"/>
      <c r="O221" s="73"/>
      <c r="P221" s="314">
        <v>1</v>
      </c>
      <c r="Q221" s="238"/>
    </row>
    <row r="222" spans="1:17" x14ac:dyDescent="0.25">
      <c r="A222" s="270"/>
      <c r="B222" s="271" t="s">
        <v>219</v>
      </c>
      <c r="C222" s="200"/>
      <c r="D222" s="201"/>
      <c r="E222" s="202"/>
      <c r="F222" s="203"/>
      <c r="G222" s="242"/>
      <c r="H222" s="202"/>
      <c r="I222" s="234" t="s">
        <v>242</v>
      </c>
      <c r="J222" s="300"/>
      <c r="K222" s="300"/>
      <c r="L222" s="73"/>
      <c r="M222" s="105"/>
      <c r="N222" s="73"/>
      <c r="O222" s="73"/>
      <c r="P222" s="314">
        <v>1</v>
      </c>
      <c r="Q222" s="238"/>
    </row>
    <row r="223" spans="1:17" x14ac:dyDescent="0.25">
      <c r="A223" s="270"/>
      <c r="B223" s="271" t="s">
        <v>223</v>
      </c>
      <c r="C223" s="200"/>
      <c r="D223" s="201"/>
      <c r="E223" s="202"/>
      <c r="F223" s="203"/>
      <c r="G223" s="242"/>
      <c r="H223" s="202"/>
      <c r="I223" s="234" t="s">
        <v>243</v>
      </c>
      <c r="J223" s="300"/>
      <c r="K223" s="300"/>
      <c r="L223" s="73"/>
      <c r="M223" s="105"/>
      <c r="N223" s="73"/>
      <c r="O223" s="73"/>
      <c r="P223" s="314">
        <v>1</v>
      </c>
      <c r="Q223" s="238"/>
    </row>
    <row r="224" spans="1:17" x14ac:dyDescent="0.25">
      <c r="A224" s="270"/>
      <c r="B224" s="271" t="s">
        <v>223</v>
      </c>
      <c r="C224" s="200"/>
      <c r="D224" s="201"/>
      <c r="E224" s="202"/>
      <c r="F224" s="203"/>
      <c r="G224" s="242"/>
      <c r="H224" s="202"/>
      <c r="I224" s="234" t="s">
        <v>244</v>
      </c>
      <c r="J224" s="300"/>
      <c r="K224" s="300"/>
      <c r="L224" s="73"/>
      <c r="M224" s="105"/>
      <c r="N224" s="73"/>
      <c r="O224" s="73"/>
      <c r="P224" s="314">
        <v>1</v>
      </c>
      <c r="Q224" s="238"/>
    </row>
    <row r="225" spans="1:17" x14ac:dyDescent="0.25">
      <c r="A225" s="270"/>
      <c r="B225" s="271" t="s">
        <v>223</v>
      </c>
      <c r="C225" s="200"/>
      <c r="D225" s="201"/>
      <c r="E225" s="202"/>
      <c r="F225" s="203"/>
      <c r="G225" s="242"/>
      <c r="H225" s="202"/>
      <c r="I225" s="234" t="s">
        <v>245</v>
      </c>
      <c r="J225" s="300"/>
      <c r="K225" s="300"/>
      <c r="L225" s="73"/>
      <c r="M225" s="105"/>
      <c r="N225" s="73"/>
      <c r="O225" s="73"/>
      <c r="P225" s="314">
        <v>1</v>
      </c>
      <c r="Q225" s="238"/>
    </row>
    <row r="226" spans="1:17" x14ac:dyDescent="0.25">
      <c r="A226" s="270"/>
      <c r="B226" s="271" t="s">
        <v>223</v>
      </c>
      <c r="C226" s="200"/>
      <c r="D226" s="201"/>
      <c r="E226" s="202"/>
      <c r="F226" s="203"/>
      <c r="G226" s="242"/>
      <c r="H226" s="202"/>
      <c r="I226" s="234" t="s">
        <v>246</v>
      </c>
      <c r="J226" s="300"/>
      <c r="K226" s="300"/>
      <c r="L226" s="73"/>
      <c r="M226" s="105"/>
      <c r="N226" s="73"/>
      <c r="O226" s="73"/>
      <c r="P226" s="314">
        <v>1</v>
      </c>
      <c r="Q226" s="238"/>
    </row>
    <row r="227" spans="1:17" x14ac:dyDescent="0.25">
      <c r="A227" s="270"/>
      <c r="B227" s="271" t="s">
        <v>228</v>
      </c>
      <c r="C227" s="200"/>
      <c r="D227" s="201"/>
      <c r="E227" s="202"/>
      <c r="F227" s="203"/>
      <c r="G227" s="242"/>
      <c r="H227" s="202"/>
      <c r="I227" s="234" t="s">
        <v>247</v>
      </c>
      <c r="J227" s="300"/>
      <c r="K227" s="300"/>
      <c r="L227" s="73"/>
      <c r="M227" s="105"/>
      <c r="N227" s="73"/>
      <c r="O227" s="73"/>
      <c r="P227" s="314">
        <v>1</v>
      </c>
      <c r="Q227" s="238"/>
    </row>
    <row r="228" spans="1:17" x14ac:dyDescent="0.25">
      <c r="A228" s="270"/>
      <c r="B228" s="271" t="s">
        <v>228</v>
      </c>
      <c r="C228" s="200"/>
      <c r="D228" s="201"/>
      <c r="E228" s="202"/>
      <c r="F228" s="203"/>
      <c r="G228" s="242"/>
      <c r="H228" s="202"/>
      <c r="I228" s="234" t="s">
        <v>268</v>
      </c>
      <c r="J228" s="300"/>
      <c r="K228" s="300"/>
      <c r="L228" s="73"/>
      <c r="M228" s="105"/>
      <c r="N228" s="73"/>
      <c r="O228" s="73"/>
      <c r="P228" s="314">
        <v>1</v>
      </c>
      <c r="Q228" s="238"/>
    </row>
    <row r="229" spans="1:17" x14ac:dyDescent="0.25">
      <c r="A229" s="270"/>
      <c r="B229" s="271" t="s">
        <v>228</v>
      </c>
      <c r="C229" s="200"/>
      <c r="D229" s="201"/>
      <c r="E229" s="202"/>
      <c r="F229" s="203"/>
      <c r="G229" s="242"/>
      <c r="H229" s="202"/>
      <c r="I229" s="234" t="s">
        <v>248</v>
      </c>
      <c r="J229" s="300"/>
      <c r="K229" s="300"/>
      <c r="L229" s="73"/>
      <c r="M229" s="105"/>
      <c r="N229" s="73"/>
      <c r="O229" s="73"/>
      <c r="P229" s="314">
        <v>1</v>
      </c>
      <c r="Q229" s="238"/>
    </row>
    <row r="230" spans="1:17" x14ac:dyDescent="0.25">
      <c r="A230" s="270"/>
      <c r="B230" s="271" t="s">
        <v>232</v>
      </c>
      <c r="C230" s="200"/>
      <c r="D230" s="201"/>
      <c r="E230" s="202"/>
      <c r="F230" s="203"/>
      <c r="G230" s="242"/>
      <c r="H230" s="202"/>
      <c r="I230" s="234" t="s">
        <v>251</v>
      </c>
      <c r="J230" s="300"/>
      <c r="K230" s="300"/>
      <c r="L230" s="73"/>
      <c r="M230" s="105"/>
      <c r="N230" s="73"/>
      <c r="O230" s="73"/>
      <c r="P230" s="314">
        <v>1</v>
      </c>
      <c r="Q230" s="238"/>
    </row>
    <row r="231" spans="1:17" x14ac:dyDescent="0.25">
      <c r="A231" s="270"/>
      <c r="B231" s="271" t="s">
        <v>232</v>
      </c>
      <c r="C231" s="200"/>
      <c r="D231" s="201"/>
      <c r="E231" s="202"/>
      <c r="F231" s="203"/>
      <c r="G231" s="242"/>
      <c r="H231" s="202"/>
      <c r="I231" s="234" t="s">
        <v>252</v>
      </c>
      <c r="J231" s="300"/>
      <c r="K231" s="300"/>
      <c r="L231" s="73"/>
      <c r="M231" s="105"/>
      <c r="N231" s="73"/>
      <c r="O231" s="73"/>
      <c r="P231" s="314">
        <v>1</v>
      </c>
      <c r="Q231" s="238"/>
    </row>
    <row r="232" spans="1:17" x14ac:dyDescent="0.25">
      <c r="A232" s="270"/>
      <c r="B232" s="271" t="s">
        <v>232</v>
      </c>
      <c r="C232" s="200"/>
      <c r="D232" s="201"/>
      <c r="E232" s="202"/>
      <c r="F232" s="203"/>
      <c r="G232" s="242"/>
      <c r="H232" s="202"/>
      <c r="I232" s="234" t="s">
        <v>253</v>
      </c>
      <c r="J232" s="300"/>
      <c r="K232" s="300"/>
      <c r="L232" s="73"/>
      <c r="M232" s="105"/>
      <c r="N232" s="73"/>
      <c r="O232" s="73"/>
      <c r="P232" s="314">
        <v>1</v>
      </c>
      <c r="Q232" s="238"/>
    </row>
    <row r="233" spans="1:17" x14ac:dyDescent="0.25">
      <c r="A233" s="270"/>
      <c r="B233" s="271" t="s">
        <v>232</v>
      </c>
      <c r="C233" s="200"/>
      <c r="D233" s="201"/>
      <c r="E233" s="202"/>
      <c r="F233" s="203"/>
      <c r="G233" s="242"/>
      <c r="H233" s="202"/>
      <c r="I233" s="234" t="s">
        <v>254</v>
      </c>
      <c r="J233" s="300"/>
      <c r="K233" s="300"/>
      <c r="L233" s="73"/>
      <c r="M233" s="105"/>
      <c r="N233" s="73"/>
      <c r="O233" s="73"/>
      <c r="P233" s="314">
        <v>1</v>
      </c>
      <c r="Q233" s="238"/>
    </row>
    <row r="234" spans="1:17" x14ac:dyDescent="0.25">
      <c r="A234" s="270"/>
      <c r="B234" s="271" t="s">
        <v>232</v>
      </c>
      <c r="C234" s="200"/>
      <c r="D234" s="201"/>
      <c r="E234" s="202"/>
      <c r="F234" s="203"/>
      <c r="G234" s="242"/>
      <c r="H234" s="202"/>
      <c r="I234" s="234" t="s">
        <v>255</v>
      </c>
      <c r="J234" s="300"/>
      <c r="K234" s="300"/>
      <c r="L234" s="73"/>
      <c r="M234" s="105"/>
      <c r="N234" s="73"/>
      <c r="O234" s="73"/>
      <c r="P234" s="314">
        <v>1</v>
      </c>
      <c r="Q234" s="238"/>
    </row>
    <row r="235" spans="1:17" x14ac:dyDescent="0.25">
      <c r="A235" s="270"/>
      <c r="B235" s="271" t="s">
        <v>232</v>
      </c>
      <c r="C235" s="200"/>
      <c r="D235" s="201"/>
      <c r="E235" s="202"/>
      <c r="F235" s="203"/>
      <c r="G235" s="242"/>
      <c r="H235" s="202"/>
      <c r="I235" s="234" t="s">
        <v>256</v>
      </c>
      <c r="J235" s="300"/>
      <c r="K235" s="300"/>
      <c r="L235" s="73"/>
      <c r="M235" s="105"/>
      <c r="N235" s="73"/>
      <c r="O235" s="73"/>
      <c r="P235" s="314">
        <v>1</v>
      </c>
      <c r="Q235" s="238"/>
    </row>
    <row r="236" spans="1:17" x14ac:dyDescent="0.25">
      <c r="A236" s="269"/>
      <c r="B236" s="275" t="s">
        <v>156</v>
      </c>
      <c r="C236" s="303"/>
      <c r="D236" s="304"/>
      <c r="E236" s="305"/>
      <c r="F236" s="303"/>
      <c r="G236" s="306"/>
      <c r="H236" s="305"/>
      <c r="I236" s="280"/>
      <c r="J236" s="312"/>
      <c r="K236" s="312"/>
      <c r="L236" s="309"/>
      <c r="M236" s="309"/>
      <c r="N236" s="309"/>
      <c r="O236" s="309"/>
      <c r="P236" s="309">
        <f>SUM(P220:P235)</f>
        <v>16</v>
      </c>
      <c r="Q236" s="284" t="s">
        <v>86</v>
      </c>
    </row>
    <row r="237" spans="1:17" x14ac:dyDescent="0.25">
      <c r="A237" s="269"/>
      <c r="B237" s="193"/>
      <c r="C237" s="200"/>
      <c r="D237" s="272"/>
      <c r="E237" s="273"/>
      <c r="F237" s="200"/>
      <c r="G237" s="274"/>
      <c r="H237" s="273"/>
      <c r="I237" s="40"/>
      <c r="J237" s="78"/>
      <c r="K237" s="78"/>
      <c r="L237" s="72"/>
      <c r="M237" s="72"/>
      <c r="N237" s="72"/>
      <c r="O237" s="72"/>
      <c r="P237" s="72"/>
      <c r="Q237" s="112"/>
    </row>
    <row r="238" spans="1:17" x14ac:dyDescent="0.25">
      <c r="A238" s="352" t="s">
        <v>87</v>
      </c>
      <c r="B238" s="315" t="str">
        <f>'PLANILHA ORÇAMENTÁRIA'!D35</f>
        <v>Poço de visita para BSTC diâm. 0,60 m em blocos de concreto, em Vias Urbanas</v>
      </c>
      <c r="C238" s="200"/>
      <c r="D238" s="272"/>
      <c r="E238" s="273"/>
      <c r="F238" s="200"/>
      <c r="G238" s="274"/>
      <c r="H238" s="273"/>
      <c r="I238" s="40"/>
      <c r="J238" s="78"/>
      <c r="K238" s="78"/>
      <c r="L238" s="72"/>
      <c r="M238" s="72"/>
      <c r="N238" s="72"/>
      <c r="O238" s="72"/>
      <c r="P238" s="72"/>
      <c r="Q238" s="112"/>
    </row>
    <row r="239" spans="1:17" x14ac:dyDescent="0.25">
      <c r="A239" s="269"/>
      <c r="B239" s="271" t="s">
        <v>178</v>
      </c>
      <c r="C239" s="63"/>
      <c r="D239" s="64"/>
      <c r="E239" s="65"/>
      <c r="F239" s="66"/>
      <c r="G239" s="64"/>
      <c r="H239" s="65"/>
      <c r="I239" s="313" t="s">
        <v>265</v>
      </c>
      <c r="J239" s="300"/>
      <c r="K239" s="69"/>
      <c r="L239" s="70"/>
      <c r="M239" s="70"/>
      <c r="N239" s="73"/>
      <c r="O239" s="70"/>
      <c r="P239" s="314">
        <v>1</v>
      </c>
      <c r="Q239" s="112"/>
    </row>
    <row r="240" spans="1:17" x14ac:dyDescent="0.25">
      <c r="A240" s="269"/>
      <c r="B240" s="271" t="s">
        <v>178</v>
      </c>
      <c r="C240" s="63"/>
      <c r="D240" s="64"/>
      <c r="E240" s="65"/>
      <c r="F240" s="66"/>
      <c r="G240" s="64"/>
      <c r="H240" s="65"/>
      <c r="I240" s="313" t="s">
        <v>266</v>
      </c>
      <c r="J240" s="300"/>
      <c r="K240" s="69"/>
      <c r="L240" s="70"/>
      <c r="M240" s="70"/>
      <c r="N240" s="73"/>
      <c r="O240" s="70"/>
      <c r="P240" s="314">
        <v>1</v>
      </c>
      <c r="Q240" s="112"/>
    </row>
    <row r="241" spans="1:17" x14ac:dyDescent="0.25">
      <c r="A241" s="269"/>
      <c r="B241" s="271" t="s">
        <v>178</v>
      </c>
      <c r="C241" s="241"/>
      <c r="D241" s="242"/>
      <c r="E241" s="243"/>
      <c r="F241" s="241"/>
      <c r="G241" s="242"/>
      <c r="H241" s="243"/>
      <c r="I241" s="313" t="s">
        <v>239</v>
      </c>
      <c r="J241" s="78"/>
      <c r="K241" s="78"/>
      <c r="L241" s="72"/>
      <c r="M241" s="72"/>
      <c r="N241" s="72"/>
      <c r="O241" s="72"/>
      <c r="P241" s="301">
        <v>1</v>
      </c>
      <c r="Q241" s="112"/>
    </row>
    <row r="242" spans="1:17" x14ac:dyDescent="0.25">
      <c r="A242" s="269"/>
      <c r="B242" s="271" t="s">
        <v>228</v>
      </c>
      <c r="C242" s="200"/>
      <c r="D242" s="201"/>
      <c r="E242" s="202"/>
      <c r="F242" s="203"/>
      <c r="G242" s="242"/>
      <c r="H242" s="202"/>
      <c r="I242" s="234" t="s">
        <v>249</v>
      </c>
      <c r="J242" s="300"/>
      <c r="K242" s="78"/>
      <c r="L242" s="72"/>
      <c r="M242" s="72"/>
      <c r="N242" s="72"/>
      <c r="O242" s="72"/>
      <c r="P242" s="301">
        <v>1</v>
      </c>
      <c r="Q242" s="112"/>
    </row>
    <row r="243" spans="1:17" x14ac:dyDescent="0.25">
      <c r="A243" s="269"/>
      <c r="B243" s="271" t="s">
        <v>186</v>
      </c>
      <c r="C243" s="244"/>
      <c r="D243" s="242"/>
      <c r="E243" s="243"/>
      <c r="F243" s="241"/>
      <c r="G243" s="242"/>
      <c r="H243" s="243"/>
      <c r="I243" s="299" t="s">
        <v>250</v>
      </c>
      <c r="J243" s="300"/>
      <c r="K243" s="300"/>
      <c r="L243" s="105"/>
      <c r="M243" s="105"/>
      <c r="N243" s="105"/>
      <c r="O243" s="105"/>
      <c r="P243" s="301">
        <v>1</v>
      </c>
      <c r="Q243" s="112"/>
    </row>
    <row r="244" spans="1:17" x14ac:dyDescent="0.25">
      <c r="A244" s="269"/>
      <c r="B244" s="271" t="s">
        <v>181</v>
      </c>
      <c r="C244" s="244"/>
      <c r="D244" s="242"/>
      <c r="E244" s="243"/>
      <c r="F244" s="241"/>
      <c r="G244" s="242"/>
      <c r="H244" s="243"/>
      <c r="I244" s="299" t="s">
        <v>269</v>
      </c>
      <c r="J244" s="300"/>
      <c r="K244" s="300"/>
      <c r="L244" s="105"/>
      <c r="M244" s="105"/>
      <c r="N244" s="105"/>
      <c r="O244" s="105"/>
      <c r="P244" s="301">
        <v>1</v>
      </c>
      <c r="Q244" s="112"/>
    </row>
    <row r="245" spans="1:17" x14ac:dyDescent="0.25">
      <c r="A245" s="269"/>
      <c r="B245" s="271" t="s">
        <v>181</v>
      </c>
      <c r="C245" s="244"/>
      <c r="D245" s="242"/>
      <c r="E245" s="243"/>
      <c r="F245" s="241"/>
      <c r="G245" s="242"/>
      <c r="H245" s="243"/>
      <c r="I245" s="299" t="s">
        <v>270</v>
      </c>
      <c r="J245" s="300"/>
      <c r="K245" s="300"/>
      <c r="L245" s="105"/>
      <c r="M245" s="105"/>
      <c r="N245" s="105"/>
      <c r="O245" s="105"/>
      <c r="P245" s="301">
        <v>1</v>
      </c>
      <c r="Q245" s="112"/>
    </row>
    <row r="246" spans="1:17" x14ac:dyDescent="0.25">
      <c r="A246" s="269"/>
      <c r="B246" s="275" t="s">
        <v>156</v>
      </c>
      <c r="C246" s="303"/>
      <c r="D246" s="304"/>
      <c r="E246" s="305"/>
      <c r="F246" s="303"/>
      <c r="G246" s="306"/>
      <c r="H246" s="305"/>
      <c r="I246" s="280"/>
      <c r="J246" s="312"/>
      <c r="K246" s="312"/>
      <c r="L246" s="309"/>
      <c r="M246" s="309"/>
      <c r="N246" s="309"/>
      <c r="O246" s="309"/>
      <c r="P246" s="309">
        <f>SUM(P239:P245)</f>
        <v>7</v>
      </c>
      <c r="Q246" s="284" t="s">
        <v>86</v>
      </c>
    </row>
    <row r="247" spans="1:17" x14ac:dyDescent="0.25">
      <c r="A247" s="269"/>
      <c r="B247" s="271"/>
      <c r="C247" s="244"/>
      <c r="D247" s="242"/>
      <c r="E247" s="243"/>
      <c r="F247" s="241"/>
      <c r="G247" s="242"/>
      <c r="H247" s="243"/>
      <c r="I247" s="299"/>
      <c r="J247" s="300"/>
      <c r="K247" s="300"/>
      <c r="L247" s="105"/>
      <c r="M247" s="105"/>
      <c r="N247" s="105"/>
      <c r="O247" s="105"/>
      <c r="P247" s="301"/>
      <c r="Q247" s="112"/>
    </row>
    <row r="248" spans="1:17" x14ac:dyDescent="0.25">
      <c r="A248" s="352" t="s">
        <v>90</v>
      </c>
      <c r="B248" s="193" t="str">
        <f>'PLANILHA ORÇAMENTÁRIA'!D36</f>
        <v>Poço de visita para BSTC diâm. 0,80 m em blocos de concreto, em Vias Urbanas</v>
      </c>
      <c r="C248" s="244"/>
      <c r="D248" s="242"/>
      <c r="E248" s="243"/>
      <c r="F248" s="241"/>
      <c r="G248" s="242"/>
      <c r="H248" s="243"/>
      <c r="I248" s="299"/>
      <c r="J248" s="300"/>
      <c r="K248" s="300"/>
      <c r="L248" s="105"/>
      <c r="M248" s="105"/>
      <c r="N248" s="105"/>
      <c r="O248" s="105"/>
      <c r="P248" s="301"/>
      <c r="Q248" s="112"/>
    </row>
    <row r="249" spans="1:17" x14ac:dyDescent="0.25">
      <c r="A249" s="269"/>
      <c r="B249" s="271" t="s">
        <v>186</v>
      </c>
      <c r="C249" s="244"/>
      <c r="D249" s="242"/>
      <c r="E249" s="243"/>
      <c r="F249" s="241"/>
      <c r="G249" s="242"/>
      <c r="H249" s="243"/>
      <c r="I249" s="299" t="s">
        <v>267</v>
      </c>
      <c r="J249" s="300"/>
      <c r="K249" s="300"/>
      <c r="L249" s="105"/>
      <c r="M249" s="105"/>
      <c r="N249" s="105"/>
      <c r="O249" s="105"/>
      <c r="P249" s="301">
        <v>1</v>
      </c>
      <c r="Q249" s="112"/>
    </row>
    <row r="250" spans="1:17" x14ac:dyDescent="0.25">
      <c r="A250" s="269"/>
      <c r="B250" s="271" t="s">
        <v>181</v>
      </c>
      <c r="C250" s="244"/>
      <c r="D250" s="242"/>
      <c r="E250" s="243"/>
      <c r="F250" s="241"/>
      <c r="G250" s="242"/>
      <c r="H250" s="243"/>
      <c r="I250" s="299" t="s">
        <v>257</v>
      </c>
      <c r="J250" s="300"/>
      <c r="K250" s="300"/>
      <c r="L250" s="105"/>
      <c r="M250" s="105"/>
      <c r="N250" s="105"/>
      <c r="O250" s="105"/>
      <c r="P250" s="301">
        <v>1</v>
      </c>
      <c r="Q250" s="112"/>
    </row>
    <row r="251" spans="1:17" x14ac:dyDescent="0.25">
      <c r="A251" s="269"/>
      <c r="B251" s="271" t="s">
        <v>181</v>
      </c>
      <c r="C251" s="244"/>
      <c r="D251" s="242"/>
      <c r="E251" s="243"/>
      <c r="F251" s="241"/>
      <c r="G251" s="242"/>
      <c r="H251" s="243"/>
      <c r="I251" s="299" t="s">
        <v>258</v>
      </c>
      <c r="J251" s="300"/>
      <c r="K251" s="300"/>
      <c r="L251" s="105"/>
      <c r="M251" s="105"/>
      <c r="N251" s="105"/>
      <c r="O251" s="105"/>
      <c r="P251" s="301">
        <v>1</v>
      </c>
      <c r="Q251" s="112"/>
    </row>
    <row r="252" spans="1:17" x14ac:dyDescent="0.25">
      <c r="A252" s="269"/>
      <c r="B252" s="271" t="s">
        <v>181</v>
      </c>
      <c r="C252" s="244"/>
      <c r="D252" s="242"/>
      <c r="E252" s="243"/>
      <c r="F252" s="241"/>
      <c r="G252" s="242"/>
      <c r="H252" s="243"/>
      <c r="I252" s="299" t="s">
        <v>259</v>
      </c>
      <c r="J252" s="300"/>
      <c r="K252" s="300"/>
      <c r="L252" s="105"/>
      <c r="M252" s="105"/>
      <c r="N252" s="105"/>
      <c r="O252" s="105"/>
      <c r="P252" s="301">
        <v>1</v>
      </c>
      <c r="Q252" s="112"/>
    </row>
    <row r="253" spans="1:17" x14ac:dyDescent="0.25">
      <c r="A253" s="269"/>
      <c r="B253" s="275" t="s">
        <v>156</v>
      </c>
      <c r="C253" s="303"/>
      <c r="D253" s="304"/>
      <c r="E253" s="305"/>
      <c r="F253" s="303"/>
      <c r="G253" s="306"/>
      <c r="H253" s="305"/>
      <c r="I253" s="280"/>
      <c r="J253" s="312"/>
      <c r="K253" s="312"/>
      <c r="L253" s="309"/>
      <c r="M253" s="309"/>
      <c r="N253" s="309"/>
      <c r="O253" s="309"/>
      <c r="P253" s="309">
        <f>SUM(P249:P252)</f>
        <v>4</v>
      </c>
      <c r="Q253" s="284" t="s">
        <v>86</v>
      </c>
    </row>
    <row r="254" spans="1:17" x14ac:dyDescent="0.25">
      <c r="A254" s="269"/>
      <c r="B254" s="271"/>
      <c r="C254" s="244"/>
      <c r="D254" s="242"/>
      <c r="E254" s="243"/>
      <c r="F254" s="241"/>
      <c r="G254" s="242"/>
      <c r="H254" s="243"/>
      <c r="I254" s="299"/>
      <c r="J254" s="300"/>
      <c r="K254" s="300"/>
      <c r="L254" s="105"/>
      <c r="M254" s="105"/>
      <c r="N254" s="105"/>
      <c r="O254" s="105"/>
      <c r="P254" s="301"/>
      <c r="Q254" s="112"/>
    </row>
    <row r="255" spans="1:17" s="406" customFormat="1" x14ac:dyDescent="0.25">
      <c r="A255" s="394" t="s">
        <v>93</v>
      </c>
      <c r="B255" s="193" t="str">
        <f>'PLANILHA ORÇAMENTÁRIA'!D37</f>
        <v>Poço de visita em bloco pré-moldado para d=1,20m (1,50x1,50m), em Vias Urbanas</v>
      </c>
      <c r="C255" s="397"/>
      <c r="D255" s="398"/>
      <c r="E255" s="399"/>
      <c r="F255" s="400"/>
      <c r="G255" s="398"/>
      <c r="H255" s="399"/>
      <c r="I255" s="401"/>
      <c r="J255" s="402"/>
      <c r="K255" s="402"/>
      <c r="L255" s="403"/>
      <c r="M255" s="403"/>
      <c r="N255" s="403"/>
      <c r="O255" s="403"/>
      <c r="P255" s="404"/>
      <c r="Q255" s="405"/>
    </row>
    <row r="256" spans="1:17" x14ac:dyDescent="0.25">
      <c r="A256" s="269"/>
      <c r="B256" s="271" t="s">
        <v>181</v>
      </c>
      <c r="C256" s="244"/>
      <c r="D256" s="242"/>
      <c r="E256" s="243"/>
      <c r="F256" s="241"/>
      <c r="G256" s="242"/>
      <c r="H256" s="243"/>
      <c r="I256" s="299" t="s">
        <v>260</v>
      </c>
      <c r="J256" s="300"/>
      <c r="K256" s="300"/>
      <c r="L256" s="105"/>
      <c r="M256" s="105"/>
      <c r="N256" s="105"/>
      <c r="O256" s="105"/>
      <c r="P256" s="301">
        <v>1</v>
      </c>
      <c r="Q256" s="112"/>
    </row>
    <row r="257" spans="1:17" x14ac:dyDescent="0.25">
      <c r="A257" s="269"/>
      <c r="B257" s="271" t="s">
        <v>181</v>
      </c>
      <c r="C257" s="244"/>
      <c r="D257" s="242"/>
      <c r="E257" s="243"/>
      <c r="F257" s="241"/>
      <c r="G257" s="242"/>
      <c r="H257" s="243"/>
      <c r="I257" s="299" t="s">
        <v>261</v>
      </c>
      <c r="J257" s="300"/>
      <c r="K257" s="300"/>
      <c r="L257" s="105"/>
      <c r="M257" s="105"/>
      <c r="N257" s="105"/>
      <c r="O257" s="105"/>
      <c r="P257" s="301">
        <v>1</v>
      </c>
      <c r="Q257" s="112"/>
    </row>
    <row r="258" spans="1:17" x14ac:dyDescent="0.25">
      <c r="A258" s="269"/>
      <c r="B258" s="271" t="s">
        <v>181</v>
      </c>
      <c r="C258" s="244"/>
      <c r="D258" s="242"/>
      <c r="E258" s="243"/>
      <c r="F258" s="241"/>
      <c r="G258" s="242"/>
      <c r="H258" s="243"/>
      <c r="I258" s="299" t="s">
        <v>262</v>
      </c>
      <c r="J258" s="300"/>
      <c r="K258" s="300"/>
      <c r="L258" s="105"/>
      <c r="M258" s="105"/>
      <c r="N258" s="105"/>
      <c r="O258" s="105"/>
      <c r="P258" s="301">
        <v>1</v>
      </c>
      <c r="Q258" s="112"/>
    </row>
    <row r="259" spans="1:17" x14ac:dyDescent="0.25">
      <c r="A259" s="269"/>
      <c r="B259" s="271" t="s">
        <v>181</v>
      </c>
      <c r="C259" s="244"/>
      <c r="D259" s="242"/>
      <c r="E259" s="243"/>
      <c r="F259" s="241"/>
      <c r="G259" s="242"/>
      <c r="H259" s="243"/>
      <c r="I259" s="299" t="s">
        <v>263</v>
      </c>
      <c r="J259" s="300"/>
      <c r="K259" s="300"/>
      <c r="L259" s="105"/>
      <c r="M259" s="105"/>
      <c r="N259" s="105"/>
      <c r="O259" s="105"/>
      <c r="P259" s="301">
        <v>1</v>
      </c>
      <c r="Q259" s="112"/>
    </row>
    <row r="260" spans="1:17" x14ac:dyDescent="0.25">
      <c r="A260" s="269"/>
      <c r="B260" s="271" t="s">
        <v>181</v>
      </c>
      <c r="C260" s="244"/>
      <c r="D260" s="242"/>
      <c r="E260" s="243"/>
      <c r="F260" s="241"/>
      <c r="G260" s="242"/>
      <c r="H260" s="243"/>
      <c r="I260" s="299" t="s">
        <v>264</v>
      </c>
      <c r="J260" s="300"/>
      <c r="K260" s="300"/>
      <c r="L260" s="105"/>
      <c r="M260" s="105"/>
      <c r="N260" s="105"/>
      <c r="O260" s="105"/>
      <c r="P260" s="301">
        <v>1</v>
      </c>
      <c r="Q260" s="112"/>
    </row>
    <row r="261" spans="1:17" x14ac:dyDescent="0.25">
      <c r="A261" s="269"/>
      <c r="B261" s="275" t="s">
        <v>156</v>
      </c>
      <c r="C261" s="303"/>
      <c r="D261" s="304"/>
      <c r="E261" s="305"/>
      <c r="F261" s="303"/>
      <c r="G261" s="306"/>
      <c r="H261" s="305"/>
      <c r="I261" s="280"/>
      <c r="J261" s="312"/>
      <c r="K261" s="312"/>
      <c r="L261" s="309"/>
      <c r="M261" s="309"/>
      <c r="N261" s="309"/>
      <c r="O261" s="309"/>
      <c r="P261" s="309">
        <f>SUM(P256:P260)</f>
        <v>5</v>
      </c>
      <c r="Q261" s="284" t="s">
        <v>86</v>
      </c>
    </row>
    <row r="262" spans="1:17" x14ac:dyDescent="0.25">
      <c r="A262" s="269"/>
      <c r="B262" s="193"/>
      <c r="C262" s="200"/>
      <c r="D262" s="272"/>
      <c r="E262" s="273"/>
      <c r="F262" s="200"/>
      <c r="G262" s="274"/>
      <c r="H262" s="273"/>
      <c r="I262" s="40"/>
      <c r="J262" s="78"/>
      <c r="K262" s="78"/>
      <c r="L262" s="72"/>
      <c r="M262" s="72"/>
      <c r="N262" s="72"/>
      <c r="O262" s="72"/>
      <c r="P262" s="72"/>
      <c r="Q262" s="79"/>
    </row>
    <row r="263" spans="1:17" x14ac:dyDescent="0.25">
      <c r="A263" s="269"/>
      <c r="B263" s="193"/>
      <c r="C263" s="200"/>
      <c r="D263" s="272"/>
      <c r="E263" s="273"/>
      <c r="F263" s="200"/>
      <c r="G263" s="274"/>
      <c r="H263" s="273"/>
      <c r="I263" s="40"/>
      <c r="J263" s="78"/>
      <c r="K263" s="78"/>
      <c r="L263" s="72"/>
      <c r="M263" s="72"/>
      <c r="N263" s="72"/>
      <c r="O263" s="72"/>
      <c r="P263" s="72"/>
      <c r="Q263" s="79"/>
    </row>
    <row r="264" spans="1:17" s="45" customFormat="1" x14ac:dyDescent="0.25">
      <c r="A264" s="352" t="s">
        <v>96</v>
      </c>
      <c r="B264" s="193" t="str">
        <f>'PLANILHA ORÇAMENTÁRIA'!D38</f>
        <v xml:space="preserve"> Trincheira drenante  em concreto armado, incluíndo grelhas articuladas FOFO, escavação e reaterro</v>
      </c>
      <c r="C264" s="63"/>
      <c r="D264" s="64"/>
      <c r="E264" s="65"/>
      <c r="F264" s="66"/>
      <c r="G264" s="64"/>
      <c r="H264" s="65"/>
      <c r="I264" s="67"/>
      <c r="J264" s="69"/>
      <c r="K264" s="69"/>
      <c r="L264" s="70"/>
      <c r="M264" s="74"/>
      <c r="N264" s="73"/>
      <c r="O264" s="70"/>
      <c r="P264" s="70"/>
      <c r="Q264" s="71"/>
    </row>
    <row r="265" spans="1:17" s="119" customFormat="1" x14ac:dyDescent="0.25">
      <c r="A265" s="270"/>
      <c r="B265" s="271" t="s">
        <v>181</v>
      </c>
      <c r="C265" s="668"/>
      <c r="D265" s="669"/>
      <c r="E265" s="670"/>
      <c r="F265" s="241"/>
      <c r="G265" s="242"/>
      <c r="H265" s="243"/>
      <c r="I265" s="299"/>
      <c r="J265" s="300">
        <v>2</v>
      </c>
      <c r="K265" s="300">
        <v>7</v>
      </c>
      <c r="L265" s="105"/>
      <c r="M265" s="105"/>
      <c r="N265" s="105"/>
      <c r="O265" s="105"/>
      <c r="P265" s="301">
        <f>J265*K265</f>
        <v>14</v>
      </c>
      <c r="Q265" s="121"/>
    </row>
    <row r="266" spans="1:17" s="119" customFormat="1" x14ac:dyDescent="0.25">
      <c r="A266" s="270"/>
      <c r="B266" s="271" t="s">
        <v>178</v>
      </c>
      <c r="C266" s="668"/>
      <c r="D266" s="669"/>
      <c r="E266" s="670"/>
      <c r="F266" s="241"/>
      <c r="G266" s="242"/>
      <c r="H266" s="243"/>
      <c r="I266" s="299"/>
      <c r="J266" s="300">
        <v>1</v>
      </c>
      <c r="K266" s="300">
        <v>7</v>
      </c>
      <c r="L266" s="105"/>
      <c r="M266" s="105"/>
      <c r="N266" s="105"/>
      <c r="O266" s="105"/>
      <c r="P266" s="301">
        <f>J266*K266</f>
        <v>7</v>
      </c>
      <c r="Q266" s="121"/>
    </row>
    <row r="267" spans="1:17" s="119" customFormat="1" x14ac:dyDescent="0.25">
      <c r="A267" s="270"/>
      <c r="B267" s="271" t="s">
        <v>219</v>
      </c>
      <c r="C267" s="668"/>
      <c r="D267" s="669"/>
      <c r="E267" s="670"/>
      <c r="F267" s="241"/>
      <c r="G267" s="242"/>
      <c r="H267" s="243"/>
      <c r="I267" s="299"/>
      <c r="J267" s="300">
        <v>1</v>
      </c>
      <c r="K267" s="300">
        <v>7</v>
      </c>
      <c r="L267" s="105"/>
      <c r="M267" s="105"/>
      <c r="N267" s="105"/>
      <c r="O267" s="105"/>
      <c r="P267" s="301">
        <f>J267*K267</f>
        <v>7</v>
      </c>
      <c r="Q267" s="121"/>
    </row>
    <row r="268" spans="1:17" s="119" customFormat="1" x14ac:dyDescent="0.25">
      <c r="A268" s="270"/>
      <c r="B268" s="271" t="s">
        <v>228</v>
      </c>
      <c r="C268" s="668"/>
      <c r="D268" s="669"/>
      <c r="E268" s="670"/>
      <c r="F268" s="241"/>
      <c r="G268" s="242"/>
      <c r="H268" s="243"/>
      <c r="I268" s="299"/>
      <c r="J268" s="300">
        <v>2</v>
      </c>
      <c r="K268" s="300">
        <v>7</v>
      </c>
      <c r="L268" s="105"/>
      <c r="M268" s="105"/>
      <c r="N268" s="105"/>
      <c r="O268" s="105"/>
      <c r="P268" s="301">
        <f>J268*K268</f>
        <v>14</v>
      </c>
      <c r="Q268" s="121"/>
    </row>
    <row r="269" spans="1:17" s="119" customFormat="1" x14ac:dyDescent="0.25">
      <c r="A269" s="270"/>
      <c r="B269" s="271" t="s">
        <v>232</v>
      </c>
      <c r="C269" s="668"/>
      <c r="D269" s="669"/>
      <c r="E269" s="670"/>
      <c r="F269" s="241"/>
      <c r="G269" s="242"/>
      <c r="H269" s="243"/>
      <c r="I269" s="299"/>
      <c r="J269" s="300">
        <v>1</v>
      </c>
      <c r="K269" s="300">
        <v>7</v>
      </c>
      <c r="L269" s="105"/>
      <c r="M269" s="105"/>
      <c r="N269" s="105"/>
      <c r="O269" s="105"/>
      <c r="P269" s="301">
        <f>J269*K269</f>
        <v>7</v>
      </c>
      <c r="Q269" s="121"/>
    </row>
    <row r="270" spans="1:17" x14ac:dyDescent="0.25">
      <c r="A270" s="269"/>
      <c r="B270" s="275" t="s">
        <v>156</v>
      </c>
      <c r="C270" s="303"/>
      <c r="D270" s="304"/>
      <c r="E270" s="305"/>
      <c r="F270" s="303"/>
      <c r="G270" s="306"/>
      <c r="H270" s="305"/>
      <c r="I270" s="280"/>
      <c r="J270" s="312"/>
      <c r="K270" s="312"/>
      <c r="L270" s="309"/>
      <c r="M270" s="309"/>
      <c r="N270" s="309"/>
      <c r="O270" s="309"/>
      <c r="P270" s="309">
        <f>SUM(P265:P269)</f>
        <v>49</v>
      </c>
      <c r="Q270" s="284" t="s">
        <v>99</v>
      </c>
    </row>
    <row r="271" spans="1:17" x14ac:dyDescent="0.25">
      <c r="A271" s="269"/>
      <c r="B271" s="193"/>
      <c r="C271" s="239"/>
      <c r="D271" s="316"/>
      <c r="E271" s="317"/>
      <c r="F271" s="200"/>
      <c r="G271" s="274"/>
      <c r="H271" s="273"/>
      <c r="I271" s="40"/>
      <c r="J271" s="78"/>
      <c r="K271" s="78"/>
      <c r="L271" s="72"/>
      <c r="M271" s="72"/>
      <c r="N271" s="72"/>
      <c r="O271" s="72"/>
      <c r="P271" s="72"/>
      <c r="Q271" s="79"/>
    </row>
    <row r="272" spans="1:17" x14ac:dyDescent="0.25">
      <c r="A272" s="352" t="s">
        <v>100</v>
      </c>
      <c r="B272" s="193" t="str">
        <f>'PLANILHA ORÇAMENTÁRIA'!D39</f>
        <v>Caixa ralo em blocos pré-moldados e grelha articulada em FFA em Vias Urbanas</v>
      </c>
      <c r="C272" s="239"/>
      <c r="D272" s="316"/>
      <c r="E272" s="317"/>
      <c r="F272" s="200"/>
      <c r="G272" s="274"/>
      <c r="H272" s="273"/>
      <c r="I272" s="40"/>
      <c r="J272" s="78"/>
      <c r="K272" s="78"/>
      <c r="L272" s="72"/>
      <c r="M272" s="72"/>
      <c r="N272" s="72"/>
      <c r="O272" s="72"/>
      <c r="P272" s="72"/>
      <c r="Q272" s="79"/>
    </row>
    <row r="273" spans="1:17" s="119" customFormat="1" x14ac:dyDescent="0.25">
      <c r="A273" s="270"/>
      <c r="B273" s="271" t="s">
        <v>178</v>
      </c>
      <c r="C273" s="244"/>
      <c r="D273" s="242"/>
      <c r="E273" s="243"/>
      <c r="F273" s="241"/>
      <c r="G273" s="242"/>
      <c r="H273" s="243"/>
      <c r="I273" s="313" t="s">
        <v>265</v>
      </c>
      <c r="J273" s="300"/>
      <c r="K273" s="300"/>
      <c r="L273" s="105"/>
      <c r="M273" s="105"/>
      <c r="N273" s="105"/>
      <c r="O273" s="105"/>
      <c r="P273" s="301">
        <v>1</v>
      </c>
      <c r="Q273" s="121"/>
    </row>
    <row r="274" spans="1:17" s="119" customFormat="1" x14ac:dyDescent="0.25">
      <c r="A274" s="270"/>
      <c r="B274" s="271" t="s">
        <v>178</v>
      </c>
      <c r="C274" s="244"/>
      <c r="D274" s="242"/>
      <c r="E274" s="243"/>
      <c r="F274" s="241"/>
      <c r="G274" s="242"/>
      <c r="H274" s="243"/>
      <c r="I274" s="313" t="s">
        <v>265</v>
      </c>
      <c r="J274" s="300"/>
      <c r="K274" s="300"/>
      <c r="L274" s="105"/>
      <c r="M274" s="105"/>
      <c r="N274" s="105"/>
      <c r="O274" s="105"/>
      <c r="P274" s="301">
        <v>1</v>
      </c>
      <c r="Q274" s="121"/>
    </row>
    <row r="275" spans="1:17" s="119" customFormat="1" x14ac:dyDescent="0.25">
      <c r="A275" s="270"/>
      <c r="B275" s="271" t="s">
        <v>178</v>
      </c>
      <c r="C275" s="241"/>
      <c r="D275" s="242"/>
      <c r="E275" s="243"/>
      <c r="F275" s="241"/>
      <c r="G275" s="242"/>
      <c r="H275" s="243"/>
      <c r="I275" s="313" t="s">
        <v>265</v>
      </c>
      <c r="J275" s="300"/>
      <c r="K275" s="300"/>
      <c r="L275" s="105"/>
      <c r="M275" s="105"/>
      <c r="N275" s="105"/>
      <c r="O275" s="105"/>
      <c r="P275" s="301">
        <v>1</v>
      </c>
      <c r="Q275" s="121"/>
    </row>
    <row r="276" spans="1:17" s="119" customFormat="1" x14ac:dyDescent="0.25">
      <c r="A276" s="270"/>
      <c r="B276" s="271" t="s">
        <v>178</v>
      </c>
      <c r="C276" s="241"/>
      <c r="D276" s="242"/>
      <c r="E276" s="243"/>
      <c r="F276" s="241"/>
      <c r="G276" s="242"/>
      <c r="H276" s="243"/>
      <c r="I276" s="313" t="s">
        <v>265</v>
      </c>
      <c r="J276" s="300"/>
      <c r="K276" s="300"/>
      <c r="L276" s="105"/>
      <c r="M276" s="105"/>
      <c r="N276" s="105"/>
      <c r="O276" s="105"/>
      <c r="P276" s="301">
        <v>1</v>
      </c>
      <c r="Q276" s="121"/>
    </row>
    <row r="277" spans="1:17" s="119" customFormat="1" x14ac:dyDescent="0.25">
      <c r="A277" s="270"/>
      <c r="B277" s="271" t="s">
        <v>178</v>
      </c>
      <c r="C277" s="241"/>
      <c r="D277" s="242"/>
      <c r="E277" s="243"/>
      <c r="F277" s="241"/>
      <c r="G277" s="242"/>
      <c r="H277" s="243"/>
      <c r="I277" s="313" t="s">
        <v>266</v>
      </c>
      <c r="J277" s="300"/>
      <c r="K277" s="300"/>
      <c r="L277" s="105"/>
      <c r="M277" s="105"/>
      <c r="N277" s="105"/>
      <c r="O277" s="105"/>
      <c r="P277" s="301">
        <v>1</v>
      </c>
      <c r="Q277" s="121"/>
    </row>
    <row r="278" spans="1:17" s="119" customFormat="1" x14ac:dyDescent="0.25">
      <c r="A278" s="270"/>
      <c r="B278" s="271" t="s">
        <v>178</v>
      </c>
      <c r="C278" s="241"/>
      <c r="D278" s="242"/>
      <c r="E278" s="243"/>
      <c r="F278" s="241"/>
      <c r="G278" s="242"/>
      <c r="H278" s="243"/>
      <c r="I278" s="313" t="s">
        <v>266</v>
      </c>
      <c r="J278" s="300"/>
      <c r="K278" s="300"/>
      <c r="L278" s="105"/>
      <c r="M278" s="105"/>
      <c r="N278" s="105"/>
      <c r="O278" s="105"/>
      <c r="P278" s="301">
        <v>1</v>
      </c>
      <c r="Q278" s="121"/>
    </row>
    <row r="279" spans="1:17" s="119" customFormat="1" x14ac:dyDescent="0.25">
      <c r="A279" s="270"/>
      <c r="B279" s="271" t="s">
        <v>178</v>
      </c>
      <c r="C279" s="241"/>
      <c r="D279" s="242"/>
      <c r="E279" s="243"/>
      <c r="F279" s="241"/>
      <c r="G279" s="242"/>
      <c r="H279" s="243"/>
      <c r="I279" s="313" t="s">
        <v>266</v>
      </c>
      <c r="J279" s="300"/>
      <c r="K279" s="300"/>
      <c r="L279" s="105"/>
      <c r="M279" s="105"/>
      <c r="N279" s="105"/>
      <c r="O279" s="105"/>
      <c r="P279" s="301">
        <v>1</v>
      </c>
      <c r="Q279" s="121"/>
    </row>
    <row r="280" spans="1:17" s="119" customFormat="1" x14ac:dyDescent="0.25">
      <c r="A280" s="270"/>
      <c r="B280" s="271" t="s">
        <v>178</v>
      </c>
      <c r="C280" s="241"/>
      <c r="D280" s="242"/>
      <c r="E280" s="243"/>
      <c r="F280" s="241"/>
      <c r="G280" s="242"/>
      <c r="H280" s="243"/>
      <c r="I280" s="313" t="s">
        <v>266</v>
      </c>
      <c r="J280" s="300"/>
      <c r="K280" s="300"/>
      <c r="L280" s="105"/>
      <c r="M280" s="105"/>
      <c r="N280" s="105"/>
      <c r="O280" s="105"/>
      <c r="P280" s="301">
        <v>1</v>
      </c>
      <c r="Q280" s="121"/>
    </row>
    <row r="281" spans="1:17" s="119" customFormat="1" x14ac:dyDescent="0.25">
      <c r="A281" s="270"/>
      <c r="B281" s="271" t="s">
        <v>178</v>
      </c>
      <c r="C281" s="241"/>
      <c r="D281" s="242"/>
      <c r="E281" s="243"/>
      <c r="F281" s="241"/>
      <c r="G281" s="242"/>
      <c r="H281" s="243"/>
      <c r="I281" s="313" t="s">
        <v>239</v>
      </c>
      <c r="J281" s="300"/>
      <c r="K281" s="300"/>
      <c r="L281" s="105"/>
      <c r="M281" s="105"/>
      <c r="N281" s="105"/>
      <c r="O281" s="105"/>
      <c r="P281" s="301">
        <v>1</v>
      </c>
      <c r="Q281" s="121"/>
    </row>
    <row r="282" spans="1:17" s="119" customFormat="1" x14ac:dyDescent="0.25">
      <c r="A282" s="270"/>
      <c r="B282" s="271" t="s">
        <v>178</v>
      </c>
      <c r="C282" s="241"/>
      <c r="D282" s="242"/>
      <c r="E282" s="243"/>
      <c r="F282" s="241"/>
      <c r="G282" s="242"/>
      <c r="H282" s="243"/>
      <c r="I282" s="313" t="s">
        <v>239</v>
      </c>
      <c r="J282" s="300"/>
      <c r="K282" s="300"/>
      <c r="L282" s="105"/>
      <c r="M282" s="105"/>
      <c r="N282" s="105"/>
      <c r="O282" s="105"/>
      <c r="P282" s="301">
        <v>1</v>
      </c>
      <c r="Q282" s="121"/>
    </row>
    <row r="283" spans="1:17" s="119" customFormat="1" x14ac:dyDescent="0.25">
      <c r="A283" s="270"/>
      <c r="B283" s="271" t="s">
        <v>219</v>
      </c>
      <c r="C283" s="200"/>
      <c r="D283" s="201"/>
      <c r="E283" s="202"/>
      <c r="F283" s="203"/>
      <c r="G283" s="242"/>
      <c r="H283" s="202"/>
      <c r="I283" s="234" t="s">
        <v>240</v>
      </c>
      <c r="J283" s="300"/>
      <c r="K283" s="300"/>
      <c r="L283" s="105"/>
      <c r="M283" s="105"/>
      <c r="N283" s="105"/>
      <c r="O283" s="105"/>
      <c r="P283" s="301">
        <v>1</v>
      </c>
      <c r="Q283" s="121"/>
    </row>
    <row r="284" spans="1:17" s="119" customFormat="1" x14ac:dyDescent="0.25">
      <c r="A284" s="270"/>
      <c r="B284" s="271" t="s">
        <v>219</v>
      </c>
      <c r="C284" s="200"/>
      <c r="D284" s="201"/>
      <c r="E284" s="202"/>
      <c r="F284" s="203"/>
      <c r="G284" s="242"/>
      <c r="H284" s="202"/>
      <c r="I284" s="234" t="s">
        <v>241</v>
      </c>
      <c r="J284" s="300"/>
      <c r="K284" s="300"/>
      <c r="L284" s="105"/>
      <c r="M284" s="105"/>
      <c r="N284" s="105"/>
      <c r="O284" s="105"/>
      <c r="P284" s="301">
        <v>1</v>
      </c>
      <c r="Q284" s="121"/>
    </row>
    <row r="285" spans="1:17" s="119" customFormat="1" x14ac:dyDescent="0.25">
      <c r="A285" s="270"/>
      <c r="B285" s="271" t="s">
        <v>219</v>
      </c>
      <c r="C285" s="200"/>
      <c r="D285" s="201"/>
      <c r="E285" s="202"/>
      <c r="F285" s="203"/>
      <c r="G285" s="242"/>
      <c r="H285" s="202"/>
      <c r="I285" s="234" t="s">
        <v>242</v>
      </c>
      <c r="J285" s="300"/>
      <c r="K285" s="300"/>
      <c r="L285" s="105"/>
      <c r="M285" s="105"/>
      <c r="N285" s="105"/>
      <c r="O285" s="105"/>
      <c r="P285" s="301">
        <v>1</v>
      </c>
      <c r="Q285" s="121"/>
    </row>
    <row r="286" spans="1:17" s="119" customFormat="1" x14ac:dyDescent="0.25">
      <c r="A286" s="270"/>
      <c r="B286" s="271" t="s">
        <v>223</v>
      </c>
      <c r="C286" s="200"/>
      <c r="D286" s="201"/>
      <c r="E286" s="202"/>
      <c r="F286" s="203"/>
      <c r="G286" s="242"/>
      <c r="H286" s="202"/>
      <c r="I286" s="234" t="s">
        <v>243</v>
      </c>
      <c r="J286" s="300"/>
      <c r="K286" s="300"/>
      <c r="L286" s="105"/>
      <c r="M286" s="105"/>
      <c r="N286" s="105"/>
      <c r="O286" s="105"/>
      <c r="P286" s="301">
        <v>1</v>
      </c>
      <c r="Q286" s="121"/>
    </row>
    <row r="287" spans="1:17" s="119" customFormat="1" x14ac:dyDescent="0.25">
      <c r="A287" s="270"/>
      <c r="B287" s="271" t="s">
        <v>223</v>
      </c>
      <c r="C287" s="200"/>
      <c r="D287" s="201"/>
      <c r="E287" s="202"/>
      <c r="F287" s="203"/>
      <c r="G287" s="242"/>
      <c r="H287" s="202"/>
      <c r="I287" s="234" t="s">
        <v>244</v>
      </c>
      <c r="J287" s="300"/>
      <c r="K287" s="300"/>
      <c r="L287" s="105"/>
      <c r="M287" s="105"/>
      <c r="N287" s="105"/>
      <c r="O287" s="105"/>
      <c r="P287" s="301">
        <v>1</v>
      </c>
      <c r="Q287" s="121"/>
    </row>
    <row r="288" spans="1:17" s="119" customFormat="1" x14ac:dyDescent="0.25">
      <c r="A288" s="270"/>
      <c r="B288" s="271" t="s">
        <v>223</v>
      </c>
      <c r="C288" s="200"/>
      <c r="D288" s="201"/>
      <c r="E288" s="202"/>
      <c r="F288" s="203"/>
      <c r="G288" s="242"/>
      <c r="H288" s="202"/>
      <c r="I288" s="234" t="s">
        <v>244</v>
      </c>
      <c r="J288" s="300"/>
      <c r="K288" s="300"/>
      <c r="L288" s="105"/>
      <c r="M288" s="105"/>
      <c r="N288" s="105"/>
      <c r="O288" s="105"/>
      <c r="P288" s="301">
        <v>1</v>
      </c>
      <c r="Q288" s="121"/>
    </row>
    <row r="289" spans="1:17" s="119" customFormat="1" x14ac:dyDescent="0.25">
      <c r="A289" s="270"/>
      <c r="B289" s="271" t="s">
        <v>223</v>
      </c>
      <c r="C289" s="200"/>
      <c r="D289" s="201"/>
      <c r="E289" s="202"/>
      <c r="F289" s="203"/>
      <c r="G289" s="242"/>
      <c r="H289" s="202"/>
      <c r="I289" s="234" t="s">
        <v>245</v>
      </c>
      <c r="J289" s="300"/>
      <c r="K289" s="300"/>
      <c r="L289" s="105"/>
      <c r="M289" s="105"/>
      <c r="N289" s="105"/>
      <c r="O289" s="105"/>
      <c r="P289" s="301">
        <v>1</v>
      </c>
      <c r="Q289" s="121"/>
    </row>
    <row r="290" spans="1:17" s="119" customFormat="1" x14ac:dyDescent="0.25">
      <c r="A290" s="270"/>
      <c r="B290" s="271" t="s">
        <v>223</v>
      </c>
      <c r="C290" s="200"/>
      <c r="D290" s="201"/>
      <c r="E290" s="202"/>
      <c r="F290" s="203"/>
      <c r="G290" s="242"/>
      <c r="H290" s="202"/>
      <c r="I290" s="234" t="s">
        <v>245</v>
      </c>
      <c r="J290" s="300"/>
      <c r="K290" s="300"/>
      <c r="L290" s="105"/>
      <c r="M290" s="105"/>
      <c r="N290" s="105"/>
      <c r="O290" s="105"/>
      <c r="P290" s="301">
        <v>1</v>
      </c>
      <c r="Q290" s="121"/>
    </row>
    <row r="291" spans="1:17" s="119" customFormat="1" x14ac:dyDescent="0.25">
      <c r="A291" s="270"/>
      <c r="B291" s="271" t="s">
        <v>223</v>
      </c>
      <c r="C291" s="200"/>
      <c r="D291" s="201"/>
      <c r="E291" s="202"/>
      <c r="F291" s="203"/>
      <c r="G291" s="242"/>
      <c r="H291" s="202"/>
      <c r="I291" s="234" t="s">
        <v>246</v>
      </c>
      <c r="J291" s="300"/>
      <c r="K291" s="300"/>
      <c r="L291" s="105"/>
      <c r="M291" s="105"/>
      <c r="N291" s="105"/>
      <c r="O291" s="105"/>
      <c r="P291" s="301">
        <v>1</v>
      </c>
      <c r="Q291" s="121"/>
    </row>
    <row r="292" spans="1:17" s="119" customFormat="1" x14ac:dyDescent="0.25">
      <c r="A292" s="270"/>
      <c r="B292" s="271" t="s">
        <v>228</v>
      </c>
      <c r="C292" s="200"/>
      <c r="D292" s="201"/>
      <c r="E292" s="202"/>
      <c r="F292" s="203"/>
      <c r="G292" s="242"/>
      <c r="H292" s="202"/>
      <c r="I292" s="234" t="s">
        <v>247</v>
      </c>
      <c r="J292" s="300"/>
      <c r="K292" s="300"/>
      <c r="L292" s="105"/>
      <c r="M292" s="105"/>
      <c r="N292" s="105"/>
      <c r="O292" s="105"/>
      <c r="P292" s="301">
        <v>1</v>
      </c>
      <c r="Q292" s="121"/>
    </row>
    <row r="293" spans="1:17" s="119" customFormat="1" x14ac:dyDescent="0.25">
      <c r="A293" s="270"/>
      <c r="B293" s="271" t="s">
        <v>228</v>
      </c>
      <c r="C293" s="200"/>
      <c r="D293" s="201"/>
      <c r="E293" s="202"/>
      <c r="F293" s="203"/>
      <c r="G293" s="242"/>
      <c r="H293" s="202"/>
      <c r="I293" s="234" t="s">
        <v>248</v>
      </c>
      <c r="J293" s="300"/>
      <c r="K293" s="300"/>
      <c r="L293" s="105"/>
      <c r="M293" s="105"/>
      <c r="N293" s="105"/>
      <c r="O293" s="105"/>
      <c r="P293" s="301">
        <v>1</v>
      </c>
      <c r="Q293" s="121"/>
    </row>
    <row r="294" spans="1:17" s="119" customFormat="1" x14ac:dyDescent="0.25">
      <c r="A294" s="270"/>
      <c r="B294" s="271" t="s">
        <v>228</v>
      </c>
      <c r="C294" s="200"/>
      <c r="D294" s="201"/>
      <c r="E294" s="202"/>
      <c r="F294" s="203"/>
      <c r="G294" s="242"/>
      <c r="H294" s="202"/>
      <c r="I294" s="234" t="s">
        <v>248</v>
      </c>
      <c r="J294" s="300"/>
      <c r="K294" s="300"/>
      <c r="L294" s="105"/>
      <c r="M294" s="105"/>
      <c r="N294" s="105"/>
      <c r="O294" s="105"/>
      <c r="P294" s="301">
        <v>1</v>
      </c>
      <c r="Q294" s="121"/>
    </row>
    <row r="295" spans="1:17" s="119" customFormat="1" x14ac:dyDescent="0.25">
      <c r="A295" s="270"/>
      <c r="B295" s="271" t="s">
        <v>228</v>
      </c>
      <c r="C295" s="200"/>
      <c r="D295" s="201"/>
      <c r="E295" s="202"/>
      <c r="F295" s="203"/>
      <c r="G295" s="242"/>
      <c r="H295" s="202"/>
      <c r="I295" s="234" t="s">
        <v>249</v>
      </c>
      <c r="J295" s="300"/>
      <c r="K295" s="300"/>
      <c r="L295" s="105"/>
      <c r="M295" s="105"/>
      <c r="N295" s="105"/>
      <c r="O295" s="105"/>
      <c r="P295" s="301">
        <v>1</v>
      </c>
      <c r="Q295" s="121"/>
    </row>
    <row r="296" spans="1:17" s="119" customFormat="1" x14ac:dyDescent="0.25">
      <c r="A296" s="270"/>
      <c r="B296" s="271" t="s">
        <v>228</v>
      </c>
      <c r="C296" s="200"/>
      <c r="D296" s="201"/>
      <c r="E296" s="202"/>
      <c r="F296" s="203"/>
      <c r="G296" s="242"/>
      <c r="H296" s="202"/>
      <c r="I296" s="234" t="s">
        <v>249</v>
      </c>
      <c r="J296" s="300"/>
      <c r="K296" s="300"/>
      <c r="L296" s="105"/>
      <c r="M296" s="105"/>
      <c r="N296" s="105"/>
      <c r="O296" s="105"/>
      <c r="P296" s="301">
        <v>1</v>
      </c>
      <c r="Q296" s="121"/>
    </row>
    <row r="297" spans="1:17" s="119" customFormat="1" x14ac:dyDescent="0.25">
      <c r="A297" s="270"/>
      <c r="B297" s="271" t="s">
        <v>186</v>
      </c>
      <c r="C297" s="244"/>
      <c r="D297" s="242"/>
      <c r="E297" s="243"/>
      <c r="F297" s="241"/>
      <c r="G297" s="242"/>
      <c r="H297" s="243"/>
      <c r="I297" s="299" t="s">
        <v>250</v>
      </c>
      <c r="J297" s="300"/>
      <c r="K297" s="300"/>
      <c r="L297" s="105"/>
      <c r="M297" s="105"/>
      <c r="N297" s="105"/>
      <c r="O297" s="105"/>
      <c r="P297" s="301">
        <v>1</v>
      </c>
      <c r="Q297" s="121"/>
    </row>
    <row r="298" spans="1:17" s="119" customFormat="1" x14ac:dyDescent="0.25">
      <c r="A298" s="270"/>
      <c r="B298" s="271" t="s">
        <v>186</v>
      </c>
      <c r="C298" s="244"/>
      <c r="D298" s="242"/>
      <c r="E298" s="243"/>
      <c r="F298" s="241"/>
      <c r="G298" s="242"/>
      <c r="H298" s="243"/>
      <c r="I298" s="299" t="s">
        <v>267</v>
      </c>
      <c r="J298" s="300"/>
      <c r="K298" s="300"/>
      <c r="L298" s="105"/>
      <c r="M298" s="105"/>
      <c r="N298" s="105"/>
      <c r="O298" s="105"/>
      <c r="P298" s="301">
        <v>1</v>
      </c>
      <c r="Q298" s="121"/>
    </row>
    <row r="299" spans="1:17" s="119" customFormat="1" x14ac:dyDescent="0.25">
      <c r="A299" s="270"/>
      <c r="B299" s="271" t="s">
        <v>186</v>
      </c>
      <c r="C299" s="244"/>
      <c r="D299" s="242"/>
      <c r="E299" s="243"/>
      <c r="F299" s="241"/>
      <c r="G299" s="242"/>
      <c r="H299" s="243"/>
      <c r="I299" s="299" t="s">
        <v>267</v>
      </c>
      <c r="J299" s="300"/>
      <c r="K299" s="300"/>
      <c r="L299" s="105"/>
      <c r="M299" s="105"/>
      <c r="N299" s="105"/>
      <c r="O299" s="105"/>
      <c r="P299" s="301">
        <v>1</v>
      </c>
      <c r="Q299" s="121"/>
    </row>
    <row r="300" spans="1:17" s="119" customFormat="1" x14ac:dyDescent="0.25">
      <c r="A300" s="270"/>
      <c r="B300" s="271" t="s">
        <v>186</v>
      </c>
      <c r="C300" s="241"/>
      <c r="D300" s="242"/>
      <c r="E300" s="243"/>
      <c r="F300" s="241"/>
      <c r="G300" s="242"/>
      <c r="H300" s="243"/>
      <c r="I300" s="299" t="s">
        <v>267</v>
      </c>
      <c r="J300" s="300"/>
      <c r="K300" s="300"/>
      <c r="L300" s="105"/>
      <c r="M300" s="105"/>
      <c r="N300" s="105"/>
      <c r="O300" s="105"/>
      <c r="P300" s="301">
        <v>1</v>
      </c>
      <c r="Q300" s="121"/>
    </row>
    <row r="301" spans="1:17" s="119" customFormat="1" x14ac:dyDescent="0.25">
      <c r="A301" s="270"/>
      <c r="B301" s="271" t="s">
        <v>232</v>
      </c>
      <c r="C301" s="200"/>
      <c r="D301" s="201"/>
      <c r="E301" s="202"/>
      <c r="F301" s="203"/>
      <c r="G301" s="242"/>
      <c r="H301" s="202"/>
      <c r="I301" s="234" t="s">
        <v>251</v>
      </c>
      <c r="J301" s="300"/>
      <c r="K301" s="300"/>
      <c r="L301" s="105"/>
      <c r="M301" s="105"/>
      <c r="N301" s="105"/>
      <c r="O301" s="105"/>
      <c r="P301" s="301">
        <v>1</v>
      </c>
      <c r="Q301" s="121"/>
    </row>
    <row r="302" spans="1:17" s="119" customFormat="1" x14ac:dyDescent="0.25">
      <c r="A302" s="270"/>
      <c r="B302" s="271" t="s">
        <v>232</v>
      </c>
      <c r="C302" s="200"/>
      <c r="D302" s="201"/>
      <c r="E302" s="202"/>
      <c r="F302" s="203"/>
      <c r="G302" s="242"/>
      <c r="H302" s="202"/>
      <c r="I302" s="234" t="s">
        <v>252</v>
      </c>
      <c r="J302" s="300"/>
      <c r="K302" s="300"/>
      <c r="L302" s="105"/>
      <c r="M302" s="105"/>
      <c r="N302" s="105"/>
      <c r="O302" s="105"/>
      <c r="P302" s="301">
        <v>1</v>
      </c>
      <c r="Q302" s="121"/>
    </row>
    <row r="303" spans="1:17" s="119" customFormat="1" x14ac:dyDescent="0.25">
      <c r="A303" s="270"/>
      <c r="B303" s="271" t="s">
        <v>232</v>
      </c>
      <c r="C303" s="200"/>
      <c r="D303" s="201"/>
      <c r="E303" s="202"/>
      <c r="F303" s="203"/>
      <c r="G303" s="242"/>
      <c r="H303" s="202"/>
      <c r="I303" s="234" t="s">
        <v>253</v>
      </c>
      <c r="J303" s="300"/>
      <c r="K303" s="300"/>
      <c r="L303" s="105"/>
      <c r="M303" s="105"/>
      <c r="N303" s="105"/>
      <c r="O303" s="105"/>
      <c r="P303" s="301">
        <v>1</v>
      </c>
      <c r="Q303" s="121"/>
    </row>
    <row r="304" spans="1:17" s="119" customFormat="1" x14ac:dyDescent="0.25">
      <c r="A304" s="270"/>
      <c r="B304" s="271" t="s">
        <v>232</v>
      </c>
      <c r="C304" s="200"/>
      <c r="D304" s="201"/>
      <c r="E304" s="202"/>
      <c r="F304" s="203"/>
      <c r="G304" s="242"/>
      <c r="H304" s="202"/>
      <c r="I304" s="234" t="s">
        <v>254</v>
      </c>
      <c r="J304" s="300"/>
      <c r="K304" s="300"/>
      <c r="L304" s="105"/>
      <c r="M304" s="105"/>
      <c r="N304" s="105"/>
      <c r="O304" s="105"/>
      <c r="P304" s="301">
        <v>1</v>
      </c>
      <c r="Q304" s="121"/>
    </row>
    <row r="305" spans="1:17" s="119" customFormat="1" x14ac:dyDescent="0.25">
      <c r="A305" s="270"/>
      <c r="B305" s="271" t="s">
        <v>232</v>
      </c>
      <c r="C305" s="200"/>
      <c r="D305" s="201"/>
      <c r="E305" s="202"/>
      <c r="F305" s="203"/>
      <c r="G305" s="242"/>
      <c r="H305" s="202"/>
      <c r="I305" s="234" t="s">
        <v>255</v>
      </c>
      <c r="J305" s="300"/>
      <c r="K305" s="300"/>
      <c r="L305" s="105"/>
      <c r="M305" s="105"/>
      <c r="N305" s="105"/>
      <c r="O305" s="105"/>
      <c r="P305" s="301">
        <v>1</v>
      </c>
      <c r="Q305" s="121"/>
    </row>
    <row r="306" spans="1:17" s="119" customFormat="1" x14ac:dyDescent="0.25">
      <c r="A306" s="270"/>
      <c r="B306" s="271" t="s">
        <v>232</v>
      </c>
      <c r="C306" s="200"/>
      <c r="D306" s="201"/>
      <c r="E306" s="202"/>
      <c r="F306" s="203"/>
      <c r="G306" s="242"/>
      <c r="H306" s="202"/>
      <c r="I306" s="234" t="s">
        <v>256</v>
      </c>
      <c r="J306" s="300"/>
      <c r="K306" s="300"/>
      <c r="L306" s="105"/>
      <c r="M306" s="105"/>
      <c r="N306" s="105"/>
      <c r="O306" s="105"/>
      <c r="P306" s="301">
        <v>1</v>
      </c>
      <c r="Q306" s="121"/>
    </row>
    <row r="307" spans="1:17" s="119" customFormat="1" x14ac:dyDescent="0.25">
      <c r="A307" s="270"/>
      <c r="B307" s="271" t="s">
        <v>181</v>
      </c>
      <c r="C307" s="244"/>
      <c r="D307" s="242"/>
      <c r="E307" s="243"/>
      <c r="F307" s="241"/>
      <c r="G307" s="242"/>
      <c r="H307" s="243"/>
      <c r="I307" s="299" t="s">
        <v>257</v>
      </c>
      <c r="J307" s="300"/>
      <c r="K307" s="300"/>
      <c r="L307" s="105"/>
      <c r="M307" s="105"/>
      <c r="N307" s="105"/>
      <c r="O307" s="105"/>
      <c r="P307" s="301">
        <v>1</v>
      </c>
      <c r="Q307" s="121"/>
    </row>
    <row r="308" spans="1:17" s="119" customFormat="1" x14ac:dyDescent="0.25">
      <c r="A308" s="270"/>
      <c r="B308" s="271" t="s">
        <v>181</v>
      </c>
      <c r="C308" s="244"/>
      <c r="D308" s="242"/>
      <c r="E308" s="243"/>
      <c r="F308" s="241"/>
      <c r="G308" s="242"/>
      <c r="H308" s="243"/>
      <c r="I308" s="299" t="s">
        <v>258</v>
      </c>
      <c r="J308" s="300"/>
      <c r="K308" s="300"/>
      <c r="L308" s="105"/>
      <c r="M308" s="105"/>
      <c r="N308" s="105"/>
      <c r="O308" s="105"/>
      <c r="P308" s="301">
        <v>1</v>
      </c>
      <c r="Q308" s="121"/>
    </row>
    <row r="309" spans="1:17" s="119" customFormat="1" x14ac:dyDescent="0.25">
      <c r="A309" s="270"/>
      <c r="B309" s="271" t="s">
        <v>181</v>
      </c>
      <c r="C309" s="244"/>
      <c r="D309" s="242"/>
      <c r="E309" s="243"/>
      <c r="F309" s="241"/>
      <c r="G309" s="242"/>
      <c r="H309" s="243"/>
      <c r="I309" s="299" t="s">
        <v>259</v>
      </c>
      <c r="J309" s="300"/>
      <c r="K309" s="300"/>
      <c r="L309" s="105"/>
      <c r="M309" s="105"/>
      <c r="N309" s="105"/>
      <c r="O309" s="105"/>
      <c r="P309" s="301">
        <v>1</v>
      </c>
      <c r="Q309" s="121"/>
    </row>
    <row r="310" spans="1:17" s="119" customFormat="1" x14ac:dyDescent="0.25">
      <c r="A310" s="270"/>
      <c r="B310" s="271" t="s">
        <v>181</v>
      </c>
      <c r="C310" s="244"/>
      <c r="D310" s="242"/>
      <c r="E310" s="243"/>
      <c r="F310" s="241"/>
      <c r="G310" s="242"/>
      <c r="H310" s="243"/>
      <c r="I310" s="299" t="s">
        <v>259</v>
      </c>
      <c r="J310" s="300"/>
      <c r="K310" s="300"/>
      <c r="L310" s="105"/>
      <c r="M310" s="105"/>
      <c r="N310" s="105"/>
      <c r="O310" s="105"/>
      <c r="P310" s="301">
        <v>1</v>
      </c>
      <c r="Q310" s="121"/>
    </row>
    <row r="311" spans="1:17" s="119" customFormat="1" x14ac:dyDescent="0.25">
      <c r="A311" s="270"/>
      <c r="B311" s="271" t="s">
        <v>181</v>
      </c>
      <c r="C311" s="244"/>
      <c r="D311" s="242"/>
      <c r="E311" s="243"/>
      <c r="F311" s="241"/>
      <c r="G311" s="242"/>
      <c r="H311" s="243"/>
      <c r="I311" s="299" t="s">
        <v>260</v>
      </c>
      <c r="J311" s="300"/>
      <c r="K311" s="300"/>
      <c r="L311" s="105"/>
      <c r="M311" s="105"/>
      <c r="N311" s="105"/>
      <c r="O311" s="105"/>
      <c r="P311" s="301">
        <v>1</v>
      </c>
      <c r="Q311" s="121"/>
    </row>
    <row r="312" spans="1:17" s="119" customFormat="1" x14ac:dyDescent="0.25">
      <c r="A312" s="270"/>
      <c r="B312" s="271" t="s">
        <v>181</v>
      </c>
      <c r="C312" s="244"/>
      <c r="D312" s="242"/>
      <c r="E312" s="243"/>
      <c r="F312" s="241"/>
      <c r="G312" s="242"/>
      <c r="H312" s="243"/>
      <c r="I312" s="299" t="s">
        <v>261</v>
      </c>
      <c r="J312" s="300"/>
      <c r="K312" s="300"/>
      <c r="L312" s="105"/>
      <c r="M312" s="105"/>
      <c r="N312" s="105"/>
      <c r="O312" s="105"/>
      <c r="P312" s="301">
        <v>1</v>
      </c>
      <c r="Q312" s="121"/>
    </row>
    <row r="313" spans="1:17" s="119" customFormat="1" x14ac:dyDescent="0.25">
      <c r="A313" s="270"/>
      <c r="B313" s="271" t="s">
        <v>181</v>
      </c>
      <c r="C313" s="244"/>
      <c r="D313" s="242"/>
      <c r="E313" s="243"/>
      <c r="F313" s="241"/>
      <c r="G313" s="242"/>
      <c r="H313" s="243"/>
      <c r="I313" s="299" t="s">
        <v>261</v>
      </c>
      <c r="J313" s="300"/>
      <c r="K313" s="300"/>
      <c r="L313" s="105"/>
      <c r="M313" s="105"/>
      <c r="N313" s="105"/>
      <c r="O313" s="105"/>
      <c r="P313" s="301">
        <v>1</v>
      </c>
      <c r="Q313" s="121"/>
    </row>
    <row r="314" spans="1:17" s="119" customFormat="1" x14ac:dyDescent="0.25">
      <c r="A314" s="270"/>
      <c r="B314" s="271" t="s">
        <v>181</v>
      </c>
      <c r="C314" s="244"/>
      <c r="D314" s="242"/>
      <c r="E314" s="243"/>
      <c r="F314" s="241"/>
      <c r="G314" s="242"/>
      <c r="H314" s="243"/>
      <c r="I314" s="299" t="s">
        <v>262</v>
      </c>
      <c r="J314" s="300"/>
      <c r="K314" s="300"/>
      <c r="L314" s="105"/>
      <c r="M314" s="105"/>
      <c r="N314" s="105"/>
      <c r="O314" s="105"/>
      <c r="P314" s="301">
        <v>1</v>
      </c>
      <c r="Q314" s="121"/>
    </row>
    <row r="315" spans="1:17" s="119" customFormat="1" x14ac:dyDescent="0.25">
      <c r="A315" s="270"/>
      <c r="B315" s="271" t="s">
        <v>181</v>
      </c>
      <c r="C315" s="244"/>
      <c r="D315" s="242"/>
      <c r="E315" s="243"/>
      <c r="F315" s="241"/>
      <c r="G315" s="242"/>
      <c r="H315" s="243"/>
      <c r="I315" s="299" t="s">
        <v>262</v>
      </c>
      <c r="J315" s="300"/>
      <c r="K315" s="300"/>
      <c r="L315" s="105"/>
      <c r="M315" s="105"/>
      <c r="N315" s="105"/>
      <c r="O315" s="105"/>
      <c r="P315" s="301">
        <v>1</v>
      </c>
      <c r="Q315" s="121"/>
    </row>
    <row r="316" spans="1:17" s="119" customFormat="1" x14ac:dyDescent="0.25">
      <c r="A316" s="270"/>
      <c r="B316" s="271" t="s">
        <v>181</v>
      </c>
      <c r="C316" s="244"/>
      <c r="D316" s="242"/>
      <c r="E316" s="243"/>
      <c r="F316" s="241"/>
      <c r="G316" s="242"/>
      <c r="H316" s="243"/>
      <c r="I316" s="299" t="s">
        <v>263</v>
      </c>
      <c r="J316" s="300"/>
      <c r="K316" s="300"/>
      <c r="L316" s="105"/>
      <c r="M316" s="105"/>
      <c r="N316" s="105"/>
      <c r="O316" s="105"/>
      <c r="P316" s="301">
        <v>1</v>
      </c>
      <c r="Q316" s="121"/>
    </row>
    <row r="317" spans="1:17" s="119" customFormat="1" x14ac:dyDescent="0.25">
      <c r="A317" s="270"/>
      <c r="B317" s="271" t="s">
        <v>181</v>
      </c>
      <c r="C317" s="244"/>
      <c r="D317" s="242"/>
      <c r="E317" s="243"/>
      <c r="F317" s="241"/>
      <c r="G317" s="242"/>
      <c r="H317" s="243"/>
      <c r="I317" s="299" t="s">
        <v>263</v>
      </c>
      <c r="J317" s="300"/>
      <c r="K317" s="300"/>
      <c r="L317" s="105"/>
      <c r="M317" s="105"/>
      <c r="N317" s="105"/>
      <c r="O317" s="105"/>
      <c r="P317" s="301">
        <v>1</v>
      </c>
      <c r="Q317" s="121"/>
    </row>
    <row r="318" spans="1:17" s="119" customFormat="1" x14ac:dyDescent="0.25">
      <c r="A318" s="270"/>
      <c r="B318" s="271" t="s">
        <v>181</v>
      </c>
      <c r="C318" s="241"/>
      <c r="D318" s="242"/>
      <c r="E318" s="243"/>
      <c r="F318" s="241"/>
      <c r="G318" s="242"/>
      <c r="H318" s="243"/>
      <c r="I318" s="313" t="s">
        <v>264</v>
      </c>
      <c r="J318" s="300"/>
      <c r="K318" s="300"/>
      <c r="L318" s="105"/>
      <c r="M318" s="105"/>
      <c r="N318" s="105"/>
      <c r="O318" s="105"/>
      <c r="P318" s="301">
        <v>1</v>
      </c>
      <c r="Q318" s="121"/>
    </row>
    <row r="319" spans="1:17" x14ac:dyDescent="0.25">
      <c r="A319" s="269"/>
      <c r="B319" s="275" t="s">
        <v>156</v>
      </c>
      <c r="C319" s="663"/>
      <c r="D319" s="664"/>
      <c r="E319" s="665"/>
      <c r="F319" s="303"/>
      <c r="G319" s="306"/>
      <c r="H319" s="305"/>
      <c r="I319" s="280"/>
      <c r="J319" s="312"/>
      <c r="K319" s="312"/>
      <c r="L319" s="309"/>
      <c r="M319" s="309"/>
      <c r="N319" s="309"/>
      <c r="O319" s="309"/>
      <c r="P319" s="309">
        <f>SUM(P273:P318)</f>
        <v>46</v>
      </c>
      <c r="Q319" s="284" t="s">
        <v>86</v>
      </c>
    </row>
    <row r="320" spans="1:17" x14ac:dyDescent="0.25">
      <c r="A320" s="352" t="s">
        <v>103</v>
      </c>
      <c r="B320" s="193" t="str">
        <f>'PLANILHA ORÇAMENTÁRIA'!D40</f>
        <v>Escoramento de cavas e valas, inclusive fornecimento e transportes das madeiras</v>
      </c>
      <c r="C320" s="239"/>
      <c r="D320" s="316"/>
      <c r="E320" s="317"/>
      <c r="F320" s="200"/>
      <c r="G320" s="274"/>
      <c r="H320" s="273"/>
      <c r="I320" s="40"/>
      <c r="J320" s="78"/>
      <c r="K320" s="78"/>
      <c r="L320" s="72"/>
      <c r="M320" s="72"/>
      <c r="N320" s="72"/>
      <c r="O320" s="72"/>
      <c r="P320" s="72"/>
      <c r="Q320" s="112"/>
    </row>
    <row r="321" spans="1:17" x14ac:dyDescent="0.25">
      <c r="A321" s="270"/>
      <c r="B321" s="353" t="s">
        <v>190</v>
      </c>
      <c r="C321" s="244"/>
      <c r="D321" s="242"/>
      <c r="E321" s="243"/>
      <c r="F321" s="296"/>
      <c r="G321" s="297"/>
      <c r="H321" s="298"/>
      <c r="I321" s="299"/>
      <c r="J321" s="300"/>
      <c r="K321" s="300"/>
      <c r="L321" s="118"/>
      <c r="M321" s="105"/>
      <c r="N321" s="105"/>
      <c r="O321" s="105"/>
      <c r="P321" s="301"/>
      <c r="Q321" s="112"/>
    </row>
    <row r="322" spans="1:17" x14ac:dyDescent="0.25">
      <c r="A322" s="270"/>
      <c r="B322" s="271" t="s">
        <v>191</v>
      </c>
      <c r="C322" s="417" t="s">
        <v>189</v>
      </c>
      <c r="D322" s="201"/>
      <c r="E322" s="202"/>
      <c r="F322" s="203" t="s">
        <v>184</v>
      </c>
      <c r="G322" s="297"/>
      <c r="H322" s="298"/>
      <c r="I322" s="299"/>
      <c r="J322" s="300">
        <v>1</v>
      </c>
      <c r="K322" s="300">
        <v>18</v>
      </c>
      <c r="L322" s="105"/>
      <c r="M322" s="105">
        <f>0.8*1.5+0.8+0.2</f>
        <v>2.2000000000000002</v>
      </c>
      <c r="N322" s="73">
        <f>K322*M322</f>
        <v>39.6</v>
      </c>
      <c r="O322" s="301"/>
      <c r="P322" s="301">
        <f>J322*N322</f>
        <v>39.6</v>
      </c>
      <c r="Q322" s="112"/>
    </row>
    <row r="323" spans="1:17" x14ac:dyDescent="0.25">
      <c r="A323" s="270"/>
      <c r="B323" s="271" t="s">
        <v>181</v>
      </c>
      <c r="C323" s="241" t="s">
        <v>183</v>
      </c>
      <c r="D323" s="201"/>
      <c r="E323" s="202"/>
      <c r="F323" s="203" t="s">
        <v>192</v>
      </c>
      <c r="G323" s="297"/>
      <c r="H323" s="235"/>
      <c r="I323" s="234"/>
      <c r="J323" s="302">
        <v>1</v>
      </c>
      <c r="K323" s="300">
        <v>39</v>
      </c>
      <c r="L323" s="105"/>
      <c r="M323" s="105">
        <f t="shared" ref="M323:M325" si="26">0.8*1.5+0.8+0.2</f>
        <v>2.2000000000000002</v>
      </c>
      <c r="N323" s="73">
        <f t="shared" ref="N323:N325" si="27">K323*M323</f>
        <v>85.800000000000011</v>
      </c>
      <c r="O323" s="301"/>
      <c r="P323" s="301">
        <f t="shared" ref="P323:P325" si="28">J323*N323</f>
        <v>85.800000000000011</v>
      </c>
      <c r="Q323" s="112"/>
    </row>
    <row r="324" spans="1:17" x14ac:dyDescent="0.25">
      <c r="A324" s="270"/>
      <c r="B324" s="271" t="s">
        <v>181</v>
      </c>
      <c r="C324" s="203" t="s">
        <v>192</v>
      </c>
      <c r="D324" s="201"/>
      <c r="E324" s="202"/>
      <c r="F324" s="203" t="s">
        <v>193</v>
      </c>
      <c r="G324" s="297"/>
      <c r="H324" s="235"/>
      <c r="I324" s="234"/>
      <c r="J324" s="302">
        <v>1</v>
      </c>
      <c r="K324" s="300">
        <v>46</v>
      </c>
      <c r="L324" s="105"/>
      <c r="M324" s="105">
        <f t="shared" si="26"/>
        <v>2.2000000000000002</v>
      </c>
      <c r="N324" s="73">
        <f t="shared" si="27"/>
        <v>101.2</v>
      </c>
      <c r="O324" s="301"/>
      <c r="P324" s="301">
        <f t="shared" si="28"/>
        <v>101.2</v>
      </c>
      <c r="Q324" s="112"/>
    </row>
    <row r="325" spans="1:17" x14ac:dyDescent="0.25">
      <c r="A325" s="270"/>
      <c r="B325" s="271" t="s">
        <v>181</v>
      </c>
      <c r="C325" s="203" t="s">
        <v>193</v>
      </c>
      <c r="D325" s="201"/>
      <c r="E325" s="202"/>
      <c r="F325" s="203" t="s">
        <v>184</v>
      </c>
      <c r="G325" s="297"/>
      <c r="H325" s="235"/>
      <c r="I325" s="234"/>
      <c r="J325" s="302">
        <v>1</v>
      </c>
      <c r="K325" s="300">
        <v>52</v>
      </c>
      <c r="L325" s="105"/>
      <c r="M325" s="105">
        <f t="shared" si="26"/>
        <v>2.2000000000000002</v>
      </c>
      <c r="N325" s="73">
        <f t="shared" si="27"/>
        <v>114.4</v>
      </c>
      <c r="O325" s="301"/>
      <c r="P325" s="301">
        <f t="shared" si="28"/>
        <v>114.4</v>
      </c>
      <c r="Q325" s="112"/>
    </row>
    <row r="326" spans="1:17" x14ac:dyDescent="0.25">
      <c r="A326" s="269"/>
      <c r="B326" s="353" t="s">
        <v>194</v>
      </c>
      <c r="C326" s="203"/>
      <c r="D326" s="201"/>
      <c r="E326" s="202"/>
      <c r="F326" s="203"/>
      <c r="G326" s="297"/>
      <c r="H326" s="235"/>
      <c r="I326" s="234"/>
      <c r="J326" s="302"/>
      <c r="K326" s="300"/>
      <c r="L326" s="105"/>
      <c r="M326" s="105"/>
      <c r="N326" s="73"/>
      <c r="O326" s="301"/>
      <c r="P326" s="301"/>
      <c r="Q326" s="112"/>
    </row>
    <row r="327" spans="1:17" x14ac:dyDescent="0.25">
      <c r="A327" s="269"/>
      <c r="B327" s="271" t="s">
        <v>181</v>
      </c>
      <c r="C327" s="203" t="s">
        <v>184</v>
      </c>
      <c r="D327" s="201"/>
      <c r="E327" s="202"/>
      <c r="F327" s="203" t="s">
        <v>185</v>
      </c>
      <c r="G327" s="201"/>
      <c r="H327" s="202"/>
      <c r="I327" s="234"/>
      <c r="J327" s="302">
        <v>2</v>
      </c>
      <c r="K327" s="300">
        <v>34</v>
      </c>
      <c r="L327" s="105"/>
      <c r="M327" s="105">
        <f>(2+2.57)/2</f>
        <v>2.2850000000000001</v>
      </c>
      <c r="N327" s="73">
        <f>K327*M327</f>
        <v>77.69</v>
      </c>
      <c r="O327" s="301"/>
      <c r="P327" s="301">
        <f>J327*N327</f>
        <v>155.38</v>
      </c>
      <c r="Q327" s="112"/>
    </row>
    <row r="328" spans="1:17" x14ac:dyDescent="0.25">
      <c r="A328" s="269"/>
      <c r="B328" s="271" t="s">
        <v>181</v>
      </c>
      <c r="C328" s="203" t="s">
        <v>185</v>
      </c>
      <c r="D328" s="201"/>
      <c r="E328" s="202"/>
      <c r="F328" s="203" t="s">
        <v>196</v>
      </c>
      <c r="G328" s="201"/>
      <c r="H328" s="202"/>
      <c r="I328" s="234"/>
      <c r="J328" s="302">
        <v>2</v>
      </c>
      <c r="K328" s="300">
        <v>64</v>
      </c>
      <c r="L328" s="105"/>
      <c r="M328" s="105">
        <f>(2.57+3.3)/2</f>
        <v>2.9349999999999996</v>
      </c>
      <c r="N328" s="73">
        <f t="shared" ref="N328:N330" si="29">K328*M328</f>
        <v>187.83999999999997</v>
      </c>
      <c r="O328" s="301"/>
      <c r="P328" s="301">
        <f t="shared" ref="P328:P330" si="30">J328*N328</f>
        <v>375.67999999999995</v>
      </c>
      <c r="Q328" s="112"/>
    </row>
    <row r="329" spans="1:17" x14ac:dyDescent="0.25">
      <c r="A329" s="269"/>
      <c r="B329" s="271" t="s">
        <v>181</v>
      </c>
      <c r="C329" s="203" t="s">
        <v>196</v>
      </c>
      <c r="D329" s="201"/>
      <c r="E329" s="202"/>
      <c r="F329" s="203" t="s">
        <v>197</v>
      </c>
      <c r="G329" s="201"/>
      <c r="H329" s="202"/>
      <c r="I329" s="234"/>
      <c r="J329" s="302">
        <v>2</v>
      </c>
      <c r="K329" s="300">
        <v>65</v>
      </c>
      <c r="L329" s="105"/>
      <c r="M329" s="105">
        <f>(3.3+3.72)/2</f>
        <v>3.51</v>
      </c>
      <c r="N329" s="73">
        <f t="shared" si="29"/>
        <v>228.14999999999998</v>
      </c>
      <c r="O329" s="301"/>
      <c r="P329" s="301">
        <f t="shared" si="30"/>
        <v>456.29999999999995</v>
      </c>
      <c r="Q329" s="112"/>
    </row>
    <row r="330" spans="1:17" x14ac:dyDescent="0.25">
      <c r="A330" s="269"/>
      <c r="B330" s="271" t="s">
        <v>181</v>
      </c>
      <c r="C330" s="203" t="s">
        <v>197</v>
      </c>
      <c r="D330" s="201"/>
      <c r="E330" s="202"/>
      <c r="F330" s="203" t="s">
        <v>198</v>
      </c>
      <c r="G330" s="201"/>
      <c r="H330" s="202"/>
      <c r="I330" s="234"/>
      <c r="J330" s="302">
        <v>2</v>
      </c>
      <c r="K330" s="300">
        <v>15</v>
      </c>
      <c r="L330" s="105"/>
      <c r="M330" s="105">
        <v>3.72</v>
      </c>
      <c r="N330" s="73">
        <f t="shared" si="29"/>
        <v>55.800000000000004</v>
      </c>
      <c r="O330" s="301"/>
      <c r="P330" s="301">
        <f t="shared" si="30"/>
        <v>111.60000000000001</v>
      </c>
      <c r="Q330" s="112"/>
    </row>
    <row r="331" spans="1:17" x14ac:dyDescent="0.25">
      <c r="A331" s="269"/>
      <c r="B331" s="271" t="s">
        <v>181</v>
      </c>
      <c r="C331" s="203" t="s">
        <v>198</v>
      </c>
      <c r="D331" s="201"/>
      <c r="E331" s="202"/>
      <c r="F331" s="203" t="s">
        <v>199</v>
      </c>
      <c r="G331" s="201"/>
      <c r="H331" s="202"/>
      <c r="I331" s="234"/>
      <c r="J331" s="302">
        <v>2</v>
      </c>
      <c r="K331" s="300">
        <v>15</v>
      </c>
      <c r="L331" s="105"/>
      <c r="M331" s="105">
        <v>3.72</v>
      </c>
      <c r="N331" s="73">
        <f>K331*M331</f>
        <v>55.800000000000004</v>
      </c>
      <c r="O331" s="301"/>
      <c r="P331" s="301">
        <f>J331*N331</f>
        <v>111.60000000000001</v>
      </c>
      <c r="Q331" s="112"/>
    </row>
    <row r="332" spans="1:17" x14ac:dyDescent="0.25">
      <c r="A332" s="269"/>
      <c r="B332" s="457" t="s">
        <v>271</v>
      </c>
      <c r="C332" s="239"/>
      <c r="D332" s="316"/>
      <c r="E332" s="317"/>
      <c r="F332" s="200"/>
      <c r="G332" s="274"/>
      <c r="H332" s="273"/>
      <c r="I332" s="40"/>
      <c r="J332" s="78"/>
      <c r="K332" s="78"/>
      <c r="L332" s="72"/>
      <c r="M332" s="72"/>
      <c r="N332" s="72"/>
      <c r="O332" s="72"/>
      <c r="P332" s="72"/>
      <c r="Q332" s="112"/>
    </row>
    <row r="333" spans="1:17" x14ac:dyDescent="0.25">
      <c r="A333" s="269"/>
      <c r="B333" s="275" t="s">
        <v>156</v>
      </c>
      <c r="C333" s="663"/>
      <c r="D333" s="664"/>
      <c r="E333" s="665"/>
      <c r="F333" s="303"/>
      <c r="G333" s="306"/>
      <c r="H333" s="305"/>
      <c r="I333" s="280"/>
      <c r="J333" s="312"/>
      <c r="K333" s="312"/>
      <c r="L333" s="309"/>
      <c r="M333" s="309"/>
      <c r="N333" s="309"/>
      <c r="O333" s="309"/>
      <c r="P333" s="309">
        <f>SUM(P322:P331)</f>
        <v>1551.5599999999997</v>
      </c>
      <c r="Q333" s="284" t="s">
        <v>21</v>
      </c>
    </row>
    <row r="334" spans="1:17" x14ac:dyDescent="0.25">
      <c r="A334" s="269"/>
      <c r="B334" s="193"/>
      <c r="C334" s="239"/>
      <c r="D334" s="316"/>
      <c r="E334" s="317"/>
      <c r="F334" s="200"/>
      <c r="G334" s="274"/>
      <c r="H334" s="273"/>
      <c r="I334" s="40"/>
      <c r="J334" s="78"/>
      <c r="K334" s="78"/>
      <c r="L334" s="72"/>
      <c r="M334" s="72"/>
      <c r="N334" s="72"/>
      <c r="O334" s="72"/>
      <c r="P334" s="72"/>
      <c r="Q334" s="112"/>
    </row>
    <row r="335" spans="1:17" s="62" customFormat="1" x14ac:dyDescent="0.25">
      <c r="A335" s="191">
        <v>4</v>
      </c>
      <c r="B335" s="192" t="s">
        <v>108</v>
      </c>
      <c r="C335" s="53"/>
      <c r="D335" s="54"/>
      <c r="E335" s="55"/>
      <c r="F335" s="56"/>
      <c r="G335" s="54"/>
      <c r="H335" s="55"/>
      <c r="I335" s="57"/>
      <c r="J335" s="59"/>
      <c r="K335" s="78"/>
      <c r="L335" s="60"/>
      <c r="M335" s="60"/>
      <c r="N335" s="73"/>
      <c r="O335" s="60"/>
      <c r="P335" s="60"/>
      <c r="Q335" s="61"/>
    </row>
    <row r="336" spans="1:17" s="45" customFormat="1" x14ac:dyDescent="0.25">
      <c r="A336" s="269" t="s">
        <v>109</v>
      </c>
      <c r="B336" s="193" t="s">
        <v>272</v>
      </c>
      <c r="C336" s="36"/>
      <c r="D336" s="75"/>
      <c r="E336" s="76"/>
      <c r="F336" s="36"/>
      <c r="G336" s="77"/>
      <c r="H336" s="76"/>
      <c r="I336" s="40"/>
      <c r="J336" s="78"/>
      <c r="K336" s="69"/>
      <c r="L336" s="72"/>
      <c r="M336" s="73"/>
      <c r="N336" s="73"/>
      <c r="O336" s="72"/>
      <c r="P336" s="72"/>
      <c r="Q336" s="79"/>
    </row>
    <row r="337" spans="1:17" s="119" customFormat="1" x14ac:dyDescent="0.25">
      <c r="A337" s="270"/>
      <c r="B337" s="271" t="s">
        <v>181</v>
      </c>
      <c r="C337" s="244">
        <v>0</v>
      </c>
      <c r="D337" s="242"/>
      <c r="E337" s="243"/>
      <c r="F337" s="296">
        <v>20</v>
      </c>
      <c r="G337" s="297" t="s">
        <v>159</v>
      </c>
      <c r="H337" s="298">
        <v>19.96</v>
      </c>
      <c r="I337" s="299"/>
      <c r="J337" s="300"/>
      <c r="K337" s="300">
        <f>20*20+19.96</f>
        <v>419.96</v>
      </c>
      <c r="L337" s="118">
        <v>10</v>
      </c>
      <c r="M337" s="105"/>
      <c r="N337" s="105"/>
      <c r="O337" s="105">
        <f>K337*L337</f>
        <v>4199.5999999999995</v>
      </c>
      <c r="P337" s="301">
        <f>O337</f>
        <v>4199.5999999999995</v>
      </c>
      <c r="Q337" s="319"/>
    </row>
    <row r="338" spans="1:17" s="119" customFormat="1" x14ac:dyDescent="0.25">
      <c r="A338" s="270"/>
      <c r="B338" s="271" t="s">
        <v>232</v>
      </c>
      <c r="C338" s="244">
        <v>100</v>
      </c>
      <c r="D338" s="242"/>
      <c r="E338" s="243"/>
      <c r="F338" s="296">
        <v>112</v>
      </c>
      <c r="G338" s="297" t="s">
        <v>159</v>
      </c>
      <c r="H338" s="298">
        <v>5.58</v>
      </c>
      <c r="I338" s="299"/>
      <c r="J338" s="300"/>
      <c r="K338" s="300">
        <f>12*20+5.58</f>
        <v>245.58</v>
      </c>
      <c r="L338" s="105">
        <v>7</v>
      </c>
      <c r="M338" s="105"/>
      <c r="N338" s="105"/>
      <c r="O338" s="105">
        <f t="shared" ref="O338:O344" si="31">K338*L338</f>
        <v>1719.0600000000002</v>
      </c>
      <c r="P338" s="301">
        <f t="shared" ref="P338:P344" si="32">O338</f>
        <v>1719.0600000000002</v>
      </c>
      <c r="Q338" s="319"/>
    </row>
    <row r="339" spans="1:17" s="119" customFormat="1" x14ac:dyDescent="0.25">
      <c r="A339" s="270"/>
      <c r="B339" s="271" t="s">
        <v>186</v>
      </c>
      <c r="C339" s="200">
        <v>200</v>
      </c>
      <c r="D339" s="201"/>
      <c r="E339" s="202"/>
      <c r="F339" s="239">
        <v>206</v>
      </c>
      <c r="G339" s="297" t="s">
        <v>159</v>
      </c>
      <c r="H339" s="235">
        <v>3.02</v>
      </c>
      <c r="I339" s="234"/>
      <c r="J339" s="302"/>
      <c r="K339" s="300">
        <f>6*20+3.02</f>
        <v>123.02</v>
      </c>
      <c r="L339" s="73">
        <v>7</v>
      </c>
      <c r="M339" s="105"/>
      <c r="N339" s="73"/>
      <c r="O339" s="105">
        <f t="shared" si="31"/>
        <v>861.14</v>
      </c>
      <c r="P339" s="301">
        <f t="shared" si="32"/>
        <v>861.14</v>
      </c>
      <c r="Q339" s="319"/>
    </row>
    <row r="340" spans="1:17" s="119" customFormat="1" x14ac:dyDescent="0.25">
      <c r="A340" s="270"/>
      <c r="B340" s="271" t="s">
        <v>228</v>
      </c>
      <c r="C340" s="239">
        <v>206</v>
      </c>
      <c r="D340" s="240" t="s">
        <v>159</v>
      </c>
      <c r="E340" s="235">
        <v>3.02</v>
      </c>
      <c r="F340" s="239">
        <v>210</v>
      </c>
      <c r="G340" s="297" t="s">
        <v>159</v>
      </c>
      <c r="H340" s="235">
        <v>10</v>
      </c>
      <c r="I340" s="234"/>
      <c r="J340" s="302"/>
      <c r="K340" s="300">
        <f>(20-3.02)+3*20+10</f>
        <v>86.98</v>
      </c>
      <c r="L340" s="73">
        <v>7</v>
      </c>
      <c r="M340" s="105"/>
      <c r="N340" s="73"/>
      <c r="O340" s="105">
        <f t="shared" si="31"/>
        <v>608.86</v>
      </c>
      <c r="P340" s="301">
        <f t="shared" si="32"/>
        <v>608.86</v>
      </c>
      <c r="Q340" s="320"/>
    </row>
    <row r="341" spans="1:17" s="119" customFormat="1" x14ac:dyDescent="0.25">
      <c r="A341" s="270"/>
      <c r="B341" s="271" t="s">
        <v>178</v>
      </c>
      <c r="C341" s="239">
        <v>210</v>
      </c>
      <c r="D341" s="240" t="s">
        <v>159</v>
      </c>
      <c r="E341" s="235">
        <v>10</v>
      </c>
      <c r="F341" s="239">
        <v>219</v>
      </c>
      <c r="G341" s="297" t="s">
        <v>159</v>
      </c>
      <c r="H341" s="235">
        <v>19.5</v>
      </c>
      <c r="I341" s="234"/>
      <c r="J341" s="302"/>
      <c r="K341" s="300">
        <f>10+8*20+19.5</f>
        <v>189.5</v>
      </c>
      <c r="L341" s="73">
        <v>7</v>
      </c>
      <c r="M341" s="105"/>
      <c r="N341" s="73"/>
      <c r="O341" s="105">
        <f t="shared" si="31"/>
        <v>1326.5</v>
      </c>
      <c r="P341" s="301">
        <f t="shared" si="32"/>
        <v>1326.5</v>
      </c>
      <c r="Q341" s="320"/>
    </row>
    <row r="342" spans="1:17" s="119" customFormat="1" x14ac:dyDescent="0.25">
      <c r="A342" s="270"/>
      <c r="B342" s="271" t="s">
        <v>223</v>
      </c>
      <c r="C342" s="200">
        <v>300</v>
      </c>
      <c r="D342" s="201"/>
      <c r="E342" s="202"/>
      <c r="F342" s="239">
        <v>305</v>
      </c>
      <c r="G342" s="297" t="s">
        <v>159</v>
      </c>
      <c r="H342" s="235">
        <v>19.7</v>
      </c>
      <c r="I342" s="234"/>
      <c r="J342" s="302"/>
      <c r="K342" s="300">
        <f>5*20+19.7</f>
        <v>119.7</v>
      </c>
      <c r="L342" s="73">
        <v>7</v>
      </c>
      <c r="M342" s="105"/>
      <c r="N342" s="73"/>
      <c r="O342" s="105">
        <f t="shared" si="31"/>
        <v>837.9</v>
      </c>
      <c r="P342" s="301">
        <f t="shared" si="32"/>
        <v>837.9</v>
      </c>
      <c r="Q342" s="320"/>
    </row>
    <row r="343" spans="1:17" s="119" customFormat="1" x14ac:dyDescent="0.25">
      <c r="A343" s="270"/>
      <c r="B343" s="271" t="s">
        <v>219</v>
      </c>
      <c r="C343" s="200">
        <v>400</v>
      </c>
      <c r="D343" s="201"/>
      <c r="E343" s="202"/>
      <c r="F343" s="239">
        <v>410</v>
      </c>
      <c r="G343" s="297" t="s">
        <v>159</v>
      </c>
      <c r="H343" s="235">
        <v>9.24</v>
      </c>
      <c r="I343" s="234"/>
      <c r="J343" s="302"/>
      <c r="K343" s="300">
        <f>10*20+9.24</f>
        <v>209.24</v>
      </c>
      <c r="L343" s="73">
        <v>7</v>
      </c>
      <c r="M343" s="105"/>
      <c r="N343" s="73"/>
      <c r="O343" s="105">
        <f t="shared" si="31"/>
        <v>1464.68</v>
      </c>
      <c r="P343" s="301">
        <f t="shared" si="32"/>
        <v>1464.68</v>
      </c>
      <c r="Q343" s="320"/>
    </row>
    <row r="344" spans="1:17" s="119" customFormat="1" x14ac:dyDescent="0.25">
      <c r="A344" s="270"/>
      <c r="B344" s="271" t="s">
        <v>273</v>
      </c>
      <c r="C344" s="200">
        <v>500</v>
      </c>
      <c r="D344" s="201"/>
      <c r="E344" s="202"/>
      <c r="F344" s="239">
        <v>501</v>
      </c>
      <c r="G344" s="297" t="s">
        <v>159</v>
      </c>
      <c r="H344" s="235">
        <v>13.16</v>
      </c>
      <c r="I344" s="234"/>
      <c r="J344" s="302"/>
      <c r="K344" s="300">
        <f>20+13.16</f>
        <v>33.159999999999997</v>
      </c>
      <c r="L344" s="73">
        <v>7</v>
      </c>
      <c r="M344" s="105"/>
      <c r="N344" s="73"/>
      <c r="O344" s="105">
        <f t="shared" si="31"/>
        <v>232.11999999999998</v>
      </c>
      <c r="P344" s="301">
        <f t="shared" si="32"/>
        <v>232.11999999999998</v>
      </c>
      <c r="Q344" s="320"/>
    </row>
    <row r="345" spans="1:17" x14ac:dyDescent="0.25">
      <c r="A345" s="269"/>
      <c r="B345" s="275" t="s">
        <v>156</v>
      </c>
      <c r="C345" s="303"/>
      <c r="D345" s="304"/>
      <c r="E345" s="305"/>
      <c r="F345" s="303"/>
      <c r="G345" s="306"/>
      <c r="H345" s="305"/>
      <c r="I345" s="280"/>
      <c r="J345" s="312"/>
      <c r="K345" s="312"/>
      <c r="L345" s="309"/>
      <c r="M345" s="309"/>
      <c r="N345" s="309"/>
      <c r="O345" s="309"/>
      <c r="P345" s="309">
        <f>SUM(P337:P344)</f>
        <v>11249.86</v>
      </c>
      <c r="Q345" s="284" t="s">
        <v>112</v>
      </c>
    </row>
    <row r="346" spans="1:17" x14ac:dyDescent="0.25">
      <c r="A346" s="270"/>
      <c r="B346" s="193"/>
      <c r="C346" s="200"/>
      <c r="D346" s="272"/>
      <c r="E346" s="273"/>
      <c r="F346" s="200"/>
      <c r="G346" s="274"/>
      <c r="H346" s="273"/>
      <c r="I346" s="40"/>
      <c r="J346" s="78"/>
      <c r="K346" s="78"/>
      <c r="L346" s="72"/>
      <c r="M346" s="72"/>
      <c r="N346" s="72"/>
      <c r="O346" s="72"/>
      <c r="P346" s="72" t="s">
        <v>274</v>
      </c>
      <c r="Q346" s="79"/>
    </row>
    <row r="347" spans="1:17" s="45" customFormat="1" x14ac:dyDescent="0.25">
      <c r="A347" s="352" t="s">
        <v>113</v>
      </c>
      <c r="B347" s="193" t="s">
        <v>115</v>
      </c>
      <c r="C347" s="36"/>
      <c r="D347" s="75"/>
      <c r="E347" s="76"/>
      <c r="F347" s="36"/>
      <c r="G347" s="77"/>
      <c r="H347" s="76"/>
      <c r="I347" s="40"/>
      <c r="J347" s="78"/>
      <c r="K347" s="78"/>
      <c r="L347" s="73"/>
      <c r="M347" s="73"/>
      <c r="N347" s="73"/>
      <c r="O347" s="72"/>
      <c r="P347" s="72"/>
      <c r="Q347" s="79"/>
    </row>
    <row r="348" spans="1:17" s="45" customFormat="1" x14ac:dyDescent="0.25">
      <c r="A348" s="269"/>
      <c r="B348" s="271" t="s">
        <v>275</v>
      </c>
      <c r="C348" s="244"/>
      <c r="D348" s="242"/>
      <c r="E348" s="243"/>
      <c r="F348" s="296"/>
      <c r="G348" s="297"/>
      <c r="H348" s="298"/>
      <c r="I348" s="299"/>
      <c r="J348" s="300"/>
      <c r="K348" s="300"/>
      <c r="L348" s="321"/>
      <c r="M348" s="100"/>
      <c r="N348" s="321"/>
      <c r="O348" s="100"/>
      <c r="P348" s="321"/>
      <c r="Q348" s="79"/>
    </row>
    <row r="349" spans="1:17" s="45" customFormat="1" ht="15" customHeight="1" x14ac:dyDescent="0.25">
      <c r="A349" s="269"/>
      <c r="B349" s="271"/>
      <c r="C349" s="244"/>
      <c r="D349" s="242"/>
      <c r="E349" s="243"/>
      <c r="F349" s="296"/>
      <c r="G349" s="297"/>
      <c r="H349" s="298"/>
      <c r="I349" s="299"/>
      <c r="J349" s="300"/>
      <c r="K349" s="300" t="s">
        <v>276</v>
      </c>
      <c r="L349" s="321"/>
      <c r="M349" s="100"/>
      <c r="N349" s="321"/>
      <c r="O349" s="100"/>
      <c r="P349" s="322" t="s">
        <v>277</v>
      </c>
      <c r="Q349" s="79"/>
    </row>
    <row r="350" spans="1:17" s="45" customFormat="1" x14ac:dyDescent="0.25">
      <c r="A350" s="269"/>
      <c r="B350" s="271" t="s">
        <v>278</v>
      </c>
      <c r="C350" s="244"/>
      <c r="D350" s="242"/>
      <c r="E350" s="243"/>
      <c r="F350" s="296"/>
      <c r="G350" s="297"/>
      <c r="H350" s="298"/>
      <c r="I350" s="299" t="s">
        <v>279</v>
      </c>
      <c r="J350" s="300"/>
      <c r="K350" s="300">
        <v>185.43</v>
      </c>
      <c r="L350" s="321"/>
      <c r="M350" s="100"/>
      <c r="N350" s="321"/>
      <c r="O350" s="100"/>
      <c r="P350" s="321">
        <f>K350*0.4</f>
        <v>74.172000000000011</v>
      </c>
      <c r="Q350" s="79"/>
    </row>
    <row r="351" spans="1:17" s="45" customFormat="1" x14ac:dyDescent="0.25">
      <c r="A351" s="269"/>
      <c r="B351" s="113" t="s">
        <v>186</v>
      </c>
      <c r="C351" s="200"/>
      <c r="D351" s="201"/>
      <c r="E351" s="202"/>
      <c r="F351" s="239"/>
      <c r="G351" s="297"/>
      <c r="H351" s="235"/>
      <c r="I351" s="234" t="s">
        <v>279</v>
      </c>
      <c r="J351" s="302"/>
      <c r="K351" s="300">
        <v>124.72</v>
      </c>
      <c r="L351" s="321"/>
      <c r="M351" s="321"/>
      <c r="N351" s="321"/>
      <c r="O351" s="321"/>
      <c r="P351" s="321">
        <f t="shared" ref="P351:P364" si="33">K351*0.4</f>
        <v>49.888000000000005</v>
      </c>
      <c r="Q351" s="79"/>
    </row>
    <row r="352" spans="1:17" s="45" customFormat="1" x14ac:dyDescent="0.25">
      <c r="A352" s="269"/>
      <c r="B352" s="113" t="s">
        <v>186</v>
      </c>
      <c r="C352" s="239"/>
      <c r="D352" s="240"/>
      <c r="E352" s="235"/>
      <c r="F352" s="239"/>
      <c r="G352" s="297"/>
      <c r="H352" s="235"/>
      <c r="I352" s="234" t="s">
        <v>280</v>
      </c>
      <c r="J352" s="302"/>
      <c r="K352" s="300">
        <f>57.78+53.4</f>
        <v>111.18</v>
      </c>
      <c r="L352" s="321"/>
      <c r="M352" s="321"/>
      <c r="N352" s="321"/>
      <c r="O352" s="321"/>
      <c r="P352" s="321">
        <f t="shared" si="33"/>
        <v>44.472000000000008</v>
      </c>
      <c r="Q352" s="79"/>
    </row>
    <row r="353" spans="1:17" s="45" customFormat="1" x14ac:dyDescent="0.25">
      <c r="A353" s="269"/>
      <c r="B353" s="113" t="s">
        <v>228</v>
      </c>
      <c r="C353" s="239"/>
      <c r="D353" s="240"/>
      <c r="E353" s="235"/>
      <c r="F353" s="239"/>
      <c r="G353" s="297"/>
      <c r="H353" s="235"/>
      <c r="I353" s="234" t="s">
        <v>279</v>
      </c>
      <c r="J353" s="302"/>
      <c r="K353" s="300">
        <v>90.61</v>
      </c>
      <c r="L353" s="318"/>
      <c r="M353" s="318"/>
      <c r="N353" s="318"/>
      <c r="O353" s="318"/>
      <c r="P353" s="321">
        <f t="shared" si="33"/>
        <v>36.244</v>
      </c>
      <c r="Q353" s="79"/>
    </row>
    <row r="354" spans="1:17" s="45" customFormat="1" x14ac:dyDescent="0.25">
      <c r="A354" s="269"/>
      <c r="B354" s="113" t="s">
        <v>228</v>
      </c>
      <c r="C354" s="200"/>
      <c r="D354" s="201"/>
      <c r="E354" s="202"/>
      <c r="F354" s="239"/>
      <c r="G354" s="297"/>
      <c r="H354" s="235"/>
      <c r="I354" s="234" t="s">
        <v>280</v>
      </c>
      <c r="J354" s="302"/>
      <c r="K354" s="300">
        <v>56.68</v>
      </c>
      <c r="L354" s="318"/>
      <c r="M354" s="318"/>
      <c r="N354" s="318"/>
      <c r="O354" s="318"/>
      <c r="P354" s="321">
        <f t="shared" si="33"/>
        <v>22.672000000000001</v>
      </c>
      <c r="Q354" s="79"/>
    </row>
    <row r="355" spans="1:17" s="45" customFormat="1" x14ac:dyDescent="0.25">
      <c r="A355" s="269"/>
      <c r="B355" s="271" t="s">
        <v>273</v>
      </c>
      <c r="C355" s="200"/>
      <c r="D355" s="201"/>
      <c r="E355" s="202"/>
      <c r="F355" s="239"/>
      <c r="G355" s="297"/>
      <c r="H355" s="235"/>
      <c r="I355" s="234" t="s">
        <v>279</v>
      </c>
      <c r="J355" s="302"/>
      <c r="K355" s="300">
        <v>25.42</v>
      </c>
      <c r="L355" s="318"/>
      <c r="M355" s="318"/>
      <c r="N355" s="318"/>
      <c r="O355" s="318"/>
      <c r="P355" s="321">
        <f t="shared" si="33"/>
        <v>10.168000000000001</v>
      </c>
      <c r="Q355" s="79"/>
    </row>
    <row r="356" spans="1:17" s="45" customFormat="1" x14ac:dyDescent="0.25">
      <c r="A356" s="269"/>
      <c r="B356" s="271" t="s">
        <v>281</v>
      </c>
      <c r="C356" s="200"/>
      <c r="D356" s="201"/>
      <c r="E356" s="202"/>
      <c r="F356" s="239"/>
      <c r="G356" s="297"/>
      <c r="H356" s="235"/>
      <c r="I356" s="234"/>
      <c r="J356" s="302"/>
      <c r="K356" s="300">
        <v>55.12</v>
      </c>
      <c r="L356" s="318"/>
      <c r="M356" s="318"/>
      <c r="N356" s="318"/>
      <c r="O356" s="318"/>
      <c r="P356" s="321">
        <f t="shared" si="33"/>
        <v>22.048000000000002</v>
      </c>
      <c r="Q356" s="79"/>
    </row>
    <row r="357" spans="1:17" s="45" customFormat="1" x14ac:dyDescent="0.25">
      <c r="A357" s="269"/>
      <c r="B357" s="113" t="s">
        <v>219</v>
      </c>
      <c r="C357" s="200"/>
      <c r="D357" s="201"/>
      <c r="E357" s="202"/>
      <c r="F357" s="203"/>
      <c r="G357" s="201"/>
      <c r="H357" s="202"/>
      <c r="I357" s="322" t="s">
        <v>280</v>
      </c>
      <c r="J357" s="302"/>
      <c r="K357" s="302">
        <f>126.58+59.18</f>
        <v>185.76</v>
      </c>
      <c r="L357" s="318"/>
      <c r="M357" s="318"/>
      <c r="N357" s="318"/>
      <c r="O357" s="318"/>
      <c r="P357" s="321">
        <f t="shared" si="33"/>
        <v>74.304000000000002</v>
      </c>
      <c r="Q357" s="79"/>
    </row>
    <row r="358" spans="1:17" s="45" customFormat="1" x14ac:dyDescent="0.25">
      <c r="A358" s="269"/>
      <c r="B358" s="113" t="s">
        <v>219</v>
      </c>
      <c r="C358" s="200"/>
      <c r="D358" s="201"/>
      <c r="E358" s="202"/>
      <c r="F358" s="203"/>
      <c r="G358" s="201"/>
      <c r="H358" s="202"/>
      <c r="I358" s="322" t="s">
        <v>279</v>
      </c>
      <c r="J358" s="302"/>
      <c r="K358" s="302">
        <v>110.64</v>
      </c>
      <c r="L358" s="318"/>
      <c r="M358" s="318"/>
      <c r="N358" s="318"/>
      <c r="O358" s="318"/>
      <c r="P358" s="321">
        <f t="shared" si="33"/>
        <v>44.256</v>
      </c>
      <c r="Q358" s="79"/>
    </row>
    <row r="359" spans="1:17" s="45" customFormat="1" x14ac:dyDescent="0.25">
      <c r="A359" s="269"/>
      <c r="B359" s="113" t="s">
        <v>178</v>
      </c>
      <c r="C359" s="200"/>
      <c r="D359" s="201"/>
      <c r="E359" s="202"/>
      <c r="F359" s="203"/>
      <c r="G359" s="201"/>
      <c r="H359" s="202"/>
      <c r="I359" s="322" t="s">
        <v>280</v>
      </c>
      <c r="J359" s="302"/>
      <c r="K359" s="302">
        <v>178.64</v>
      </c>
      <c r="L359" s="318"/>
      <c r="M359" s="318"/>
      <c r="N359" s="318"/>
      <c r="O359" s="318"/>
      <c r="P359" s="321">
        <f t="shared" si="33"/>
        <v>71.456000000000003</v>
      </c>
      <c r="Q359" s="79"/>
    </row>
    <row r="360" spans="1:17" s="45" customFormat="1" x14ac:dyDescent="0.25">
      <c r="A360" s="269"/>
      <c r="B360" s="113" t="s">
        <v>178</v>
      </c>
      <c r="C360" s="200"/>
      <c r="D360" s="201"/>
      <c r="E360" s="202"/>
      <c r="F360" s="203"/>
      <c r="G360" s="201"/>
      <c r="H360" s="202"/>
      <c r="I360" s="322" t="s">
        <v>279</v>
      </c>
      <c r="J360" s="302"/>
      <c r="K360" s="302">
        <v>182.21</v>
      </c>
      <c r="L360" s="318"/>
      <c r="M360" s="318"/>
      <c r="N360" s="318"/>
      <c r="O360" s="318"/>
      <c r="P360" s="321">
        <f t="shared" si="33"/>
        <v>72.884</v>
      </c>
      <c r="Q360" s="79"/>
    </row>
    <row r="361" spans="1:17" s="45" customFormat="1" x14ac:dyDescent="0.25">
      <c r="A361" s="269"/>
      <c r="B361" s="113" t="s">
        <v>223</v>
      </c>
      <c r="C361" s="200"/>
      <c r="D361" s="201"/>
      <c r="E361" s="202"/>
      <c r="F361" s="203"/>
      <c r="G361" s="201"/>
      <c r="H361" s="202"/>
      <c r="I361" s="322" t="s">
        <v>279</v>
      </c>
      <c r="J361" s="302"/>
      <c r="K361" s="302">
        <v>106.2</v>
      </c>
      <c r="L361" s="318"/>
      <c r="M361" s="318"/>
      <c r="N361" s="318"/>
      <c r="O361" s="318"/>
      <c r="P361" s="321">
        <f t="shared" si="33"/>
        <v>42.480000000000004</v>
      </c>
      <c r="Q361" s="79"/>
    </row>
    <row r="362" spans="1:17" s="45" customFormat="1" x14ac:dyDescent="0.25">
      <c r="A362" s="269"/>
      <c r="B362" s="113" t="s">
        <v>223</v>
      </c>
      <c r="C362" s="200"/>
      <c r="D362" s="201"/>
      <c r="E362" s="202"/>
      <c r="F362" s="203"/>
      <c r="G362" s="201"/>
      <c r="H362" s="202"/>
      <c r="I362" s="322" t="s">
        <v>280</v>
      </c>
      <c r="J362" s="302"/>
      <c r="K362" s="302">
        <v>108.67</v>
      </c>
      <c r="L362" s="318"/>
      <c r="M362" s="318"/>
      <c r="N362" s="318"/>
      <c r="O362" s="318"/>
      <c r="P362" s="321">
        <f t="shared" si="33"/>
        <v>43.468000000000004</v>
      </c>
      <c r="Q362" s="79"/>
    </row>
    <row r="363" spans="1:17" s="45" customFormat="1" x14ac:dyDescent="0.25">
      <c r="A363" s="269"/>
      <c r="B363" s="271" t="s">
        <v>181</v>
      </c>
      <c r="C363" s="200"/>
      <c r="D363" s="201"/>
      <c r="E363" s="202"/>
      <c r="F363" s="203"/>
      <c r="G363" s="201"/>
      <c r="H363" s="202"/>
      <c r="I363" s="322" t="s">
        <v>279</v>
      </c>
      <c r="J363" s="302"/>
      <c r="K363" s="302">
        <f>83.9+39.9+23.45+28.8</f>
        <v>176.05</v>
      </c>
      <c r="L363" s="318"/>
      <c r="M363" s="318"/>
      <c r="N363" s="318"/>
      <c r="O363" s="318"/>
      <c r="P363" s="321">
        <f t="shared" si="33"/>
        <v>70.42</v>
      </c>
      <c r="Q363" s="79"/>
    </row>
    <row r="364" spans="1:17" s="45" customFormat="1" x14ac:dyDescent="0.25">
      <c r="A364" s="269"/>
      <c r="B364" s="271" t="s">
        <v>181</v>
      </c>
      <c r="C364" s="200"/>
      <c r="D364" s="201"/>
      <c r="E364" s="202"/>
      <c r="F364" s="203"/>
      <c r="G364" s="201"/>
      <c r="H364" s="202"/>
      <c r="I364" s="322" t="s">
        <v>280</v>
      </c>
      <c r="J364" s="302"/>
      <c r="K364" s="302">
        <v>27.78</v>
      </c>
      <c r="L364" s="318"/>
      <c r="M364" s="318"/>
      <c r="N364" s="318"/>
      <c r="O364" s="318"/>
      <c r="P364" s="321">
        <f t="shared" si="33"/>
        <v>11.112000000000002</v>
      </c>
      <c r="Q364" s="79"/>
    </row>
    <row r="365" spans="1:17" x14ac:dyDescent="0.25">
      <c r="A365" s="270"/>
      <c r="B365" s="275" t="s">
        <v>156</v>
      </c>
      <c r="C365" s="303"/>
      <c r="D365" s="304"/>
      <c r="E365" s="305"/>
      <c r="F365" s="303"/>
      <c r="G365" s="306"/>
      <c r="H365" s="305"/>
      <c r="I365" s="280"/>
      <c r="J365" s="312"/>
      <c r="K365" s="312"/>
      <c r="L365" s="309"/>
      <c r="M365" s="309"/>
      <c r="N365" s="309"/>
      <c r="O365" s="309"/>
      <c r="P365" s="309">
        <f>SUM(P350:P364)</f>
        <v>690.04399999999998</v>
      </c>
      <c r="Q365" s="284" t="s">
        <v>26</v>
      </c>
    </row>
    <row r="366" spans="1:17" x14ac:dyDescent="0.25">
      <c r="A366" s="269"/>
      <c r="B366" s="193"/>
      <c r="C366" s="36"/>
      <c r="D366" s="75"/>
      <c r="E366" s="76"/>
      <c r="F366" s="36"/>
      <c r="G366" s="77"/>
      <c r="H366" s="76"/>
      <c r="I366" s="40"/>
      <c r="J366" s="78"/>
      <c r="K366" s="78"/>
      <c r="L366" s="72"/>
      <c r="M366" s="72"/>
      <c r="N366" s="73"/>
      <c r="O366" s="72"/>
      <c r="P366" s="72"/>
      <c r="Q366" s="79"/>
    </row>
    <row r="367" spans="1:17" s="104" customFormat="1" x14ac:dyDescent="0.25">
      <c r="A367" s="352" t="s">
        <v>116</v>
      </c>
      <c r="B367" s="193" t="s">
        <v>118</v>
      </c>
      <c r="C367" s="95"/>
      <c r="D367" s="96"/>
      <c r="E367" s="97"/>
      <c r="F367" s="98"/>
      <c r="G367" s="96"/>
      <c r="H367" s="97"/>
      <c r="I367" s="99"/>
      <c r="J367" s="100"/>
      <c r="K367" s="101"/>
      <c r="L367" s="102"/>
      <c r="M367" s="100"/>
      <c r="N367" s="100"/>
      <c r="O367" s="102"/>
      <c r="P367" s="102"/>
      <c r="Q367" s="103"/>
    </row>
    <row r="368" spans="1:17" s="119" customFormat="1" x14ac:dyDescent="0.25">
      <c r="A368" s="270"/>
      <c r="B368" s="113" t="s">
        <v>181</v>
      </c>
      <c r="C368" s="244"/>
      <c r="D368" s="323"/>
      <c r="E368" s="324"/>
      <c r="F368" s="244"/>
      <c r="G368" s="323"/>
      <c r="H368" s="324"/>
      <c r="I368" s="322" t="s">
        <v>279</v>
      </c>
      <c r="J368" s="100"/>
      <c r="K368" s="321">
        <f>12.83+122.39+26.33</f>
        <v>161.55000000000001</v>
      </c>
      <c r="L368" s="321"/>
      <c r="M368" s="100"/>
      <c r="N368" s="321"/>
      <c r="O368" s="100"/>
      <c r="P368" s="321">
        <f>K368</f>
        <v>161.55000000000001</v>
      </c>
      <c r="Q368" s="319"/>
    </row>
    <row r="369" spans="1:20" s="119" customFormat="1" x14ac:dyDescent="0.25">
      <c r="A369" s="270"/>
      <c r="B369" s="113" t="s">
        <v>181</v>
      </c>
      <c r="C369" s="244"/>
      <c r="D369" s="323"/>
      <c r="E369" s="324"/>
      <c r="F369" s="244"/>
      <c r="G369" s="323"/>
      <c r="H369" s="324"/>
      <c r="I369" s="322" t="s">
        <v>280</v>
      </c>
      <c r="J369" s="100"/>
      <c r="K369" s="321">
        <f>337.18+56.51</f>
        <v>393.69</v>
      </c>
      <c r="L369" s="321"/>
      <c r="M369" s="100"/>
      <c r="N369" s="321"/>
      <c r="O369" s="100"/>
      <c r="P369" s="321">
        <f t="shared" ref="P369:P375" si="34">K369</f>
        <v>393.69</v>
      </c>
      <c r="Q369" s="319"/>
    </row>
    <row r="370" spans="1:20" s="119" customFormat="1" x14ac:dyDescent="0.25">
      <c r="A370" s="270"/>
      <c r="B370" s="113" t="s">
        <v>278</v>
      </c>
      <c r="C370" s="244"/>
      <c r="D370" s="323"/>
      <c r="E370" s="324"/>
      <c r="F370" s="244"/>
      <c r="G370" s="323"/>
      <c r="H370" s="324"/>
      <c r="I370" s="322" t="s">
        <v>280</v>
      </c>
      <c r="J370" s="100"/>
      <c r="K370" s="321">
        <v>220.25</v>
      </c>
      <c r="L370" s="321"/>
      <c r="M370" s="100"/>
      <c r="N370" s="321"/>
      <c r="O370" s="300"/>
      <c r="P370" s="321">
        <f>K370</f>
        <v>220.25</v>
      </c>
      <c r="Q370" s="319"/>
    </row>
    <row r="371" spans="1:20" s="119" customFormat="1" x14ac:dyDescent="0.25">
      <c r="A371" s="270"/>
      <c r="B371" s="113" t="s">
        <v>278</v>
      </c>
      <c r="C371" s="244"/>
      <c r="D371" s="323"/>
      <c r="E371" s="324"/>
      <c r="F371" s="244"/>
      <c r="G371" s="323"/>
      <c r="H371" s="324"/>
      <c r="I371" s="322" t="s">
        <v>279</v>
      </c>
      <c r="J371" s="100"/>
      <c r="K371" s="321">
        <v>63.84</v>
      </c>
      <c r="L371" s="321"/>
      <c r="M371" s="100"/>
      <c r="N371" s="321"/>
      <c r="O371" s="300"/>
      <c r="P371" s="321">
        <f>K371</f>
        <v>63.84</v>
      </c>
      <c r="Q371" s="415"/>
    </row>
    <row r="372" spans="1:20" s="119" customFormat="1" x14ac:dyDescent="0.25">
      <c r="A372" s="270"/>
      <c r="B372" s="271" t="s">
        <v>219</v>
      </c>
      <c r="C372" s="244"/>
      <c r="D372" s="323"/>
      <c r="E372" s="324"/>
      <c r="F372" s="244"/>
      <c r="G372" s="323"/>
      <c r="H372" s="324"/>
      <c r="I372" s="322" t="s">
        <v>279</v>
      </c>
      <c r="J372" s="100"/>
      <c r="K372" s="321">
        <v>56.83</v>
      </c>
      <c r="L372" s="321"/>
      <c r="M372" s="300"/>
      <c r="N372" s="321"/>
      <c r="O372" s="100"/>
      <c r="P372" s="321">
        <f>K372</f>
        <v>56.83</v>
      </c>
      <c r="Q372" s="320"/>
    </row>
    <row r="373" spans="1:20" s="119" customFormat="1" x14ac:dyDescent="0.25">
      <c r="A373" s="270"/>
      <c r="B373" s="271"/>
      <c r="C373" s="244"/>
      <c r="D373" s="323"/>
      <c r="E373" s="324"/>
      <c r="F373" s="244"/>
      <c r="G373" s="323"/>
      <c r="H373" s="324"/>
      <c r="I373" s="322"/>
      <c r="J373" s="100"/>
      <c r="K373" s="321"/>
      <c r="L373" s="321"/>
      <c r="M373" s="300"/>
      <c r="N373" s="321"/>
      <c r="O373" s="100"/>
      <c r="P373" s="321"/>
      <c r="Q373" s="320"/>
    </row>
    <row r="374" spans="1:20" s="119" customFormat="1" x14ac:dyDescent="0.25">
      <c r="A374" s="270"/>
      <c r="B374" s="271"/>
      <c r="C374" s="244"/>
      <c r="D374" s="323"/>
      <c r="E374" s="324"/>
      <c r="F374" s="244"/>
      <c r="G374" s="323"/>
      <c r="H374" s="324"/>
      <c r="I374" s="322"/>
      <c r="J374" s="100"/>
      <c r="K374" s="321"/>
      <c r="L374" s="321"/>
      <c r="M374" s="300"/>
      <c r="N374" s="321"/>
      <c r="O374" s="100"/>
      <c r="P374" s="321"/>
      <c r="Q374" s="320"/>
    </row>
    <row r="375" spans="1:20" s="119" customFormat="1" x14ac:dyDescent="0.25">
      <c r="A375" s="270"/>
      <c r="B375" s="271" t="s">
        <v>282</v>
      </c>
      <c r="C375" s="244"/>
      <c r="D375" s="323"/>
      <c r="E375" s="324"/>
      <c r="F375" s="244"/>
      <c r="G375" s="323"/>
      <c r="H375" s="324"/>
      <c r="I375" s="322"/>
      <c r="J375" s="100"/>
      <c r="K375" s="321">
        <f>P365</f>
        <v>690.04399999999998</v>
      </c>
      <c r="L375" s="321"/>
      <c r="M375" s="100"/>
      <c r="N375" s="321"/>
      <c r="O375" s="100"/>
      <c r="P375" s="321">
        <f t="shared" si="34"/>
        <v>690.04399999999998</v>
      </c>
      <c r="Q375" s="319"/>
    </row>
    <row r="376" spans="1:20" s="119" customFormat="1" x14ac:dyDescent="0.25">
      <c r="A376" s="270"/>
      <c r="B376" s="275" t="s">
        <v>156</v>
      </c>
      <c r="C376" s="326"/>
      <c r="D376" s="327"/>
      <c r="E376" s="328"/>
      <c r="F376" s="326"/>
      <c r="G376" s="329"/>
      <c r="H376" s="328"/>
      <c r="I376" s="330"/>
      <c r="J376" s="331"/>
      <c r="K376" s="332"/>
      <c r="L376" s="332"/>
      <c r="M376" s="332"/>
      <c r="N376" s="332"/>
      <c r="O376" s="332"/>
      <c r="P376" s="332">
        <f>SUM(P368:P375)</f>
        <v>1586.2040000000002</v>
      </c>
      <c r="Q376" s="284" t="s">
        <v>99</v>
      </c>
    </row>
    <row r="377" spans="1:20" s="119" customFormat="1" x14ac:dyDescent="0.25">
      <c r="A377" s="270"/>
      <c r="B377" s="193"/>
      <c r="C377" s="244"/>
      <c r="D377" s="333"/>
      <c r="E377" s="324"/>
      <c r="F377" s="244"/>
      <c r="G377" s="334"/>
      <c r="H377" s="324"/>
      <c r="I377" s="110"/>
      <c r="J377" s="100"/>
      <c r="K377" s="100"/>
      <c r="L377" s="111"/>
      <c r="M377" s="111"/>
      <c r="N377" s="111"/>
      <c r="O377" s="111"/>
      <c r="P377" s="111"/>
      <c r="Q377" s="112"/>
      <c r="T377" s="459">
        <f>P376+P365</f>
        <v>2276.248</v>
      </c>
    </row>
    <row r="378" spans="1:20" s="119" customFormat="1" x14ac:dyDescent="0.25">
      <c r="A378" s="269" t="s">
        <v>119</v>
      </c>
      <c r="B378" s="193" t="s">
        <v>121</v>
      </c>
      <c r="C378" s="244"/>
      <c r="D378" s="333"/>
      <c r="E378" s="324"/>
      <c r="F378" s="244"/>
      <c r="G378" s="334"/>
      <c r="H378" s="324"/>
      <c r="I378" s="110"/>
      <c r="J378" s="100"/>
      <c r="K378" s="100"/>
      <c r="L378" s="111"/>
      <c r="M378" s="111"/>
      <c r="N378" s="111"/>
      <c r="O378" s="111"/>
      <c r="P378" s="111"/>
      <c r="Q378" s="112"/>
    </row>
    <row r="379" spans="1:20" s="119" customFormat="1" x14ac:dyDescent="0.25">
      <c r="A379" s="269"/>
      <c r="B379" s="271" t="s">
        <v>181</v>
      </c>
      <c r="C379" s="244">
        <v>0</v>
      </c>
      <c r="D379" s="242"/>
      <c r="E379" s="243"/>
      <c r="F379" s="296">
        <v>20</v>
      </c>
      <c r="G379" s="297" t="s">
        <v>159</v>
      </c>
      <c r="H379" s="298">
        <v>19.96</v>
      </c>
      <c r="I379" s="299"/>
      <c r="J379" s="300"/>
      <c r="K379" s="300">
        <f>20*20+19.96</f>
        <v>419.96</v>
      </c>
      <c r="L379" s="118">
        <v>10</v>
      </c>
      <c r="M379" s="105">
        <v>0.1</v>
      </c>
      <c r="N379" s="105"/>
      <c r="O379" s="105">
        <f>K379*L379*M379</f>
        <v>419.96</v>
      </c>
      <c r="P379" s="301">
        <f>O379</f>
        <v>419.96</v>
      </c>
      <c r="Q379" s="112"/>
    </row>
    <row r="380" spans="1:20" s="119" customFormat="1" x14ac:dyDescent="0.25">
      <c r="A380" s="269"/>
      <c r="B380" s="271" t="s">
        <v>232</v>
      </c>
      <c r="C380" s="244">
        <v>100</v>
      </c>
      <c r="D380" s="242"/>
      <c r="E380" s="243"/>
      <c r="F380" s="296">
        <v>112</v>
      </c>
      <c r="G380" s="297" t="s">
        <v>159</v>
      </c>
      <c r="H380" s="298">
        <v>5.58</v>
      </c>
      <c r="I380" s="299"/>
      <c r="J380" s="300"/>
      <c r="K380" s="300">
        <f>12*20+5.58</f>
        <v>245.58</v>
      </c>
      <c r="L380" s="105">
        <v>7</v>
      </c>
      <c r="M380" s="105">
        <v>0.1</v>
      </c>
      <c r="N380" s="105"/>
      <c r="O380" s="105">
        <f t="shared" ref="O380:O386" si="35">K380*L380*M380</f>
        <v>171.90600000000003</v>
      </c>
      <c r="P380" s="301">
        <f t="shared" ref="P380:P386" si="36">O380</f>
        <v>171.90600000000003</v>
      </c>
      <c r="Q380" s="112"/>
    </row>
    <row r="381" spans="1:20" s="119" customFormat="1" x14ac:dyDescent="0.25">
      <c r="A381" s="269"/>
      <c r="B381" s="271" t="s">
        <v>186</v>
      </c>
      <c r="C381" s="200">
        <v>200</v>
      </c>
      <c r="D381" s="201"/>
      <c r="E381" s="202"/>
      <c r="F381" s="239">
        <v>206</v>
      </c>
      <c r="G381" s="297" t="s">
        <v>159</v>
      </c>
      <c r="H381" s="235">
        <v>3.02</v>
      </c>
      <c r="I381" s="234"/>
      <c r="J381" s="302"/>
      <c r="K381" s="300">
        <f>6*20+3.02</f>
        <v>123.02</v>
      </c>
      <c r="L381" s="73">
        <v>7</v>
      </c>
      <c r="M381" s="105">
        <v>0.1</v>
      </c>
      <c r="N381" s="73"/>
      <c r="O381" s="105">
        <f t="shared" si="35"/>
        <v>86.114000000000004</v>
      </c>
      <c r="P381" s="301">
        <f t="shared" si="36"/>
        <v>86.114000000000004</v>
      </c>
      <c r="Q381" s="112"/>
    </row>
    <row r="382" spans="1:20" s="119" customFormat="1" x14ac:dyDescent="0.25">
      <c r="A382" s="269"/>
      <c r="B382" s="271" t="s">
        <v>228</v>
      </c>
      <c r="C382" s="239">
        <v>206</v>
      </c>
      <c r="D382" s="240" t="s">
        <v>159</v>
      </c>
      <c r="E382" s="235">
        <v>3.02</v>
      </c>
      <c r="F382" s="239">
        <v>210</v>
      </c>
      <c r="G382" s="297" t="s">
        <v>159</v>
      </c>
      <c r="H382" s="235">
        <v>10</v>
      </c>
      <c r="I382" s="234"/>
      <c r="J382" s="302"/>
      <c r="K382" s="300">
        <f>(20-3.02)+3*20+10</f>
        <v>86.98</v>
      </c>
      <c r="L382" s="73">
        <v>7</v>
      </c>
      <c r="M382" s="105">
        <v>0.1</v>
      </c>
      <c r="N382" s="73"/>
      <c r="O382" s="105">
        <f t="shared" si="35"/>
        <v>60.886000000000003</v>
      </c>
      <c r="P382" s="301">
        <f t="shared" si="36"/>
        <v>60.886000000000003</v>
      </c>
      <c r="Q382" s="112"/>
    </row>
    <row r="383" spans="1:20" s="119" customFormat="1" x14ac:dyDescent="0.25">
      <c r="A383" s="269"/>
      <c r="B383" s="271" t="s">
        <v>178</v>
      </c>
      <c r="C383" s="239">
        <v>210</v>
      </c>
      <c r="D383" s="240" t="s">
        <v>159</v>
      </c>
      <c r="E383" s="235">
        <v>10</v>
      </c>
      <c r="F383" s="239">
        <v>219</v>
      </c>
      <c r="G383" s="297" t="s">
        <v>159</v>
      </c>
      <c r="H383" s="235">
        <v>19.5</v>
      </c>
      <c r="I383" s="234"/>
      <c r="J383" s="302"/>
      <c r="K383" s="300">
        <f>10+8*20+19.5</f>
        <v>189.5</v>
      </c>
      <c r="L383" s="73">
        <v>7</v>
      </c>
      <c r="M383" s="105">
        <v>0.1</v>
      </c>
      <c r="N383" s="73"/>
      <c r="O383" s="105">
        <f t="shared" si="35"/>
        <v>132.65</v>
      </c>
      <c r="P383" s="301">
        <f t="shared" si="36"/>
        <v>132.65</v>
      </c>
      <c r="Q383" s="112"/>
    </row>
    <row r="384" spans="1:20" s="119" customFormat="1" x14ac:dyDescent="0.25">
      <c r="A384" s="269"/>
      <c r="B384" s="271" t="s">
        <v>223</v>
      </c>
      <c r="C384" s="200">
        <v>300</v>
      </c>
      <c r="D384" s="201"/>
      <c r="E384" s="202"/>
      <c r="F384" s="239">
        <v>305</v>
      </c>
      <c r="G384" s="297" t="s">
        <v>159</v>
      </c>
      <c r="H384" s="235">
        <v>19.7</v>
      </c>
      <c r="I384" s="234"/>
      <c r="J384" s="302"/>
      <c r="K384" s="300">
        <f>5*20+19.7</f>
        <v>119.7</v>
      </c>
      <c r="L384" s="73">
        <v>7</v>
      </c>
      <c r="M384" s="105">
        <v>0.1</v>
      </c>
      <c r="N384" s="73"/>
      <c r="O384" s="105">
        <f t="shared" si="35"/>
        <v>83.79</v>
      </c>
      <c r="P384" s="301">
        <f t="shared" si="36"/>
        <v>83.79</v>
      </c>
      <c r="Q384" s="112"/>
    </row>
    <row r="385" spans="1:17" s="119" customFormat="1" x14ac:dyDescent="0.25">
      <c r="A385" s="269"/>
      <c r="B385" s="271" t="s">
        <v>219</v>
      </c>
      <c r="C385" s="200">
        <v>400</v>
      </c>
      <c r="D385" s="201"/>
      <c r="E385" s="202"/>
      <c r="F385" s="239">
        <v>410</v>
      </c>
      <c r="G385" s="297" t="s">
        <v>159</v>
      </c>
      <c r="H385" s="235">
        <v>9.24</v>
      </c>
      <c r="I385" s="234"/>
      <c r="J385" s="302"/>
      <c r="K385" s="300">
        <f>10*20+9.24</f>
        <v>209.24</v>
      </c>
      <c r="L385" s="73">
        <v>7</v>
      </c>
      <c r="M385" s="105">
        <v>0.1</v>
      </c>
      <c r="N385" s="73"/>
      <c r="O385" s="105">
        <f t="shared" si="35"/>
        <v>146.46800000000002</v>
      </c>
      <c r="P385" s="301">
        <f t="shared" si="36"/>
        <v>146.46800000000002</v>
      </c>
      <c r="Q385" s="112"/>
    </row>
    <row r="386" spans="1:17" s="119" customFormat="1" x14ac:dyDescent="0.25">
      <c r="A386" s="269"/>
      <c r="B386" s="271" t="s">
        <v>273</v>
      </c>
      <c r="C386" s="200">
        <v>500</v>
      </c>
      <c r="D386" s="201"/>
      <c r="E386" s="202"/>
      <c r="F386" s="239">
        <v>501</v>
      </c>
      <c r="G386" s="297" t="s">
        <v>159</v>
      </c>
      <c r="H386" s="235">
        <v>13.16</v>
      </c>
      <c r="I386" s="234"/>
      <c r="J386" s="302"/>
      <c r="K386" s="300">
        <f>20+13.16</f>
        <v>33.159999999999997</v>
      </c>
      <c r="L386" s="73">
        <v>7</v>
      </c>
      <c r="M386" s="105">
        <v>0.1</v>
      </c>
      <c r="N386" s="73"/>
      <c r="O386" s="105">
        <f t="shared" si="35"/>
        <v>23.212</v>
      </c>
      <c r="P386" s="301">
        <f t="shared" si="36"/>
        <v>23.212</v>
      </c>
      <c r="Q386" s="112"/>
    </row>
    <row r="387" spans="1:17" s="119" customFormat="1" x14ac:dyDescent="0.25">
      <c r="A387" s="270"/>
      <c r="B387" s="275" t="s">
        <v>156</v>
      </c>
      <c r="C387" s="326"/>
      <c r="D387" s="327"/>
      <c r="E387" s="328"/>
      <c r="F387" s="326"/>
      <c r="G387" s="329"/>
      <c r="H387" s="328"/>
      <c r="I387" s="330"/>
      <c r="J387" s="331"/>
      <c r="K387" s="332"/>
      <c r="L387" s="332"/>
      <c r="M387" s="332"/>
      <c r="N387" s="332"/>
      <c r="O387" s="332"/>
      <c r="P387" s="332">
        <f>SUM(P379:P386)</f>
        <v>1124.9859999999999</v>
      </c>
      <c r="Q387" s="284" t="s">
        <v>283</v>
      </c>
    </row>
    <row r="388" spans="1:17" s="119" customFormat="1" x14ac:dyDescent="0.25">
      <c r="A388" s="270"/>
      <c r="B388" s="193"/>
      <c r="C388" s="244"/>
      <c r="D388" s="333"/>
      <c r="E388" s="324"/>
      <c r="F388" s="244"/>
      <c r="G388" s="334"/>
      <c r="H388" s="324"/>
      <c r="I388" s="110"/>
      <c r="J388" s="100"/>
      <c r="K388" s="100"/>
      <c r="L388" s="111"/>
      <c r="M388" s="111"/>
      <c r="N388" s="111"/>
      <c r="O388" s="111"/>
      <c r="P388" s="111"/>
      <c r="Q388" s="112"/>
    </row>
    <row r="389" spans="1:17" s="119" customFormat="1" x14ac:dyDescent="0.25">
      <c r="A389" s="269" t="s">
        <v>122</v>
      </c>
      <c r="B389" s="193" t="s">
        <v>124</v>
      </c>
      <c r="C389" s="244"/>
      <c r="D389" s="333"/>
      <c r="E389" s="324"/>
      <c r="F389" s="244"/>
      <c r="G389" s="334"/>
      <c r="H389" s="324"/>
      <c r="I389" s="110"/>
      <c r="J389" s="100"/>
      <c r="K389" s="100"/>
      <c r="L389" s="111"/>
      <c r="M389" s="111"/>
      <c r="N389" s="111"/>
      <c r="O389" s="111"/>
      <c r="P389" s="111"/>
      <c r="Q389" s="112"/>
    </row>
    <row r="390" spans="1:17" s="119" customFormat="1" x14ac:dyDescent="0.25">
      <c r="A390" s="269"/>
      <c r="B390" s="271" t="s">
        <v>181</v>
      </c>
      <c r="C390" s="244">
        <v>0</v>
      </c>
      <c r="D390" s="242"/>
      <c r="E390" s="243"/>
      <c r="F390" s="296">
        <v>20</v>
      </c>
      <c r="G390" s="297" t="s">
        <v>159</v>
      </c>
      <c r="H390" s="298">
        <v>19.96</v>
      </c>
      <c r="I390" s="299"/>
      <c r="J390" s="300"/>
      <c r="K390" s="300">
        <f>20*20+19.96</f>
        <v>419.96</v>
      </c>
      <c r="L390" s="118">
        <v>10</v>
      </c>
      <c r="M390" s="105">
        <v>0.1</v>
      </c>
      <c r="N390" s="105"/>
      <c r="O390" s="105">
        <f>K390*L390*M390</f>
        <v>419.96</v>
      </c>
      <c r="P390" s="301">
        <f>O390</f>
        <v>419.96</v>
      </c>
      <c r="Q390" s="112"/>
    </row>
    <row r="391" spans="1:17" s="119" customFormat="1" x14ac:dyDescent="0.25">
      <c r="A391" s="269"/>
      <c r="B391" s="271" t="s">
        <v>232</v>
      </c>
      <c r="C391" s="244">
        <v>100</v>
      </c>
      <c r="D391" s="242"/>
      <c r="E391" s="243"/>
      <c r="F391" s="296">
        <v>112</v>
      </c>
      <c r="G391" s="297" t="s">
        <v>159</v>
      </c>
      <c r="H391" s="298">
        <v>5.58</v>
      </c>
      <c r="I391" s="299"/>
      <c r="J391" s="300"/>
      <c r="K391" s="300">
        <f>12*20+5.58</f>
        <v>245.58</v>
      </c>
      <c r="L391" s="105">
        <v>7</v>
      </c>
      <c r="M391" s="105">
        <v>0.1</v>
      </c>
      <c r="N391" s="105"/>
      <c r="O391" s="105">
        <f t="shared" ref="O391:O397" si="37">K391*L391*M391</f>
        <v>171.90600000000003</v>
      </c>
      <c r="P391" s="301">
        <f t="shared" ref="P391:P397" si="38">O391</f>
        <v>171.90600000000003</v>
      </c>
      <c r="Q391" s="112"/>
    </row>
    <row r="392" spans="1:17" s="119" customFormat="1" x14ac:dyDescent="0.25">
      <c r="A392" s="269"/>
      <c r="B392" s="271" t="s">
        <v>186</v>
      </c>
      <c r="C392" s="200">
        <v>200</v>
      </c>
      <c r="D392" s="201"/>
      <c r="E392" s="202"/>
      <c r="F392" s="239">
        <v>206</v>
      </c>
      <c r="G392" s="297" t="s">
        <v>159</v>
      </c>
      <c r="H392" s="235">
        <v>3.02</v>
      </c>
      <c r="I392" s="234"/>
      <c r="J392" s="302"/>
      <c r="K392" s="300">
        <f>6*20+3.02</f>
        <v>123.02</v>
      </c>
      <c r="L392" s="73">
        <v>7</v>
      </c>
      <c r="M392" s="105">
        <v>0.1</v>
      </c>
      <c r="N392" s="73"/>
      <c r="O392" s="105">
        <f t="shared" si="37"/>
        <v>86.114000000000004</v>
      </c>
      <c r="P392" s="301">
        <f t="shared" si="38"/>
        <v>86.114000000000004</v>
      </c>
      <c r="Q392" s="112"/>
    </row>
    <row r="393" spans="1:17" s="119" customFormat="1" x14ac:dyDescent="0.25">
      <c r="A393" s="269"/>
      <c r="B393" s="271" t="s">
        <v>228</v>
      </c>
      <c r="C393" s="239">
        <v>206</v>
      </c>
      <c r="D393" s="240" t="s">
        <v>159</v>
      </c>
      <c r="E393" s="235">
        <v>3.02</v>
      </c>
      <c r="F393" s="239">
        <v>210</v>
      </c>
      <c r="G393" s="297" t="s">
        <v>159</v>
      </c>
      <c r="H393" s="235">
        <v>10</v>
      </c>
      <c r="I393" s="234"/>
      <c r="J393" s="302"/>
      <c r="K393" s="300">
        <f>(20-3.02)+3*20+10</f>
        <v>86.98</v>
      </c>
      <c r="L393" s="73">
        <v>7</v>
      </c>
      <c r="M393" s="105">
        <v>0.1</v>
      </c>
      <c r="N393" s="73"/>
      <c r="O393" s="105">
        <f t="shared" si="37"/>
        <v>60.886000000000003</v>
      </c>
      <c r="P393" s="301">
        <f t="shared" si="38"/>
        <v>60.886000000000003</v>
      </c>
      <c r="Q393" s="112"/>
    </row>
    <row r="394" spans="1:17" s="119" customFormat="1" x14ac:dyDescent="0.25">
      <c r="A394" s="269"/>
      <c r="B394" s="271" t="s">
        <v>178</v>
      </c>
      <c r="C394" s="239">
        <v>210</v>
      </c>
      <c r="D394" s="240" t="s">
        <v>159</v>
      </c>
      <c r="E394" s="235">
        <v>10</v>
      </c>
      <c r="F394" s="239">
        <v>219</v>
      </c>
      <c r="G394" s="297" t="s">
        <v>159</v>
      </c>
      <c r="H394" s="235">
        <v>19.5</v>
      </c>
      <c r="I394" s="234"/>
      <c r="J394" s="302"/>
      <c r="K394" s="300">
        <f>10+8*20+19.5</f>
        <v>189.5</v>
      </c>
      <c r="L394" s="73">
        <v>7</v>
      </c>
      <c r="M394" s="105">
        <v>0.1</v>
      </c>
      <c r="N394" s="73"/>
      <c r="O394" s="105">
        <f t="shared" si="37"/>
        <v>132.65</v>
      </c>
      <c r="P394" s="301">
        <f t="shared" si="38"/>
        <v>132.65</v>
      </c>
      <c r="Q394" s="112"/>
    </row>
    <row r="395" spans="1:17" s="119" customFormat="1" x14ac:dyDescent="0.25">
      <c r="A395" s="269"/>
      <c r="B395" s="271" t="s">
        <v>223</v>
      </c>
      <c r="C395" s="200">
        <v>300</v>
      </c>
      <c r="D395" s="201"/>
      <c r="E395" s="202"/>
      <c r="F395" s="239">
        <v>305</v>
      </c>
      <c r="G395" s="297" t="s">
        <v>159</v>
      </c>
      <c r="H395" s="235">
        <v>19.7</v>
      </c>
      <c r="I395" s="234"/>
      <c r="J395" s="302"/>
      <c r="K395" s="300">
        <f>5*20+19.7</f>
        <v>119.7</v>
      </c>
      <c r="L395" s="73">
        <v>7</v>
      </c>
      <c r="M395" s="105">
        <v>0.1</v>
      </c>
      <c r="N395" s="73"/>
      <c r="O395" s="105">
        <f t="shared" si="37"/>
        <v>83.79</v>
      </c>
      <c r="P395" s="301">
        <f t="shared" si="38"/>
        <v>83.79</v>
      </c>
      <c r="Q395" s="112"/>
    </row>
    <row r="396" spans="1:17" s="119" customFormat="1" x14ac:dyDescent="0.25">
      <c r="A396" s="269"/>
      <c r="B396" s="271" t="s">
        <v>219</v>
      </c>
      <c r="C396" s="200">
        <v>400</v>
      </c>
      <c r="D396" s="201"/>
      <c r="E396" s="202"/>
      <c r="F396" s="239">
        <v>410</v>
      </c>
      <c r="G396" s="297" t="s">
        <v>159</v>
      </c>
      <c r="H396" s="235">
        <v>9.24</v>
      </c>
      <c r="I396" s="234"/>
      <c r="J396" s="302"/>
      <c r="K396" s="300">
        <f>10*20+9.24</f>
        <v>209.24</v>
      </c>
      <c r="L396" s="73">
        <v>7</v>
      </c>
      <c r="M396" s="105">
        <v>0.1</v>
      </c>
      <c r="N396" s="73"/>
      <c r="O396" s="105">
        <f t="shared" si="37"/>
        <v>146.46800000000002</v>
      </c>
      <c r="P396" s="301">
        <f t="shared" si="38"/>
        <v>146.46800000000002</v>
      </c>
      <c r="Q396" s="112"/>
    </row>
    <row r="397" spans="1:17" s="119" customFormat="1" x14ac:dyDescent="0.25">
      <c r="A397" s="269"/>
      <c r="B397" s="271" t="s">
        <v>273</v>
      </c>
      <c r="C397" s="200">
        <v>500</v>
      </c>
      <c r="D397" s="201"/>
      <c r="E397" s="202"/>
      <c r="F397" s="239">
        <v>501</v>
      </c>
      <c r="G397" s="297" t="s">
        <v>159</v>
      </c>
      <c r="H397" s="235">
        <v>13.16</v>
      </c>
      <c r="I397" s="234"/>
      <c r="J397" s="302"/>
      <c r="K397" s="300">
        <f>20+13.16</f>
        <v>33.159999999999997</v>
      </c>
      <c r="L397" s="73">
        <v>7</v>
      </c>
      <c r="M397" s="105">
        <v>0.1</v>
      </c>
      <c r="N397" s="73"/>
      <c r="O397" s="105">
        <f t="shared" si="37"/>
        <v>23.212</v>
      </c>
      <c r="P397" s="301">
        <f t="shared" si="38"/>
        <v>23.212</v>
      </c>
      <c r="Q397" s="112"/>
    </row>
    <row r="398" spans="1:17" s="119" customFormat="1" x14ac:dyDescent="0.25">
      <c r="A398" s="270"/>
      <c r="B398" s="275" t="s">
        <v>156</v>
      </c>
      <c r="C398" s="326"/>
      <c r="D398" s="327"/>
      <c r="E398" s="328"/>
      <c r="F398" s="326"/>
      <c r="G398" s="329"/>
      <c r="H398" s="328"/>
      <c r="I398" s="330"/>
      <c r="J398" s="331"/>
      <c r="K398" s="332"/>
      <c r="L398" s="332"/>
      <c r="M398" s="332"/>
      <c r="N398" s="332"/>
      <c r="O398" s="332"/>
      <c r="P398" s="332">
        <f>SUM(P390:P397)</f>
        <v>1124.9859999999999</v>
      </c>
      <c r="Q398" s="284" t="s">
        <v>283</v>
      </c>
    </row>
    <row r="399" spans="1:17" s="343" customFormat="1" x14ac:dyDescent="0.25">
      <c r="A399" s="191"/>
      <c r="B399" s="192"/>
      <c r="C399" s="335"/>
      <c r="D399" s="336"/>
      <c r="E399" s="337"/>
      <c r="F399" s="338"/>
      <c r="G399" s="336"/>
      <c r="H399" s="337"/>
      <c r="I399" s="339"/>
      <c r="J399" s="340"/>
      <c r="K399" s="100"/>
      <c r="L399" s="341"/>
      <c r="M399" s="341"/>
      <c r="N399" s="105"/>
      <c r="O399" s="341"/>
      <c r="P399" s="341"/>
      <c r="Q399" s="342"/>
    </row>
    <row r="400" spans="1:17" s="104" customFormat="1" ht="31.5" x14ac:dyDescent="0.25">
      <c r="A400" s="269" t="s">
        <v>125</v>
      </c>
      <c r="B400" s="295" t="s">
        <v>127</v>
      </c>
      <c r="C400" s="106"/>
      <c r="D400" s="107"/>
      <c r="E400" s="108"/>
      <c r="F400" s="106"/>
      <c r="G400" s="109"/>
      <c r="H400" s="108"/>
      <c r="I400" s="110"/>
      <c r="J400" s="100"/>
      <c r="K400" s="100"/>
      <c r="L400" s="111"/>
      <c r="M400" s="105"/>
      <c r="N400" s="105" t="s">
        <v>284</v>
      </c>
      <c r="O400" s="111"/>
      <c r="P400" s="111"/>
      <c r="Q400" s="112"/>
    </row>
    <row r="401" spans="1:20" s="119" customFormat="1" x14ac:dyDescent="0.25">
      <c r="A401" s="270"/>
      <c r="B401" s="271" t="s">
        <v>181</v>
      </c>
      <c r="C401" s="244">
        <v>0</v>
      </c>
      <c r="D401" s="242"/>
      <c r="E401" s="243"/>
      <c r="F401" s="296">
        <v>20</v>
      </c>
      <c r="G401" s="297" t="s">
        <v>159</v>
      </c>
      <c r="H401" s="298">
        <v>19.96</v>
      </c>
      <c r="I401" s="299"/>
      <c r="J401" s="300"/>
      <c r="K401" s="300">
        <f>20*20+19.96</f>
        <v>419.96</v>
      </c>
      <c r="L401" s="118">
        <v>10</v>
      </c>
      <c r="M401" s="105"/>
      <c r="N401" s="105">
        <f t="shared" ref="N401:N408" si="39">K401*L401</f>
        <v>4199.5999999999995</v>
      </c>
      <c r="P401" s="301">
        <f t="shared" ref="P401:P408" si="40">N401</f>
        <v>4199.5999999999995</v>
      </c>
      <c r="Q401" s="319"/>
    </row>
    <row r="402" spans="1:20" s="119" customFormat="1" x14ac:dyDescent="0.25">
      <c r="A402" s="270"/>
      <c r="B402" s="271" t="s">
        <v>232</v>
      </c>
      <c r="C402" s="244">
        <v>100</v>
      </c>
      <c r="D402" s="242"/>
      <c r="E402" s="243"/>
      <c r="F402" s="296">
        <v>112</v>
      </c>
      <c r="G402" s="297" t="s">
        <v>159</v>
      </c>
      <c r="H402" s="298">
        <v>5.58</v>
      </c>
      <c r="I402" s="299"/>
      <c r="J402" s="300"/>
      <c r="K402" s="300">
        <f>12*20+5.58</f>
        <v>245.58</v>
      </c>
      <c r="L402" s="105">
        <v>7</v>
      </c>
      <c r="M402" s="105"/>
      <c r="N402" s="105">
        <f t="shared" si="39"/>
        <v>1719.0600000000002</v>
      </c>
      <c r="P402" s="301">
        <f t="shared" si="40"/>
        <v>1719.0600000000002</v>
      </c>
      <c r="Q402" s="319"/>
    </row>
    <row r="403" spans="1:20" s="119" customFormat="1" x14ac:dyDescent="0.25">
      <c r="A403" s="270"/>
      <c r="B403" s="271" t="s">
        <v>186</v>
      </c>
      <c r="C403" s="200">
        <v>200</v>
      </c>
      <c r="D403" s="201"/>
      <c r="E403" s="202"/>
      <c r="F403" s="239">
        <v>206</v>
      </c>
      <c r="G403" s="297" t="s">
        <v>159</v>
      </c>
      <c r="H403" s="235">
        <v>3.02</v>
      </c>
      <c r="I403" s="234"/>
      <c r="J403" s="302"/>
      <c r="K403" s="300">
        <f>6*20+3.02</f>
        <v>123.02</v>
      </c>
      <c r="L403" s="73">
        <v>7</v>
      </c>
      <c r="M403" s="105"/>
      <c r="N403" s="105">
        <f t="shared" si="39"/>
        <v>861.14</v>
      </c>
      <c r="P403" s="301">
        <f t="shared" si="40"/>
        <v>861.14</v>
      </c>
      <c r="Q403" s="319"/>
    </row>
    <row r="404" spans="1:20" s="119" customFormat="1" x14ac:dyDescent="0.25">
      <c r="A404" s="270"/>
      <c r="B404" s="271" t="s">
        <v>228</v>
      </c>
      <c r="C404" s="239">
        <v>206</v>
      </c>
      <c r="D404" s="240" t="s">
        <v>159</v>
      </c>
      <c r="E404" s="235">
        <v>3.02</v>
      </c>
      <c r="F404" s="239">
        <v>210</v>
      </c>
      <c r="G404" s="297" t="s">
        <v>159</v>
      </c>
      <c r="H404" s="235">
        <v>10</v>
      </c>
      <c r="I404" s="234"/>
      <c r="J404" s="302"/>
      <c r="K404" s="300">
        <f>(20-3.02)+3*20+10</f>
        <v>86.98</v>
      </c>
      <c r="L404" s="73">
        <v>7</v>
      </c>
      <c r="M404" s="105"/>
      <c r="N404" s="105">
        <f t="shared" si="39"/>
        <v>608.86</v>
      </c>
      <c r="P404" s="301">
        <f t="shared" si="40"/>
        <v>608.86</v>
      </c>
      <c r="Q404" s="320"/>
    </row>
    <row r="405" spans="1:20" s="119" customFormat="1" x14ac:dyDescent="0.25">
      <c r="A405" s="270"/>
      <c r="B405" s="271" t="s">
        <v>178</v>
      </c>
      <c r="C405" s="239">
        <v>210</v>
      </c>
      <c r="D405" s="240" t="s">
        <v>159</v>
      </c>
      <c r="E405" s="235">
        <v>10</v>
      </c>
      <c r="F405" s="239">
        <v>219</v>
      </c>
      <c r="G405" s="297" t="s">
        <v>159</v>
      </c>
      <c r="H405" s="235">
        <v>19.5</v>
      </c>
      <c r="I405" s="234"/>
      <c r="J405" s="302"/>
      <c r="K405" s="300">
        <f>10+8*20+19.5</f>
        <v>189.5</v>
      </c>
      <c r="L405" s="73">
        <v>7</v>
      </c>
      <c r="M405" s="105"/>
      <c r="N405" s="105">
        <f t="shared" si="39"/>
        <v>1326.5</v>
      </c>
      <c r="P405" s="301">
        <f t="shared" si="40"/>
        <v>1326.5</v>
      </c>
      <c r="Q405" s="320"/>
    </row>
    <row r="406" spans="1:20" s="119" customFormat="1" x14ac:dyDescent="0.25">
      <c r="A406" s="270"/>
      <c r="B406" s="271" t="s">
        <v>223</v>
      </c>
      <c r="C406" s="200">
        <v>300</v>
      </c>
      <c r="D406" s="201"/>
      <c r="E406" s="202"/>
      <c r="F406" s="239">
        <v>305</v>
      </c>
      <c r="G406" s="297" t="s">
        <v>159</v>
      </c>
      <c r="H406" s="235">
        <v>19.7</v>
      </c>
      <c r="I406" s="234"/>
      <c r="J406" s="302"/>
      <c r="K406" s="300">
        <f>5*20+19.7</f>
        <v>119.7</v>
      </c>
      <c r="L406" s="73">
        <v>7</v>
      </c>
      <c r="M406" s="105"/>
      <c r="N406" s="105">
        <f t="shared" si="39"/>
        <v>837.9</v>
      </c>
      <c r="P406" s="301">
        <f t="shared" si="40"/>
        <v>837.9</v>
      </c>
      <c r="Q406" s="320"/>
    </row>
    <row r="407" spans="1:20" s="119" customFormat="1" x14ac:dyDescent="0.25">
      <c r="A407" s="270"/>
      <c r="B407" s="271" t="s">
        <v>219</v>
      </c>
      <c r="C407" s="200">
        <v>400</v>
      </c>
      <c r="D407" s="201"/>
      <c r="E407" s="202"/>
      <c r="F407" s="239">
        <v>410</v>
      </c>
      <c r="G407" s="297" t="s">
        <v>159</v>
      </c>
      <c r="H407" s="235">
        <v>9.24</v>
      </c>
      <c r="I407" s="234"/>
      <c r="J407" s="302"/>
      <c r="K407" s="300">
        <f>10*20+9.24</f>
        <v>209.24</v>
      </c>
      <c r="L407" s="73">
        <v>7</v>
      </c>
      <c r="M407" s="105"/>
      <c r="N407" s="105">
        <f t="shared" si="39"/>
        <v>1464.68</v>
      </c>
      <c r="P407" s="301">
        <f t="shared" si="40"/>
        <v>1464.68</v>
      </c>
      <c r="Q407" s="320"/>
    </row>
    <row r="408" spans="1:20" s="119" customFormat="1" x14ac:dyDescent="0.25">
      <c r="A408" s="270"/>
      <c r="B408" s="271" t="s">
        <v>273</v>
      </c>
      <c r="C408" s="200">
        <v>500</v>
      </c>
      <c r="D408" s="201"/>
      <c r="E408" s="202"/>
      <c r="F408" s="239">
        <v>501</v>
      </c>
      <c r="G408" s="297" t="s">
        <v>159</v>
      </c>
      <c r="H408" s="235">
        <v>13.16</v>
      </c>
      <c r="I408" s="234"/>
      <c r="J408" s="302"/>
      <c r="K408" s="300">
        <f>20+13.16</f>
        <v>33.159999999999997</v>
      </c>
      <c r="L408" s="73">
        <v>7</v>
      </c>
      <c r="M408" s="105"/>
      <c r="N408" s="105">
        <f t="shared" si="39"/>
        <v>232.11999999999998</v>
      </c>
      <c r="P408" s="301">
        <f t="shared" si="40"/>
        <v>232.11999999999998</v>
      </c>
      <c r="Q408" s="320"/>
    </row>
    <row r="409" spans="1:20" x14ac:dyDescent="0.25">
      <c r="A409" s="270"/>
      <c r="B409" s="275" t="s">
        <v>156</v>
      </c>
      <c r="C409" s="303"/>
      <c r="D409" s="304"/>
      <c r="E409" s="305"/>
      <c r="F409" s="303"/>
      <c r="G409" s="306"/>
      <c r="H409" s="305"/>
      <c r="I409" s="280"/>
      <c r="J409" s="312"/>
      <c r="K409" s="312" t="s">
        <v>274</v>
      </c>
      <c r="L409" s="309"/>
      <c r="M409" s="309"/>
      <c r="N409" s="309"/>
      <c r="O409" s="309"/>
      <c r="P409" s="309">
        <f>SUM(P401:P408)</f>
        <v>11249.86</v>
      </c>
      <c r="Q409" s="284" t="s">
        <v>112</v>
      </c>
    </row>
    <row r="410" spans="1:20" s="119" customFormat="1" x14ac:dyDescent="0.25">
      <c r="A410" s="270"/>
      <c r="B410" s="113"/>
      <c r="C410" s="114"/>
      <c r="D410" s="115"/>
      <c r="E410" s="114"/>
      <c r="F410" s="116"/>
      <c r="G410" s="115"/>
      <c r="H410" s="114"/>
      <c r="I410" s="117"/>
      <c r="J410" s="118"/>
      <c r="K410" s="105"/>
      <c r="L410" s="105"/>
      <c r="M410" s="105"/>
      <c r="N410" s="105"/>
      <c r="O410" s="105"/>
      <c r="P410" s="105"/>
      <c r="Q410" s="121"/>
    </row>
    <row r="411" spans="1:20" s="119" customFormat="1" x14ac:dyDescent="0.25">
      <c r="A411" s="344" t="s">
        <v>128</v>
      </c>
      <c r="B411" s="345" t="str">
        <f>'PLANILHA ORÇAMENTÁRIA'!D50</f>
        <v>Passeio em concreto, largura 2,00m, acabamento em ladrilho hidráulico podotátil (L=0,40m)</v>
      </c>
      <c r="C411" s="114"/>
      <c r="D411" s="115"/>
      <c r="E411" s="114"/>
      <c r="F411" s="116"/>
      <c r="G411" s="115"/>
      <c r="H411" s="114"/>
      <c r="I411" s="117"/>
      <c r="J411" s="118"/>
      <c r="K411" s="105"/>
      <c r="L411" s="105"/>
      <c r="M411" s="105"/>
      <c r="N411" s="105"/>
      <c r="O411" s="105"/>
      <c r="P411" s="105"/>
      <c r="Q411" s="121"/>
      <c r="T411" s="120"/>
    </row>
    <row r="412" spans="1:20" s="119" customFormat="1" x14ac:dyDescent="0.25">
      <c r="A412" s="270"/>
      <c r="B412" s="271" t="s">
        <v>285</v>
      </c>
      <c r="C412" s="244"/>
      <c r="D412" s="323"/>
      <c r="E412" s="324"/>
      <c r="F412" s="244"/>
      <c r="G412" s="323"/>
      <c r="H412" s="324"/>
      <c r="I412" s="322"/>
      <c r="J412" s="100"/>
      <c r="K412" s="321"/>
      <c r="L412" s="321"/>
      <c r="M412" s="100"/>
      <c r="N412" s="321">
        <v>506.79</v>
      </c>
      <c r="O412" s="100"/>
      <c r="P412" s="321">
        <f>N412</f>
        <v>506.79</v>
      </c>
      <c r="Q412" s="319"/>
    </row>
    <row r="413" spans="1:20" x14ac:dyDescent="0.25">
      <c r="A413" s="270"/>
      <c r="B413" s="271" t="s">
        <v>286</v>
      </c>
      <c r="C413" s="200"/>
      <c r="D413" s="201"/>
      <c r="E413" s="202"/>
      <c r="F413" s="203"/>
      <c r="G413" s="201"/>
      <c r="H413" s="202"/>
      <c r="I413" s="322"/>
      <c r="J413" s="302"/>
      <c r="K413" s="302"/>
      <c r="L413" s="318"/>
      <c r="M413" s="318"/>
      <c r="N413" s="321">
        <v>1126.5</v>
      </c>
      <c r="O413" s="318"/>
      <c r="P413" s="321">
        <f t="shared" ref="P413:P417" si="41">N413</f>
        <v>1126.5</v>
      </c>
      <c r="Q413" s="325"/>
    </row>
    <row r="414" spans="1:20" x14ac:dyDescent="0.25">
      <c r="A414" s="270"/>
      <c r="B414" s="271" t="s">
        <v>287</v>
      </c>
      <c r="C414" s="200"/>
      <c r="D414" s="201"/>
      <c r="E414" s="202"/>
      <c r="F414" s="203"/>
      <c r="G414" s="201"/>
      <c r="H414" s="202"/>
      <c r="I414" s="322"/>
      <c r="J414" s="302"/>
      <c r="K414" s="302"/>
      <c r="L414" s="318"/>
      <c r="M414" s="318"/>
      <c r="N414" s="321">
        <v>546.4</v>
      </c>
      <c r="O414" s="318"/>
      <c r="P414" s="321">
        <f t="shared" si="41"/>
        <v>546.4</v>
      </c>
      <c r="Q414" s="325"/>
    </row>
    <row r="415" spans="1:20" x14ac:dyDescent="0.25">
      <c r="A415" s="270"/>
      <c r="B415" s="271" t="s">
        <v>288</v>
      </c>
      <c r="C415" s="200"/>
      <c r="D415" s="201"/>
      <c r="E415" s="202"/>
      <c r="F415" s="203"/>
      <c r="G415" s="201"/>
      <c r="H415" s="202"/>
      <c r="I415" s="322"/>
      <c r="J415" s="302"/>
      <c r="K415" s="302"/>
      <c r="L415" s="318"/>
      <c r="M415" s="318"/>
      <c r="N415" s="321">
        <v>413.97</v>
      </c>
      <c r="O415" s="318"/>
      <c r="P415" s="321">
        <f t="shared" si="41"/>
        <v>413.97</v>
      </c>
      <c r="Q415" s="325"/>
    </row>
    <row r="416" spans="1:20" x14ac:dyDescent="0.25">
      <c r="A416" s="270"/>
      <c r="B416" s="271" t="s">
        <v>289</v>
      </c>
      <c r="C416" s="200"/>
      <c r="D416" s="201"/>
      <c r="E416" s="202"/>
      <c r="F416" s="203"/>
      <c r="G416" s="201"/>
      <c r="H416" s="202"/>
      <c r="I416" s="322"/>
      <c r="J416" s="302"/>
      <c r="K416" s="302"/>
      <c r="L416" s="318"/>
      <c r="M416" s="318"/>
      <c r="N416" s="321">
        <v>638.15</v>
      </c>
      <c r="O416" s="318"/>
      <c r="P416" s="321">
        <f t="shared" si="41"/>
        <v>638.15</v>
      </c>
      <c r="Q416" s="325"/>
    </row>
    <row r="417" spans="1:20" x14ac:dyDescent="0.25">
      <c r="A417" s="270"/>
      <c r="B417" s="271" t="s">
        <v>290</v>
      </c>
      <c r="C417" s="200"/>
      <c r="D417" s="201"/>
      <c r="E417" s="202"/>
      <c r="F417" s="203"/>
      <c r="G417" s="201"/>
      <c r="H417" s="202"/>
      <c r="I417" s="322"/>
      <c r="J417" s="302"/>
      <c r="K417" s="302"/>
      <c r="L417" s="318"/>
      <c r="M417" s="318"/>
      <c r="N417" s="321">
        <v>124.09</v>
      </c>
      <c r="O417" s="318"/>
      <c r="P417" s="321">
        <f t="shared" si="41"/>
        <v>124.09</v>
      </c>
      <c r="Q417" s="325"/>
    </row>
    <row r="418" spans="1:20" x14ac:dyDescent="0.25">
      <c r="A418" s="269"/>
      <c r="B418" s="275" t="s">
        <v>156</v>
      </c>
      <c r="C418" s="326"/>
      <c r="D418" s="327"/>
      <c r="E418" s="328"/>
      <c r="F418" s="326"/>
      <c r="G418" s="329"/>
      <c r="H418" s="328"/>
      <c r="I418" s="330"/>
      <c r="J418" s="331"/>
      <c r="K418" s="331"/>
      <c r="L418" s="309"/>
      <c r="M418" s="309"/>
      <c r="N418" s="309"/>
      <c r="O418" s="309"/>
      <c r="P418" s="309">
        <f>SUM(P412:P417)</f>
        <v>3355.9</v>
      </c>
      <c r="Q418" s="284" t="s">
        <v>112</v>
      </c>
      <c r="T418" s="346"/>
    </row>
    <row r="419" spans="1:20" x14ac:dyDescent="0.25">
      <c r="A419" s="347"/>
      <c r="B419" s="193"/>
      <c r="C419" s="348"/>
      <c r="D419" s="272"/>
      <c r="E419" s="349"/>
      <c r="F419" s="200"/>
      <c r="G419" s="274"/>
      <c r="H419" s="349"/>
      <c r="I419" s="40"/>
      <c r="J419" s="78"/>
      <c r="K419" s="78"/>
      <c r="L419" s="72"/>
      <c r="M419" s="72"/>
      <c r="N419" s="72"/>
      <c r="O419" s="72"/>
      <c r="P419" s="72"/>
      <c r="Q419" s="112"/>
      <c r="T419" s="346"/>
    </row>
    <row r="420" spans="1:20" s="104" customFormat="1" ht="30" x14ac:dyDescent="0.25">
      <c r="A420" s="352" t="s">
        <v>131</v>
      </c>
      <c r="B420" s="345" t="str">
        <f>'PLANILHA ORÇAMENTÁRIA'!D51</f>
        <v>Caiação de meio fios, sarjetas, etc</v>
      </c>
      <c r="C420" s="95"/>
      <c r="D420" s="96"/>
      <c r="E420" s="97"/>
      <c r="F420" s="98"/>
      <c r="G420" s="96"/>
      <c r="H420" s="97"/>
      <c r="I420" s="99"/>
      <c r="J420" s="100"/>
      <c r="K420" s="101"/>
      <c r="L420" s="102"/>
      <c r="M420" s="100"/>
      <c r="N420" s="100"/>
      <c r="O420" s="102"/>
      <c r="P420" s="460" t="s">
        <v>291</v>
      </c>
      <c r="Q420" s="103"/>
    </row>
    <row r="421" spans="1:20" s="45" customFormat="1" x14ac:dyDescent="0.25">
      <c r="A421" s="269"/>
      <c r="B421" s="271" t="s">
        <v>278</v>
      </c>
      <c r="C421" s="200"/>
      <c r="D421" s="201"/>
      <c r="E421" s="202"/>
      <c r="F421" s="203"/>
      <c r="G421" s="201"/>
      <c r="H421" s="202"/>
      <c r="I421" s="322" t="s">
        <v>279</v>
      </c>
      <c r="J421" s="302"/>
      <c r="K421" s="302">
        <v>185.43</v>
      </c>
      <c r="L421" s="318"/>
      <c r="M421" s="318"/>
      <c r="N421" s="321"/>
      <c r="O421" s="318"/>
      <c r="P421" s="321">
        <f>K421*0.6</f>
        <v>111.258</v>
      </c>
      <c r="Q421" s="79"/>
    </row>
    <row r="422" spans="1:20" s="45" customFormat="1" x14ac:dyDescent="0.25">
      <c r="A422" s="269"/>
      <c r="B422" s="271" t="s">
        <v>186</v>
      </c>
      <c r="C422" s="200"/>
      <c r="D422" s="201"/>
      <c r="E422" s="202"/>
      <c r="F422" s="203"/>
      <c r="G422" s="201"/>
      <c r="H422" s="202"/>
      <c r="I422" s="322" t="s">
        <v>279</v>
      </c>
      <c r="J422" s="302"/>
      <c r="K422" s="302">
        <v>124.72</v>
      </c>
      <c r="L422" s="318"/>
      <c r="M422" s="318"/>
      <c r="N422" s="321"/>
      <c r="O422" s="318"/>
      <c r="P422" s="321">
        <f t="shared" ref="P422:P435" si="42">K422*0.6</f>
        <v>74.831999999999994</v>
      </c>
      <c r="Q422" s="79"/>
    </row>
    <row r="423" spans="1:20" s="45" customFormat="1" x14ac:dyDescent="0.25">
      <c r="A423" s="269"/>
      <c r="B423" s="271" t="s">
        <v>186</v>
      </c>
      <c r="C423" s="200"/>
      <c r="D423" s="201"/>
      <c r="E423" s="202"/>
      <c r="F423" s="203"/>
      <c r="G423" s="201"/>
      <c r="H423" s="202"/>
      <c r="I423" s="322" t="s">
        <v>280</v>
      </c>
      <c r="J423" s="302"/>
      <c r="K423" s="302">
        <f>57.78+53.4</f>
        <v>111.18</v>
      </c>
      <c r="L423" s="318"/>
      <c r="M423" s="318"/>
      <c r="N423" s="321"/>
      <c r="O423" s="318"/>
      <c r="P423" s="321">
        <f t="shared" si="42"/>
        <v>66.707999999999998</v>
      </c>
      <c r="Q423" s="79"/>
    </row>
    <row r="424" spans="1:20" s="45" customFormat="1" x14ac:dyDescent="0.25">
      <c r="A424" s="269"/>
      <c r="B424" s="271" t="s">
        <v>228</v>
      </c>
      <c r="C424" s="200"/>
      <c r="D424" s="201"/>
      <c r="E424" s="202"/>
      <c r="F424" s="203"/>
      <c r="G424" s="201"/>
      <c r="H424" s="202"/>
      <c r="I424" s="322" t="s">
        <v>279</v>
      </c>
      <c r="J424" s="302"/>
      <c r="K424" s="302">
        <v>90.61</v>
      </c>
      <c r="L424" s="318"/>
      <c r="M424" s="318"/>
      <c r="N424" s="321"/>
      <c r="O424" s="318"/>
      <c r="P424" s="321">
        <f t="shared" si="42"/>
        <v>54.366</v>
      </c>
      <c r="Q424" s="79"/>
    </row>
    <row r="425" spans="1:20" s="45" customFormat="1" x14ac:dyDescent="0.25">
      <c r="A425" s="269"/>
      <c r="B425" s="271" t="s">
        <v>228</v>
      </c>
      <c r="C425" s="200"/>
      <c r="D425" s="201"/>
      <c r="E425" s="202"/>
      <c r="F425" s="203"/>
      <c r="G425" s="201"/>
      <c r="H425" s="202"/>
      <c r="I425" s="322" t="s">
        <v>280</v>
      </c>
      <c r="J425" s="302"/>
      <c r="K425" s="302">
        <v>56.68</v>
      </c>
      <c r="L425" s="318"/>
      <c r="M425" s="318"/>
      <c r="N425" s="321"/>
      <c r="O425" s="318"/>
      <c r="P425" s="321">
        <f t="shared" si="42"/>
        <v>34.007999999999996</v>
      </c>
      <c r="Q425" s="79"/>
    </row>
    <row r="426" spans="1:20" s="45" customFormat="1" x14ac:dyDescent="0.25">
      <c r="A426" s="269"/>
      <c r="B426" s="271" t="s">
        <v>273</v>
      </c>
      <c r="C426" s="200"/>
      <c r="D426" s="201"/>
      <c r="E426" s="202"/>
      <c r="F426" s="203"/>
      <c r="G426" s="201"/>
      <c r="H426" s="202"/>
      <c r="I426" s="322" t="s">
        <v>279</v>
      </c>
      <c r="J426" s="302"/>
      <c r="K426" s="302">
        <v>25.42</v>
      </c>
      <c r="L426" s="318"/>
      <c r="M426" s="318"/>
      <c r="N426" s="321"/>
      <c r="O426" s="318"/>
      <c r="P426" s="321">
        <f t="shared" si="42"/>
        <v>15.252000000000001</v>
      </c>
      <c r="Q426" s="79"/>
    </row>
    <row r="427" spans="1:20" s="45" customFormat="1" x14ac:dyDescent="0.25">
      <c r="A427" s="269"/>
      <c r="B427" s="271" t="s">
        <v>281</v>
      </c>
      <c r="C427" s="200"/>
      <c r="D427" s="201"/>
      <c r="E427" s="202"/>
      <c r="F427" s="203"/>
      <c r="G427" s="201"/>
      <c r="H427" s="202"/>
      <c r="I427" s="322"/>
      <c r="J427" s="302"/>
      <c r="K427" s="302">
        <v>55.12</v>
      </c>
      <c r="L427" s="318"/>
      <c r="M427" s="318"/>
      <c r="N427" s="321"/>
      <c r="O427" s="318"/>
      <c r="P427" s="321">
        <f t="shared" si="42"/>
        <v>33.071999999999996</v>
      </c>
      <c r="Q427" s="79"/>
    </row>
    <row r="428" spans="1:20" s="45" customFormat="1" x14ac:dyDescent="0.25">
      <c r="A428" s="269"/>
      <c r="B428" s="271" t="s">
        <v>219</v>
      </c>
      <c r="C428" s="200"/>
      <c r="D428" s="201"/>
      <c r="E428" s="202"/>
      <c r="F428" s="203"/>
      <c r="G428" s="201"/>
      <c r="H428" s="202"/>
      <c r="I428" s="322" t="s">
        <v>280</v>
      </c>
      <c r="J428" s="302"/>
      <c r="K428" s="302">
        <f>126.58+59.18</f>
        <v>185.76</v>
      </c>
      <c r="L428" s="318"/>
      <c r="M428" s="318"/>
      <c r="N428" s="321"/>
      <c r="O428" s="318"/>
      <c r="P428" s="321">
        <f t="shared" si="42"/>
        <v>111.45599999999999</v>
      </c>
      <c r="Q428" s="79"/>
    </row>
    <row r="429" spans="1:20" s="45" customFormat="1" x14ac:dyDescent="0.25">
      <c r="A429" s="269"/>
      <c r="B429" s="271" t="s">
        <v>219</v>
      </c>
      <c r="C429" s="200"/>
      <c r="D429" s="201"/>
      <c r="E429" s="202"/>
      <c r="F429" s="203"/>
      <c r="G429" s="201"/>
      <c r="H429" s="202"/>
      <c r="I429" s="322" t="s">
        <v>279</v>
      </c>
      <c r="J429" s="302"/>
      <c r="K429" s="302">
        <v>110.64</v>
      </c>
      <c r="L429" s="318"/>
      <c r="M429" s="318"/>
      <c r="N429" s="321"/>
      <c r="O429" s="318"/>
      <c r="P429" s="321">
        <f t="shared" si="42"/>
        <v>66.384</v>
      </c>
      <c r="Q429" s="79"/>
    </row>
    <row r="430" spans="1:20" s="45" customFormat="1" x14ac:dyDescent="0.25">
      <c r="A430" s="269"/>
      <c r="B430" s="271" t="s">
        <v>178</v>
      </c>
      <c r="C430" s="200"/>
      <c r="D430" s="201"/>
      <c r="E430" s="202"/>
      <c r="F430" s="203"/>
      <c r="G430" s="201"/>
      <c r="H430" s="202"/>
      <c r="I430" s="322" t="s">
        <v>280</v>
      </c>
      <c r="J430" s="302"/>
      <c r="K430" s="302">
        <v>178.64</v>
      </c>
      <c r="L430" s="318"/>
      <c r="M430" s="318"/>
      <c r="N430" s="321"/>
      <c r="O430" s="318"/>
      <c r="P430" s="321">
        <f t="shared" si="42"/>
        <v>107.18399999999998</v>
      </c>
      <c r="Q430" s="79"/>
    </row>
    <row r="431" spans="1:20" s="45" customFormat="1" x14ac:dyDescent="0.25">
      <c r="A431" s="269"/>
      <c r="B431" s="271" t="s">
        <v>178</v>
      </c>
      <c r="C431" s="200"/>
      <c r="D431" s="201"/>
      <c r="E431" s="202"/>
      <c r="F431" s="203"/>
      <c r="G431" s="201"/>
      <c r="H431" s="202"/>
      <c r="I431" s="322" t="s">
        <v>279</v>
      </c>
      <c r="J431" s="302"/>
      <c r="K431" s="302">
        <v>182.21</v>
      </c>
      <c r="L431" s="318"/>
      <c r="M431" s="318"/>
      <c r="N431" s="321"/>
      <c r="O431" s="318"/>
      <c r="P431" s="321">
        <f t="shared" si="42"/>
        <v>109.32600000000001</v>
      </c>
      <c r="Q431" s="79"/>
    </row>
    <row r="432" spans="1:20" s="45" customFormat="1" x14ac:dyDescent="0.25">
      <c r="A432" s="269"/>
      <c r="B432" s="271" t="s">
        <v>223</v>
      </c>
      <c r="C432" s="200"/>
      <c r="D432" s="201"/>
      <c r="E432" s="202"/>
      <c r="F432" s="203"/>
      <c r="G432" s="201"/>
      <c r="H432" s="202"/>
      <c r="I432" s="322" t="s">
        <v>279</v>
      </c>
      <c r="J432" s="302"/>
      <c r="K432" s="302">
        <v>106.2</v>
      </c>
      <c r="L432" s="318"/>
      <c r="M432" s="318"/>
      <c r="N432" s="321"/>
      <c r="O432" s="318"/>
      <c r="P432" s="321">
        <f t="shared" si="42"/>
        <v>63.72</v>
      </c>
      <c r="Q432" s="79"/>
    </row>
    <row r="433" spans="1:20" s="45" customFormat="1" x14ac:dyDescent="0.25">
      <c r="A433" s="269"/>
      <c r="B433" s="271" t="s">
        <v>223</v>
      </c>
      <c r="C433" s="200"/>
      <c r="D433" s="201"/>
      <c r="E433" s="202"/>
      <c r="F433" s="203"/>
      <c r="G433" s="201"/>
      <c r="H433" s="202"/>
      <c r="I433" s="322" t="s">
        <v>280</v>
      </c>
      <c r="J433" s="302"/>
      <c r="K433" s="302">
        <v>108.67</v>
      </c>
      <c r="L433" s="318"/>
      <c r="M433" s="318"/>
      <c r="N433" s="321"/>
      <c r="O433" s="318"/>
      <c r="P433" s="321">
        <f t="shared" si="42"/>
        <v>65.201999999999998</v>
      </c>
      <c r="Q433" s="79"/>
    </row>
    <row r="434" spans="1:20" s="45" customFormat="1" x14ac:dyDescent="0.25">
      <c r="A434" s="269"/>
      <c r="B434" s="271" t="s">
        <v>181</v>
      </c>
      <c r="C434" s="200"/>
      <c r="D434" s="201"/>
      <c r="E434" s="202"/>
      <c r="F434" s="203"/>
      <c r="G434" s="201"/>
      <c r="H434" s="202"/>
      <c r="I434" s="322" t="s">
        <v>279</v>
      </c>
      <c r="J434" s="302"/>
      <c r="K434" s="302">
        <f>83.9+39.9+23.45+28.8</f>
        <v>176.05</v>
      </c>
      <c r="L434" s="318"/>
      <c r="M434" s="318"/>
      <c r="N434" s="321"/>
      <c r="O434" s="318"/>
      <c r="P434" s="321">
        <f t="shared" si="42"/>
        <v>105.63000000000001</v>
      </c>
      <c r="Q434" s="79"/>
    </row>
    <row r="435" spans="1:20" s="45" customFormat="1" x14ac:dyDescent="0.25">
      <c r="A435" s="269"/>
      <c r="B435" s="271" t="s">
        <v>181</v>
      </c>
      <c r="C435" s="200"/>
      <c r="D435" s="201"/>
      <c r="E435" s="202"/>
      <c r="F435" s="203"/>
      <c r="G435" s="201"/>
      <c r="H435" s="202"/>
      <c r="I435" s="322" t="s">
        <v>280</v>
      </c>
      <c r="J435" s="302"/>
      <c r="K435" s="302">
        <v>27.78</v>
      </c>
      <c r="L435" s="318"/>
      <c r="M435" s="318"/>
      <c r="N435" s="321"/>
      <c r="O435" s="318"/>
      <c r="P435" s="321">
        <f t="shared" si="42"/>
        <v>16.667999999999999</v>
      </c>
      <c r="Q435" s="79"/>
    </row>
    <row r="436" spans="1:20" s="119" customFormat="1" x14ac:dyDescent="0.25">
      <c r="A436" s="270"/>
      <c r="B436" s="275" t="s">
        <v>156</v>
      </c>
      <c r="C436" s="326"/>
      <c r="D436" s="327"/>
      <c r="E436" s="328"/>
      <c r="F436" s="326"/>
      <c r="G436" s="329"/>
      <c r="H436" s="328"/>
      <c r="I436" s="330"/>
      <c r="J436" s="331"/>
      <c r="K436" s="332"/>
      <c r="L436" s="332"/>
      <c r="M436" s="332"/>
      <c r="N436" s="332"/>
      <c r="O436" s="332"/>
      <c r="P436" s="332">
        <f>SUM(P421:P435)</f>
        <v>1035.066</v>
      </c>
      <c r="Q436" s="284" t="s">
        <v>99</v>
      </c>
      <c r="R436" s="459"/>
    </row>
    <row r="437" spans="1:20" x14ac:dyDescent="0.25">
      <c r="A437" s="347"/>
      <c r="B437" s="193"/>
      <c r="C437" s="348"/>
      <c r="D437" s="272"/>
      <c r="E437" s="349"/>
      <c r="F437" s="200"/>
      <c r="G437" s="274"/>
      <c r="H437" s="349"/>
      <c r="I437" s="40"/>
      <c r="J437" s="78"/>
      <c r="K437" s="78"/>
      <c r="L437" s="72"/>
      <c r="M437" s="72"/>
      <c r="N437" s="72"/>
      <c r="O437" s="72"/>
      <c r="P437" s="72"/>
      <c r="Q437" s="112"/>
      <c r="T437" s="346"/>
    </row>
    <row r="438" spans="1:20" ht="31.5" x14ac:dyDescent="0.25">
      <c r="A438" s="269" t="s">
        <v>134</v>
      </c>
      <c r="B438" s="295" t="s">
        <v>292</v>
      </c>
      <c r="C438" s="63"/>
      <c r="D438" s="64"/>
      <c r="E438" s="65"/>
      <c r="F438" s="66"/>
      <c r="G438" s="64"/>
      <c r="H438" s="65"/>
      <c r="I438" s="67"/>
      <c r="J438" s="68"/>
      <c r="K438" s="69"/>
      <c r="L438" s="70"/>
      <c r="M438" s="74"/>
      <c r="N438" s="74"/>
      <c r="O438" s="74"/>
      <c r="P438" s="70"/>
      <c r="Q438" s="71"/>
      <c r="T438" s="346"/>
    </row>
    <row r="439" spans="1:20" x14ac:dyDescent="0.25">
      <c r="A439" s="270"/>
      <c r="B439" s="271" t="s">
        <v>293</v>
      </c>
      <c r="C439" s="200"/>
      <c r="D439" s="201"/>
      <c r="E439" s="202"/>
      <c r="F439" s="203"/>
      <c r="G439" s="242"/>
      <c r="H439" s="202"/>
      <c r="I439" s="234"/>
      <c r="J439" s="302"/>
      <c r="K439" s="300"/>
      <c r="L439" s="73"/>
      <c r="M439" s="105"/>
      <c r="N439" s="73"/>
      <c r="O439" s="73"/>
      <c r="P439" s="301"/>
      <c r="Q439" s="238"/>
      <c r="T439" s="346"/>
    </row>
    <row r="440" spans="1:20" x14ac:dyDescent="0.25">
      <c r="A440" s="270"/>
      <c r="B440" s="271"/>
      <c r="C440" s="200"/>
      <c r="D440" s="201"/>
      <c r="E440" s="202"/>
      <c r="F440" s="203"/>
      <c r="G440" s="242"/>
      <c r="H440" s="202"/>
      <c r="I440" s="234"/>
      <c r="J440" s="350" t="s">
        <v>294</v>
      </c>
      <c r="K440" s="300"/>
      <c r="L440" s="73"/>
      <c r="M440" s="105"/>
      <c r="N440" s="73"/>
      <c r="O440" s="73"/>
      <c r="P440" s="301"/>
      <c r="Q440" s="238"/>
      <c r="T440" s="346"/>
    </row>
    <row r="441" spans="1:20" x14ac:dyDescent="0.25">
      <c r="A441" s="270"/>
      <c r="B441" s="271" t="s">
        <v>295</v>
      </c>
      <c r="C441" s="200"/>
      <c r="D441" s="201"/>
      <c r="E441" s="202"/>
      <c r="F441" s="203"/>
      <c r="G441" s="242"/>
      <c r="H441" s="202"/>
      <c r="I441" s="234"/>
      <c r="J441" s="351">
        <v>2.4</v>
      </c>
      <c r="K441" s="300"/>
      <c r="L441" s="73">
        <v>0.15</v>
      </c>
      <c r="M441" s="105">
        <v>0.3</v>
      </c>
      <c r="N441" s="24"/>
      <c r="O441" s="73">
        <f>P365*L441*M441</f>
        <v>31.051979999999997</v>
      </c>
      <c r="P441" s="301">
        <f>J441*O441</f>
        <v>74.524751999999992</v>
      </c>
      <c r="Q441" s="238"/>
      <c r="T441" s="346"/>
    </row>
    <row r="442" spans="1:20" x14ac:dyDescent="0.25">
      <c r="A442" s="269"/>
      <c r="B442" s="275" t="s">
        <v>156</v>
      </c>
      <c r="C442" s="303"/>
      <c r="D442" s="304"/>
      <c r="E442" s="305"/>
      <c r="F442" s="303"/>
      <c r="G442" s="306"/>
      <c r="H442" s="305"/>
      <c r="I442" s="280"/>
      <c r="J442" s="312"/>
      <c r="K442" s="312"/>
      <c r="L442" s="309"/>
      <c r="M442" s="309"/>
      <c r="N442" s="309"/>
      <c r="O442" s="309"/>
      <c r="P442" s="309">
        <f>SUM(P441:P441)</f>
        <v>74.524751999999992</v>
      </c>
      <c r="Q442" s="284" t="s">
        <v>64</v>
      </c>
      <c r="T442" s="346"/>
    </row>
    <row r="443" spans="1:20" ht="16.5" customHeight="1" x14ac:dyDescent="0.25">
      <c r="A443" s="270"/>
      <c r="B443" s="271"/>
      <c r="C443" s="200"/>
      <c r="D443" s="201"/>
      <c r="E443" s="202"/>
      <c r="F443" s="203"/>
      <c r="G443" s="201"/>
      <c r="H443" s="202"/>
      <c r="I443" s="322"/>
      <c r="J443" s="302"/>
      <c r="K443" s="302"/>
      <c r="L443" s="318"/>
      <c r="M443" s="318"/>
      <c r="N443" s="318"/>
      <c r="O443" s="318"/>
      <c r="P443" s="318"/>
      <c r="Q443" s="325"/>
    </row>
    <row r="444" spans="1:20" x14ac:dyDescent="0.25">
      <c r="A444" s="195"/>
      <c r="B444" s="194"/>
    </row>
    <row r="445" spans="1:20" x14ac:dyDescent="0.25">
      <c r="A445" s="195"/>
      <c r="B445" s="194"/>
    </row>
  </sheetData>
  <mergeCells count="17">
    <mergeCell ref="B3:I3"/>
    <mergeCell ref="Q5:Q6"/>
    <mergeCell ref="C6:E6"/>
    <mergeCell ref="F6:H6"/>
    <mergeCell ref="C319:E319"/>
    <mergeCell ref="P5:P6"/>
    <mergeCell ref="I5:I6"/>
    <mergeCell ref="J5:J6"/>
    <mergeCell ref="C267:E267"/>
    <mergeCell ref="C268:E268"/>
    <mergeCell ref="C269:E269"/>
    <mergeCell ref="C333:E333"/>
    <mergeCell ref="A5:A6"/>
    <mergeCell ref="B5:B6"/>
    <mergeCell ref="C5:H5"/>
    <mergeCell ref="C265:E265"/>
    <mergeCell ref="C266:E266"/>
  </mergeCells>
  <phoneticPr fontId="33" type="noConversion"/>
  <printOptions horizontalCentered="1" gridLines="1"/>
  <pageMargins left="0.51181102362204722" right="0.51181102362204722" top="0.78740157480314965" bottom="0.78740157480314965" header="0.31496062992125984" footer="0.31496062992125984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view="pageBreakPreview" zoomScale="55" zoomScaleNormal="46" zoomScaleSheetLayoutView="55" workbookViewId="0">
      <selection activeCell="E28" sqref="E28"/>
    </sheetView>
  </sheetViews>
  <sheetFormatPr defaultRowHeight="15" x14ac:dyDescent="0.2"/>
  <cols>
    <col min="1" max="1" width="16.28515625" style="89" customWidth="1"/>
    <col min="2" max="2" width="45.7109375" style="89" customWidth="1"/>
    <col min="3" max="3" width="26.5703125" style="89" bestFit="1" customWidth="1"/>
    <col min="4" max="4" width="29.42578125" style="94" bestFit="1" customWidth="1"/>
    <col min="5" max="6" width="27.85546875" style="89" customWidth="1"/>
    <col min="7" max="7" width="28.140625" style="89" customWidth="1"/>
    <col min="8" max="8" width="27.85546875" style="89" customWidth="1"/>
    <col min="9" max="9" width="29.42578125" style="89" bestFit="1" customWidth="1"/>
    <col min="10" max="10" width="32" style="89" customWidth="1"/>
    <col min="11" max="12" width="29.42578125" style="89" bestFit="1" customWidth="1"/>
    <col min="13" max="14" width="29.42578125" style="89" customWidth="1"/>
    <col min="15" max="16" width="31.42578125" style="89" bestFit="1" customWidth="1"/>
    <col min="17" max="17" width="20.85546875" style="89" bestFit="1" customWidth="1"/>
    <col min="18" max="16384" width="9.140625" style="89"/>
  </cols>
  <sheetData>
    <row r="1" spans="1:17" s="87" customFormat="1" ht="29.25" x14ac:dyDescent="0.6">
      <c r="B1" s="125" t="s">
        <v>0</v>
      </c>
      <c r="C1" s="126"/>
      <c r="D1" s="127"/>
      <c r="E1" s="126"/>
      <c r="F1" s="128"/>
      <c r="G1" s="128"/>
      <c r="H1" s="126"/>
      <c r="I1" s="128"/>
      <c r="J1" s="128"/>
      <c r="K1" s="126"/>
      <c r="L1" s="128"/>
      <c r="M1" s="128"/>
      <c r="N1" s="128"/>
      <c r="O1" s="128"/>
      <c r="P1" s="128"/>
    </row>
    <row r="2" spans="1:17" s="87" customFormat="1" ht="29.25" x14ac:dyDescent="0.6">
      <c r="B2" s="129" t="s">
        <v>296</v>
      </c>
      <c r="C2" s="130"/>
      <c r="D2" s="130"/>
      <c r="E2" s="131"/>
      <c r="F2" s="132"/>
      <c r="G2" s="132"/>
      <c r="H2" s="131"/>
      <c r="I2" s="132"/>
      <c r="J2" s="132"/>
      <c r="K2" s="131"/>
      <c r="L2" s="132"/>
      <c r="M2" s="132"/>
      <c r="N2" s="132"/>
      <c r="O2" s="132"/>
      <c r="P2" s="132"/>
    </row>
    <row r="3" spans="1:17" s="87" customFormat="1" ht="49.5" customHeight="1" x14ac:dyDescent="0.35">
      <c r="B3" s="677" t="s">
        <v>427</v>
      </c>
      <c r="C3" s="678"/>
      <c r="D3" s="678"/>
      <c r="E3" s="678"/>
      <c r="F3" s="678"/>
      <c r="G3" s="678"/>
      <c r="H3" s="678"/>
      <c r="I3" s="678"/>
      <c r="J3" s="678"/>
      <c r="K3" s="132"/>
      <c r="L3" s="132"/>
      <c r="M3" s="132"/>
      <c r="N3" s="132"/>
      <c r="O3" s="132"/>
      <c r="P3" s="133"/>
    </row>
    <row r="4" spans="1:17" s="87" customFormat="1" ht="29.25" x14ac:dyDescent="0.6">
      <c r="B4" s="134" t="s">
        <v>297</v>
      </c>
      <c r="C4" s="135"/>
      <c r="D4" s="136"/>
      <c r="E4" s="137"/>
      <c r="F4" s="138"/>
      <c r="G4" s="139"/>
      <c r="H4" s="137"/>
      <c r="I4" s="138"/>
      <c r="J4" s="139"/>
      <c r="K4" s="137"/>
      <c r="L4" s="138"/>
      <c r="M4" s="138"/>
      <c r="N4" s="138"/>
      <c r="O4" s="138"/>
      <c r="P4" s="139"/>
    </row>
    <row r="5" spans="1:17" s="88" customFormat="1" ht="23.25" x14ac:dyDescent="0.25">
      <c r="A5" s="685" t="s">
        <v>298</v>
      </c>
      <c r="B5" s="687" t="s">
        <v>299</v>
      </c>
      <c r="C5" s="688"/>
      <c r="D5" s="691" t="s">
        <v>300</v>
      </c>
      <c r="E5" s="683" t="s">
        <v>301</v>
      </c>
      <c r="F5" s="684"/>
      <c r="G5" s="684"/>
      <c r="H5" s="684"/>
      <c r="I5" s="684"/>
      <c r="J5" s="684"/>
      <c r="K5" s="684"/>
      <c r="L5" s="684"/>
      <c r="M5" s="684"/>
      <c r="N5" s="684"/>
      <c r="O5" s="684"/>
      <c r="P5" s="684"/>
    </row>
    <row r="6" spans="1:17" s="88" customFormat="1" ht="23.25" x14ac:dyDescent="0.25">
      <c r="A6" s="686"/>
      <c r="B6" s="689"/>
      <c r="C6" s="690"/>
      <c r="D6" s="692"/>
      <c r="E6" s="140">
        <v>1</v>
      </c>
      <c r="F6" s="140">
        <v>2</v>
      </c>
      <c r="G6" s="140">
        <v>3</v>
      </c>
      <c r="H6" s="140">
        <v>4</v>
      </c>
      <c r="I6" s="140">
        <v>5</v>
      </c>
      <c r="J6" s="140">
        <v>6</v>
      </c>
      <c r="K6" s="140">
        <v>7</v>
      </c>
      <c r="L6" s="140">
        <v>8</v>
      </c>
      <c r="M6" s="140">
        <v>9</v>
      </c>
      <c r="N6" s="140">
        <v>10</v>
      </c>
      <c r="O6" s="140">
        <v>11</v>
      </c>
      <c r="P6" s="140">
        <v>12</v>
      </c>
    </row>
    <row r="7" spans="1:17" ht="30" customHeight="1" x14ac:dyDescent="0.35">
      <c r="A7" s="679" t="s">
        <v>16</v>
      </c>
      <c r="B7" s="681" t="s">
        <v>17</v>
      </c>
      <c r="C7" s="505" t="s">
        <v>302</v>
      </c>
      <c r="D7" s="142">
        <f>'PLANILHA ORÇAMENTÁRIA'!H16</f>
        <v>184624.2</v>
      </c>
      <c r="E7" s="182">
        <v>1</v>
      </c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503"/>
    </row>
    <row r="8" spans="1:17" s="90" customFormat="1" ht="30" customHeight="1" x14ac:dyDescent="0.35">
      <c r="A8" s="680"/>
      <c r="B8" s="682"/>
      <c r="C8" s="505" t="s">
        <v>303</v>
      </c>
      <c r="D8" s="145">
        <f>D7/$D$17</f>
        <v>5.2710819187408324E-2</v>
      </c>
      <c r="E8" s="146">
        <f>$D$7*E7</f>
        <v>184624.2</v>
      </c>
      <c r="F8" s="146">
        <f t="shared" ref="F8:L8" si="0">$D$7*F7</f>
        <v>0</v>
      </c>
      <c r="G8" s="146">
        <f t="shared" si="0"/>
        <v>0</v>
      </c>
      <c r="H8" s="146">
        <f t="shared" si="0"/>
        <v>0</v>
      </c>
      <c r="I8" s="146">
        <f t="shared" si="0"/>
        <v>0</v>
      </c>
      <c r="J8" s="146">
        <f t="shared" si="0"/>
        <v>0</v>
      </c>
      <c r="K8" s="146">
        <f t="shared" si="0"/>
        <v>0</v>
      </c>
      <c r="L8" s="146">
        <f t="shared" si="0"/>
        <v>0</v>
      </c>
      <c r="M8" s="146">
        <f t="shared" ref="M8:N8" si="1">$D$7*M7</f>
        <v>0</v>
      </c>
      <c r="N8" s="146">
        <f t="shared" si="1"/>
        <v>0</v>
      </c>
      <c r="O8" s="146">
        <f t="shared" ref="O8:P8" si="2">$D$7*O7</f>
        <v>0</v>
      </c>
      <c r="P8" s="146">
        <f t="shared" si="2"/>
        <v>0</v>
      </c>
      <c r="Q8" s="504"/>
    </row>
    <row r="9" spans="1:17" ht="30" customHeight="1" x14ac:dyDescent="0.35">
      <c r="A9" s="679" t="s">
        <v>39</v>
      </c>
      <c r="B9" s="681" t="s">
        <v>40</v>
      </c>
      <c r="C9" s="505" t="s">
        <v>302</v>
      </c>
      <c r="D9" s="142">
        <f>'PLANILHA ORÇAMENTÁRIA'!H22</f>
        <v>77285.070000000007</v>
      </c>
      <c r="E9" s="182">
        <f>E10/$D$9</f>
        <v>8.3333333333333329E-2</v>
      </c>
      <c r="F9" s="182">
        <f t="shared" ref="F9:P9" si="3">F10/$D$9</f>
        <v>8.3333333333333329E-2</v>
      </c>
      <c r="G9" s="182">
        <f t="shared" si="3"/>
        <v>8.3333333333333329E-2</v>
      </c>
      <c r="H9" s="182">
        <f t="shared" si="3"/>
        <v>8.3333333333333329E-2</v>
      </c>
      <c r="I9" s="182">
        <f t="shared" si="3"/>
        <v>8.3333333333333329E-2</v>
      </c>
      <c r="J9" s="182">
        <f t="shared" si="3"/>
        <v>8.3333333333333329E-2</v>
      </c>
      <c r="K9" s="182">
        <f t="shared" si="3"/>
        <v>8.3333333333333329E-2</v>
      </c>
      <c r="L9" s="182">
        <f t="shared" si="3"/>
        <v>8.3333333333333329E-2</v>
      </c>
      <c r="M9" s="182">
        <f t="shared" si="3"/>
        <v>8.3333333333333329E-2</v>
      </c>
      <c r="N9" s="182">
        <f t="shared" si="3"/>
        <v>8.3333333333333329E-2</v>
      </c>
      <c r="O9" s="182">
        <f t="shared" si="3"/>
        <v>8.3333333333333329E-2</v>
      </c>
      <c r="P9" s="182">
        <f t="shared" si="3"/>
        <v>8.3333333333333329E-2</v>
      </c>
      <c r="Q9" s="503"/>
    </row>
    <row r="10" spans="1:17" s="90" customFormat="1" ht="30" customHeight="1" x14ac:dyDescent="0.35">
      <c r="A10" s="680"/>
      <c r="B10" s="682"/>
      <c r="C10" s="505" t="s">
        <v>303</v>
      </c>
      <c r="D10" s="145">
        <f>D9/$D$17</f>
        <v>2.2065142872148915E-2</v>
      </c>
      <c r="E10" s="146">
        <f>$D$9/12</f>
        <v>6440.4225000000006</v>
      </c>
      <c r="F10" s="146">
        <f t="shared" ref="F10:P10" si="4">$D$9/12</f>
        <v>6440.4225000000006</v>
      </c>
      <c r="G10" s="146">
        <f t="shared" si="4"/>
        <v>6440.4225000000006</v>
      </c>
      <c r="H10" s="146">
        <f t="shared" si="4"/>
        <v>6440.4225000000006</v>
      </c>
      <c r="I10" s="146">
        <f t="shared" si="4"/>
        <v>6440.4225000000006</v>
      </c>
      <c r="J10" s="146">
        <f t="shared" si="4"/>
        <v>6440.4225000000006</v>
      </c>
      <c r="K10" s="146">
        <f t="shared" si="4"/>
        <v>6440.4225000000006</v>
      </c>
      <c r="L10" s="146">
        <f t="shared" si="4"/>
        <v>6440.4225000000006</v>
      </c>
      <c r="M10" s="146">
        <f t="shared" si="4"/>
        <v>6440.4225000000006</v>
      </c>
      <c r="N10" s="146">
        <f t="shared" si="4"/>
        <v>6440.4225000000006</v>
      </c>
      <c r="O10" s="146">
        <f t="shared" si="4"/>
        <v>6440.4225000000006</v>
      </c>
      <c r="P10" s="146">
        <f t="shared" si="4"/>
        <v>6440.4225000000006</v>
      </c>
      <c r="Q10" s="504"/>
    </row>
    <row r="11" spans="1:17" ht="30" customHeight="1" x14ac:dyDescent="0.35">
      <c r="A11" s="679" t="s">
        <v>52</v>
      </c>
      <c r="B11" s="681" t="s">
        <v>53</v>
      </c>
      <c r="C11" s="505" t="s">
        <v>302</v>
      </c>
      <c r="D11" s="142">
        <f>'PLANILHA ORÇAMENTÁRIA'!H41</f>
        <v>1227619.1200000001</v>
      </c>
      <c r="E11" s="143"/>
      <c r="F11" s="182">
        <f>F12/$D$11</f>
        <v>0.16666666666666666</v>
      </c>
      <c r="G11" s="182">
        <f t="shared" ref="G11:I11" si="5">G12/$D$11</f>
        <v>0.16666666666666666</v>
      </c>
      <c r="H11" s="182">
        <f t="shared" si="5"/>
        <v>0.16666666666666666</v>
      </c>
      <c r="I11" s="182">
        <f t="shared" si="5"/>
        <v>0.16666666666666666</v>
      </c>
      <c r="J11" s="182">
        <f t="shared" ref="J11" si="6">J12/$D$11</f>
        <v>0.16666666666666666</v>
      </c>
      <c r="K11" s="182">
        <f t="shared" ref="K11" si="7">K12/$D$11</f>
        <v>0.16666666666666666</v>
      </c>
      <c r="L11" s="143"/>
      <c r="M11" s="143"/>
      <c r="N11" s="143"/>
      <c r="O11" s="143"/>
      <c r="P11" s="143"/>
      <c r="Q11" s="503"/>
    </row>
    <row r="12" spans="1:17" s="90" customFormat="1" ht="30" customHeight="1" x14ac:dyDescent="0.35">
      <c r="A12" s="680"/>
      <c r="B12" s="682"/>
      <c r="C12" s="505" t="s">
        <v>303</v>
      </c>
      <c r="D12" s="145">
        <f>D11/$D$17</f>
        <v>0.35048931540570155</v>
      </c>
      <c r="E12" s="146">
        <v>0</v>
      </c>
      <c r="F12" s="146">
        <f>$D$11/6</f>
        <v>204603.18666666668</v>
      </c>
      <c r="G12" s="146">
        <f t="shared" ref="G12:K12" si="8">$D$11/6</f>
        <v>204603.18666666668</v>
      </c>
      <c r="H12" s="146">
        <f t="shared" si="8"/>
        <v>204603.18666666668</v>
      </c>
      <c r="I12" s="146">
        <f t="shared" si="8"/>
        <v>204603.18666666668</v>
      </c>
      <c r="J12" s="146">
        <f t="shared" si="8"/>
        <v>204603.18666666668</v>
      </c>
      <c r="K12" s="146">
        <f t="shared" si="8"/>
        <v>204603.18666666668</v>
      </c>
      <c r="L12" s="146"/>
      <c r="M12" s="146"/>
      <c r="N12" s="146"/>
      <c r="O12" s="146"/>
      <c r="P12" s="146"/>
      <c r="Q12" s="504"/>
    </row>
    <row r="13" spans="1:17" ht="30" customHeight="1" x14ac:dyDescent="0.35">
      <c r="A13" s="679" t="s">
        <v>107</v>
      </c>
      <c r="B13" s="681" t="s">
        <v>108</v>
      </c>
      <c r="C13" s="144" t="s">
        <v>302</v>
      </c>
      <c r="D13" s="185">
        <f>'PLANILHA ORÇAMENTÁRIA'!H53</f>
        <v>2013058.0399999998</v>
      </c>
      <c r="E13" s="186"/>
      <c r="F13" s="146"/>
      <c r="G13" s="146"/>
      <c r="H13" s="146"/>
      <c r="I13" s="146"/>
      <c r="J13" s="182">
        <f>J14/$D$13</f>
        <v>0.14285714285714285</v>
      </c>
      <c r="K13" s="182">
        <f t="shared" ref="K13:P13" si="9">K14/$D$13</f>
        <v>0.14285714285714285</v>
      </c>
      <c r="L13" s="182">
        <f t="shared" si="9"/>
        <v>0.14285714285714285</v>
      </c>
      <c r="M13" s="182">
        <f t="shared" si="9"/>
        <v>0.14285714285714285</v>
      </c>
      <c r="N13" s="182">
        <f t="shared" si="9"/>
        <v>0.14285714285714285</v>
      </c>
      <c r="O13" s="182">
        <f t="shared" si="9"/>
        <v>0.14285714285714285</v>
      </c>
      <c r="P13" s="182">
        <f t="shared" si="9"/>
        <v>0.14285714285714285</v>
      </c>
      <c r="Q13" s="503"/>
    </row>
    <row r="14" spans="1:17" ht="30" customHeight="1" x14ac:dyDescent="0.35">
      <c r="A14" s="680"/>
      <c r="B14" s="682"/>
      <c r="C14" s="141" t="s">
        <v>303</v>
      </c>
      <c r="D14" s="145">
        <f>D13/$D$17</f>
        <v>0.57473472253474123</v>
      </c>
      <c r="E14" s="146"/>
      <c r="F14" s="146"/>
      <c r="G14" s="146"/>
      <c r="H14" s="146"/>
      <c r="I14" s="146"/>
      <c r="J14" s="146">
        <f>$D$13/7</f>
        <v>287579.71999999997</v>
      </c>
      <c r="K14" s="146">
        <f t="shared" ref="K14:P14" si="10">$D$13/7</f>
        <v>287579.71999999997</v>
      </c>
      <c r="L14" s="146">
        <f t="shared" si="10"/>
        <v>287579.71999999997</v>
      </c>
      <c r="M14" s="146">
        <f t="shared" si="10"/>
        <v>287579.71999999997</v>
      </c>
      <c r="N14" s="146">
        <f t="shared" si="10"/>
        <v>287579.71999999997</v>
      </c>
      <c r="O14" s="146">
        <f t="shared" si="10"/>
        <v>287579.71999999997</v>
      </c>
      <c r="P14" s="146">
        <f t="shared" si="10"/>
        <v>287579.71999999997</v>
      </c>
      <c r="Q14" s="504"/>
    </row>
    <row r="15" spans="1:17" ht="30" customHeight="1" x14ac:dyDescent="0.35">
      <c r="A15" s="91"/>
      <c r="B15" s="147" t="s">
        <v>304</v>
      </c>
      <c r="C15" s="148"/>
      <c r="D15" s="149"/>
      <c r="E15" s="150">
        <f>E17/$D$17</f>
        <v>5.4549581093420729E-2</v>
      </c>
      <c r="F15" s="150">
        <f t="shared" ref="F15:L15" si="11">F17/$D$17</f>
        <v>6.0253647806962671E-2</v>
      </c>
      <c r="G15" s="150">
        <f t="shared" si="11"/>
        <v>6.0253647806962671E-2</v>
      </c>
      <c r="H15" s="150">
        <f t="shared" si="11"/>
        <v>6.0253647806962671E-2</v>
      </c>
      <c r="I15" s="150">
        <f t="shared" si="11"/>
        <v>6.0253647806962671E-2</v>
      </c>
      <c r="J15" s="150">
        <f t="shared" si="11"/>
        <v>0.14235860816906856</v>
      </c>
      <c r="K15" s="150">
        <f t="shared" si="11"/>
        <v>0.14235860816906856</v>
      </c>
      <c r="L15" s="150">
        <f t="shared" si="11"/>
        <v>8.3943722268118304E-2</v>
      </c>
      <c r="M15" s="150">
        <f t="shared" ref="M15:N15" si="12">M17/$D$17</f>
        <v>8.3943722268118304E-2</v>
      </c>
      <c r="N15" s="150">
        <f t="shared" si="12"/>
        <v>8.3943722268118304E-2</v>
      </c>
      <c r="O15" s="150">
        <f t="shared" ref="O15:P15" si="13">O17/$D$17</f>
        <v>8.3943722268118304E-2</v>
      </c>
      <c r="P15" s="150">
        <f t="shared" si="13"/>
        <v>8.3943722268118304E-2</v>
      </c>
      <c r="Q15" s="419"/>
    </row>
    <row r="16" spans="1:17" ht="30" customHeight="1" x14ac:dyDescent="0.35">
      <c r="A16" s="92"/>
      <c r="B16" s="151" t="s">
        <v>305</v>
      </c>
      <c r="C16" s="152"/>
      <c r="D16" s="153"/>
      <c r="E16" s="150">
        <f>E17/$D$17</f>
        <v>5.4549581093420729E-2</v>
      </c>
      <c r="F16" s="150">
        <f>E16+F15</f>
        <v>0.1148032289003834</v>
      </c>
      <c r="G16" s="150">
        <f t="shared" ref="G16:L16" si="14">F16+G15</f>
        <v>0.17505687670734607</v>
      </c>
      <c r="H16" s="150">
        <f t="shared" si="14"/>
        <v>0.23531052451430873</v>
      </c>
      <c r="I16" s="150">
        <f t="shared" si="14"/>
        <v>0.29556417232127141</v>
      </c>
      <c r="J16" s="150">
        <f t="shared" si="14"/>
        <v>0.43792278049033995</v>
      </c>
      <c r="K16" s="150">
        <f t="shared" si="14"/>
        <v>0.58028138865940848</v>
      </c>
      <c r="L16" s="150">
        <f t="shared" si="14"/>
        <v>0.66422511092752679</v>
      </c>
      <c r="M16" s="150">
        <f t="shared" ref="M16" si="15">L16+M15</f>
        <v>0.74816883319564509</v>
      </c>
      <c r="N16" s="150">
        <f t="shared" ref="N16" si="16">M16+N15</f>
        <v>0.83211255546376339</v>
      </c>
      <c r="O16" s="150">
        <f t="shared" ref="O16" si="17">N16+O15</f>
        <v>0.9160562777318817</v>
      </c>
      <c r="P16" s="150">
        <f t="shared" ref="P16" si="18">O16+P15</f>
        <v>1</v>
      </c>
      <c r="Q16" s="419"/>
    </row>
    <row r="17" spans="1:17" ht="30" customHeight="1" x14ac:dyDescent="0.35">
      <c r="A17" s="92"/>
      <c r="B17" s="151" t="s">
        <v>306</v>
      </c>
      <c r="C17" s="152"/>
      <c r="D17" s="154">
        <f>D7+D9+D11+D13</f>
        <v>3502586.4299999997</v>
      </c>
      <c r="E17" s="154">
        <f t="shared" ref="E17:L17" si="19">E8+E10+E12+E14</f>
        <v>191064.6225</v>
      </c>
      <c r="F17" s="154">
        <f t="shared" si="19"/>
        <v>211043.60916666669</v>
      </c>
      <c r="G17" s="154">
        <f t="shared" si="19"/>
        <v>211043.60916666669</v>
      </c>
      <c r="H17" s="154">
        <f t="shared" si="19"/>
        <v>211043.60916666669</v>
      </c>
      <c r="I17" s="154">
        <f t="shared" si="19"/>
        <v>211043.60916666669</v>
      </c>
      <c r="J17" s="154">
        <f t="shared" si="19"/>
        <v>498623.32916666666</v>
      </c>
      <c r="K17" s="154">
        <f t="shared" si="19"/>
        <v>498623.32916666666</v>
      </c>
      <c r="L17" s="154">
        <f t="shared" si="19"/>
        <v>294020.14249999996</v>
      </c>
      <c r="M17" s="154">
        <f t="shared" ref="M17:N17" si="20">M8+M10+M12+M14</f>
        <v>294020.14249999996</v>
      </c>
      <c r="N17" s="154">
        <f t="shared" si="20"/>
        <v>294020.14249999996</v>
      </c>
      <c r="O17" s="154">
        <f t="shared" ref="O17:P17" si="21">O8+O10+O12+O14</f>
        <v>294020.14249999996</v>
      </c>
      <c r="P17" s="154">
        <f t="shared" si="21"/>
        <v>294020.14249999996</v>
      </c>
      <c r="Q17" s="419"/>
    </row>
    <row r="18" spans="1:17" ht="30" customHeight="1" x14ac:dyDescent="0.35">
      <c r="A18" s="93"/>
      <c r="B18" s="155" t="s">
        <v>307</v>
      </c>
      <c r="C18" s="156"/>
      <c r="D18" s="154"/>
      <c r="E18" s="154">
        <f>E17</f>
        <v>191064.6225</v>
      </c>
      <c r="F18" s="154">
        <f>E18+F17</f>
        <v>402108.23166666669</v>
      </c>
      <c r="G18" s="154">
        <f t="shared" ref="G18:L18" si="22">F18+G17</f>
        <v>613151.84083333332</v>
      </c>
      <c r="H18" s="154">
        <f t="shared" si="22"/>
        <v>824195.45</v>
      </c>
      <c r="I18" s="154">
        <f t="shared" si="22"/>
        <v>1035239.0591666666</v>
      </c>
      <c r="J18" s="154">
        <f t="shared" si="22"/>
        <v>1533862.3883333332</v>
      </c>
      <c r="K18" s="154">
        <f t="shared" si="22"/>
        <v>2032485.7174999998</v>
      </c>
      <c r="L18" s="154">
        <f t="shared" si="22"/>
        <v>2326505.86</v>
      </c>
      <c r="M18" s="154">
        <f t="shared" ref="M18" si="23">L18+M17</f>
        <v>2620526.0024999999</v>
      </c>
      <c r="N18" s="154">
        <f t="shared" ref="N18" si="24">M18+N17</f>
        <v>2914546.145</v>
      </c>
      <c r="O18" s="154">
        <f t="shared" ref="O18" si="25">N18+O17</f>
        <v>3208566.2875000001</v>
      </c>
      <c r="P18" s="154">
        <f t="shared" ref="P18" si="26">O18+P17</f>
        <v>3502586.43</v>
      </c>
      <c r="Q18" s="419"/>
    </row>
    <row r="25" spans="1:17" x14ac:dyDescent="0.2">
      <c r="P25" s="89">
        <v>3502586.43</v>
      </c>
    </row>
    <row r="27" spans="1:17" x14ac:dyDescent="0.2">
      <c r="P27" s="419" t="s">
        <v>274</v>
      </c>
    </row>
    <row r="30" spans="1:17" x14ac:dyDescent="0.2">
      <c r="H30" s="88"/>
    </row>
  </sheetData>
  <mergeCells count="13">
    <mergeCell ref="B3:J3"/>
    <mergeCell ref="A13:A14"/>
    <mergeCell ref="B13:B14"/>
    <mergeCell ref="E5:P5"/>
    <mergeCell ref="A5:A6"/>
    <mergeCell ref="B5:C6"/>
    <mergeCell ref="D5:D6"/>
    <mergeCell ref="B11:B12"/>
    <mergeCell ref="A11:A12"/>
    <mergeCell ref="A7:A8"/>
    <mergeCell ref="B7:B8"/>
    <mergeCell ref="A9:A10"/>
    <mergeCell ref="B9:B10"/>
  </mergeCells>
  <conditionalFormatting sqref="R14">
    <cfRule type="expression" dxfId="0" priority="1">
      <formula>$D$13=$Q$14</formula>
    </cfRule>
  </conditionalFormatting>
  <printOptions horizontalCentered="1" gridLines="1"/>
  <pageMargins left="0.23622047244094491" right="0.23622047244094491" top="0.74803149606299213" bottom="0.74803149606299213" header="0.31496062992125984" footer="0.31496062992125984"/>
  <pageSetup paperSize="9" scale="3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41"/>
  <sheetViews>
    <sheetView view="pageBreakPreview" zoomScaleNormal="100" zoomScaleSheetLayoutView="100" workbookViewId="0">
      <selection activeCell="K20" sqref="K20"/>
    </sheetView>
  </sheetViews>
  <sheetFormatPr defaultRowHeight="15" x14ac:dyDescent="0.25"/>
  <cols>
    <col min="1" max="1" width="18.7109375" style="607" customWidth="1"/>
    <col min="2" max="2" width="11.28515625" style="607" customWidth="1"/>
    <col min="3" max="3" width="18.5703125" style="607" customWidth="1"/>
    <col min="4" max="4" width="34.85546875" style="607" customWidth="1"/>
    <col min="5" max="5" width="19.42578125" style="607" customWidth="1"/>
  </cols>
  <sheetData>
    <row r="2" spans="1:5" x14ac:dyDescent="0.25">
      <c r="A2" s="590"/>
      <c r="B2" s="701" t="s">
        <v>0</v>
      </c>
      <c r="C2" s="702"/>
      <c r="D2" s="702"/>
      <c r="E2" s="703"/>
    </row>
    <row r="3" spans="1:5" ht="15" customHeight="1" x14ac:dyDescent="0.25">
      <c r="A3" s="591"/>
      <c r="B3" s="708" t="s">
        <v>429</v>
      </c>
      <c r="C3" s="709"/>
      <c r="D3" s="709"/>
      <c r="E3" s="710"/>
    </row>
    <row r="4" spans="1:5" ht="60" customHeight="1" x14ac:dyDescent="0.25">
      <c r="A4" s="591"/>
      <c r="B4" s="708" t="s">
        <v>427</v>
      </c>
      <c r="C4" s="709"/>
      <c r="D4" s="709"/>
      <c r="E4" s="710"/>
    </row>
    <row r="5" spans="1:5" x14ac:dyDescent="0.25">
      <c r="A5" s="591"/>
      <c r="B5" s="704" t="s">
        <v>2</v>
      </c>
      <c r="C5" s="705"/>
      <c r="D5" s="628" t="s">
        <v>430</v>
      </c>
      <c r="E5" s="629" t="s">
        <v>353</v>
      </c>
    </row>
    <row r="6" spans="1:5" x14ac:dyDescent="0.25">
      <c r="A6" s="592"/>
      <c r="B6" s="706" t="s">
        <v>532</v>
      </c>
      <c r="C6" s="707"/>
      <c r="D6" s="627" t="s">
        <v>533</v>
      </c>
      <c r="E6" s="630"/>
    </row>
    <row r="7" spans="1:5" x14ac:dyDescent="0.25">
      <c r="A7" s="591"/>
      <c r="B7" s="631"/>
      <c r="C7" s="631"/>
      <c r="D7" s="631"/>
      <c r="E7" s="632"/>
    </row>
    <row r="8" spans="1:5" x14ac:dyDescent="0.25">
      <c r="A8" s="593"/>
      <c r="B8" s="633"/>
      <c r="C8" s="633"/>
      <c r="D8" s="594" t="s">
        <v>431</v>
      </c>
      <c r="E8" s="595"/>
    </row>
    <row r="9" spans="1:5" x14ac:dyDescent="0.25">
      <c r="A9" s="593"/>
      <c r="B9" s="596" t="s">
        <v>534</v>
      </c>
      <c r="C9" s="597"/>
      <c r="D9" s="594"/>
      <c r="E9" s="595"/>
    </row>
    <row r="10" spans="1:5" x14ac:dyDescent="0.25">
      <c r="A10" s="593"/>
      <c r="B10" s="597" t="s">
        <v>535</v>
      </c>
      <c r="C10" s="598"/>
      <c r="D10" s="599">
        <v>1.0200000000000001E-2</v>
      </c>
      <c r="E10" s="595"/>
    </row>
    <row r="11" spans="1:5" x14ac:dyDescent="0.25">
      <c r="A11" s="593"/>
      <c r="B11" s="693" t="s">
        <v>433</v>
      </c>
      <c r="C11" s="694"/>
      <c r="D11" s="600">
        <f>D10</f>
        <v>1.0200000000000001E-2</v>
      </c>
      <c r="E11" s="634"/>
    </row>
    <row r="12" spans="1:5" x14ac:dyDescent="0.25">
      <c r="A12" s="593"/>
      <c r="B12" s="596" t="s">
        <v>434</v>
      </c>
      <c r="C12" s="597"/>
      <c r="D12" s="594"/>
      <c r="E12" s="634"/>
    </row>
    <row r="13" spans="1:5" x14ac:dyDescent="0.25">
      <c r="A13" s="593"/>
      <c r="B13" s="597" t="s">
        <v>432</v>
      </c>
      <c r="C13" s="598"/>
      <c r="D13" s="599">
        <v>3.7999999999999999E-2</v>
      </c>
      <c r="E13" s="634"/>
    </row>
    <row r="14" spans="1:5" x14ac:dyDescent="0.25">
      <c r="A14" s="593"/>
      <c r="B14" s="693" t="s">
        <v>435</v>
      </c>
      <c r="C14" s="694"/>
      <c r="D14" s="600">
        <f>D13</f>
        <v>3.7999999999999999E-2</v>
      </c>
      <c r="E14" s="634"/>
    </row>
    <row r="15" spans="1:5" x14ac:dyDescent="0.25">
      <c r="A15" s="593"/>
      <c r="B15" s="596" t="s">
        <v>436</v>
      </c>
      <c r="C15" s="601"/>
      <c r="D15" s="602"/>
      <c r="E15" s="634"/>
    </row>
    <row r="16" spans="1:5" x14ac:dyDescent="0.25">
      <c r="A16" s="593"/>
      <c r="B16" s="695" t="s">
        <v>536</v>
      </c>
      <c r="C16" s="696"/>
      <c r="D16" s="602">
        <v>6.59E-2</v>
      </c>
      <c r="E16" s="634"/>
    </row>
    <row r="17" spans="1:9" x14ac:dyDescent="0.25">
      <c r="A17" s="593"/>
      <c r="B17" s="693" t="s">
        <v>441</v>
      </c>
      <c r="C17" s="694"/>
      <c r="D17" s="600">
        <f>D16</f>
        <v>6.59E-2</v>
      </c>
      <c r="E17" s="634"/>
    </row>
    <row r="18" spans="1:9" x14ac:dyDescent="0.25">
      <c r="A18" s="593"/>
      <c r="B18" s="596" t="s">
        <v>442</v>
      </c>
      <c r="C18" s="597"/>
      <c r="D18" s="602"/>
      <c r="E18" s="634"/>
    </row>
    <row r="19" spans="1:9" x14ac:dyDescent="0.25">
      <c r="A19" s="593"/>
      <c r="B19" s="597" t="s">
        <v>537</v>
      </c>
      <c r="C19" s="597"/>
      <c r="D19" s="602">
        <v>3.2000000000000002E-3</v>
      </c>
      <c r="E19" s="634"/>
    </row>
    <row r="20" spans="1:9" x14ac:dyDescent="0.25">
      <c r="A20" s="593"/>
      <c r="B20" s="644" t="s">
        <v>445</v>
      </c>
      <c r="C20" s="601"/>
      <c r="D20" s="602">
        <v>5.0000000000000001E-3</v>
      </c>
      <c r="E20" s="634"/>
    </row>
    <row r="21" spans="1:9" x14ac:dyDescent="0.25">
      <c r="A21" s="593"/>
      <c r="B21" s="693" t="s">
        <v>443</v>
      </c>
      <c r="C21" s="694"/>
      <c r="D21" s="603">
        <f>SUM(D19:D20)</f>
        <v>8.2000000000000007E-3</v>
      </c>
      <c r="E21" s="634"/>
    </row>
    <row r="22" spans="1:9" x14ac:dyDescent="0.25">
      <c r="A22" s="593"/>
      <c r="B22" s="596" t="s">
        <v>444</v>
      </c>
      <c r="C22" s="597"/>
      <c r="D22" s="602"/>
      <c r="E22" s="634"/>
    </row>
    <row r="23" spans="1:9" x14ac:dyDescent="0.25">
      <c r="A23" s="593"/>
      <c r="B23" s="695" t="s">
        <v>437</v>
      </c>
      <c r="C23" s="696"/>
      <c r="D23" s="645">
        <v>0.05</v>
      </c>
      <c r="E23" s="634"/>
    </row>
    <row r="24" spans="1:9" x14ac:dyDescent="0.25">
      <c r="A24" s="593"/>
      <c r="B24" s="695" t="s">
        <v>438</v>
      </c>
      <c r="C24" s="696"/>
      <c r="D24" s="645">
        <v>6.4999999999999997E-3</v>
      </c>
      <c r="E24" s="634"/>
    </row>
    <row r="25" spans="1:9" x14ac:dyDescent="0.25">
      <c r="A25" s="593"/>
      <c r="B25" s="625" t="s">
        <v>439</v>
      </c>
      <c r="C25" s="626"/>
      <c r="D25" s="645">
        <v>0.03</v>
      </c>
      <c r="E25" s="634"/>
      <c r="G25" s="589"/>
    </row>
    <row r="26" spans="1:9" x14ac:dyDescent="0.25">
      <c r="A26" s="593"/>
      <c r="B26" s="625" t="s">
        <v>440</v>
      </c>
      <c r="C26" s="626"/>
      <c r="D26" s="645">
        <v>0</v>
      </c>
      <c r="E26" s="634"/>
    </row>
    <row r="27" spans="1:9" x14ac:dyDescent="0.25">
      <c r="A27" s="593"/>
      <c r="B27" s="693" t="s">
        <v>446</v>
      </c>
      <c r="C27" s="694"/>
      <c r="D27" s="603">
        <f>SUM(D23:D26)</f>
        <v>8.6499999999999994E-2</v>
      </c>
      <c r="E27" s="634"/>
    </row>
    <row r="28" spans="1:9" x14ac:dyDescent="0.25">
      <c r="A28" s="593"/>
      <c r="B28" s="635"/>
      <c r="C28" s="635"/>
      <c r="D28" s="636"/>
      <c r="E28" s="877"/>
    </row>
    <row r="29" spans="1:9" x14ac:dyDescent="0.25">
      <c r="A29" s="593"/>
      <c r="B29" s="697" t="s">
        <v>447</v>
      </c>
      <c r="C29" s="698"/>
      <c r="D29" s="603">
        <f>((1+D11)*(1+D14+D21)*(1+D17)/(1-D27))-1</f>
        <v>0.23318998874220043</v>
      </c>
      <c r="E29" s="637"/>
    </row>
    <row r="30" spans="1:9" x14ac:dyDescent="0.25">
      <c r="A30" s="593"/>
      <c r="B30" s="633"/>
      <c r="C30" s="633"/>
      <c r="D30" s="633"/>
      <c r="E30" s="595"/>
    </row>
    <row r="31" spans="1:9" x14ac:dyDescent="0.25">
      <c r="A31" s="604" t="s">
        <v>448</v>
      </c>
      <c r="B31" s="638"/>
      <c r="C31" s="638"/>
      <c r="D31" s="638"/>
      <c r="E31" s="639"/>
    </row>
    <row r="32" spans="1:9" x14ac:dyDescent="0.25">
      <c r="A32" s="606"/>
      <c r="B32" s="638"/>
      <c r="C32" s="638"/>
      <c r="D32" s="638"/>
      <c r="E32" s="639"/>
      <c r="I32" s="589"/>
    </row>
    <row r="33" spans="1:8" x14ac:dyDescent="0.25">
      <c r="A33" s="605" t="s">
        <v>449</v>
      </c>
      <c r="B33" s="640" t="s">
        <v>450</v>
      </c>
      <c r="C33" s="638"/>
      <c r="D33" s="638"/>
      <c r="E33" s="639"/>
    </row>
    <row r="34" spans="1:8" x14ac:dyDescent="0.25">
      <c r="A34" s="606"/>
      <c r="B34" s="640" t="s">
        <v>451</v>
      </c>
      <c r="C34" s="638"/>
      <c r="D34" s="638"/>
      <c r="E34" s="639"/>
      <c r="H34" s="508"/>
    </row>
    <row r="35" spans="1:8" x14ac:dyDescent="0.25">
      <c r="A35" s="606"/>
      <c r="B35" s="699" t="s">
        <v>539</v>
      </c>
      <c r="C35" s="699"/>
      <c r="D35" s="699"/>
      <c r="E35" s="700"/>
    </row>
    <row r="36" spans="1:8" x14ac:dyDescent="0.25">
      <c r="A36" s="606"/>
      <c r="B36" s="699" t="s">
        <v>538</v>
      </c>
      <c r="C36" s="699"/>
      <c r="D36" s="699"/>
      <c r="E36" s="700"/>
    </row>
    <row r="37" spans="1:8" x14ac:dyDescent="0.25">
      <c r="A37" s="606"/>
      <c r="B37" s="641" t="s">
        <v>540</v>
      </c>
      <c r="C37" s="638"/>
      <c r="D37" s="638"/>
      <c r="E37" s="639"/>
    </row>
    <row r="38" spans="1:8" x14ac:dyDescent="0.25">
      <c r="A38" s="606"/>
      <c r="B38" s="640" t="s">
        <v>541</v>
      </c>
      <c r="C38" s="638"/>
      <c r="D38" s="638"/>
      <c r="E38" s="639"/>
    </row>
    <row r="39" spans="1:8" x14ac:dyDescent="0.25">
      <c r="A39" s="606"/>
      <c r="B39" s="640" t="s">
        <v>542</v>
      </c>
      <c r="C39" s="638"/>
      <c r="D39" s="638"/>
      <c r="E39" s="639"/>
    </row>
    <row r="40" spans="1:8" x14ac:dyDescent="0.25">
      <c r="A40" s="606"/>
      <c r="B40" s="640" t="s">
        <v>543</v>
      </c>
      <c r="C40" s="638"/>
      <c r="D40" s="638"/>
      <c r="E40" s="639"/>
    </row>
    <row r="41" spans="1:8" x14ac:dyDescent="0.25">
      <c r="A41" s="646"/>
      <c r="B41" s="647" t="s">
        <v>544</v>
      </c>
      <c r="C41" s="648"/>
      <c r="D41" s="648"/>
      <c r="E41" s="649"/>
    </row>
  </sheetData>
  <mergeCells count="16">
    <mergeCell ref="B2:E2"/>
    <mergeCell ref="B4:E4"/>
    <mergeCell ref="B5:C5"/>
    <mergeCell ref="B6:C6"/>
    <mergeCell ref="B11:C11"/>
    <mergeCell ref="B3:E3"/>
    <mergeCell ref="B23:C23"/>
    <mergeCell ref="B29:C29"/>
    <mergeCell ref="B35:E35"/>
    <mergeCell ref="B36:E36"/>
    <mergeCell ref="B17:C17"/>
    <mergeCell ref="B21:C21"/>
    <mergeCell ref="B24:C24"/>
    <mergeCell ref="B27:C27"/>
    <mergeCell ref="B14:C14"/>
    <mergeCell ref="B16:C16"/>
  </mergeCells>
  <pageMargins left="0.511811024" right="0.511811024" top="0.78740157499999996" bottom="0.78740157499999996" header="0.31496062000000002" footer="0.31496062000000002"/>
  <pageSetup paperSize="9" scale="8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50"/>
  <sheetViews>
    <sheetView view="pageBreakPreview" zoomScale="85" zoomScaleNormal="100" zoomScaleSheetLayoutView="85" workbookViewId="0">
      <selection activeCell="K12" sqref="K12"/>
    </sheetView>
  </sheetViews>
  <sheetFormatPr defaultRowHeight="15" x14ac:dyDescent="0.25"/>
  <cols>
    <col min="2" max="2" width="10.7109375" style="623" customWidth="1"/>
    <col min="3" max="3" width="73.5703125" style="624" customWidth="1"/>
    <col min="4" max="4" width="12.7109375" style="624" customWidth="1"/>
    <col min="5" max="5" width="13.140625" style="623" customWidth="1"/>
  </cols>
  <sheetData>
    <row r="2" spans="2:5" x14ac:dyDescent="0.25">
      <c r="B2" s="714"/>
      <c r="C2" s="717" t="s">
        <v>0</v>
      </c>
      <c r="D2" s="718"/>
      <c r="E2" s="719"/>
    </row>
    <row r="3" spans="2:5" x14ac:dyDescent="0.25">
      <c r="B3" s="715"/>
      <c r="C3" s="717" t="s">
        <v>452</v>
      </c>
      <c r="D3" s="718"/>
      <c r="E3" s="719"/>
    </row>
    <row r="4" spans="2:5" ht="54.75" customHeight="1" x14ac:dyDescent="0.25">
      <c r="B4" s="715"/>
      <c r="C4" s="720" t="s">
        <v>427</v>
      </c>
      <c r="D4" s="718"/>
      <c r="E4" s="719"/>
    </row>
    <row r="5" spans="2:5" x14ac:dyDescent="0.25">
      <c r="B5" s="716"/>
      <c r="C5" s="717" t="s">
        <v>2</v>
      </c>
      <c r="D5" s="718"/>
      <c r="E5" s="719"/>
    </row>
    <row r="6" spans="2:5" x14ac:dyDescent="0.25">
      <c r="B6" s="721"/>
      <c r="C6" s="721"/>
      <c r="D6" s="721"/>
      <c r="E6" s="721"/>
    </row>
    <row r="7" spans="2:5" x14ac:dyDescent="0.25">
      <c r="B7" s="712" t="s">
        <v>453</v>
      </c>
      <c r="C7" s="712"/>
      <c r="D7" s="712"/>
      <c r="E7" s="608" t="s">
        <v>454</v>
      </c>
    </row>
    <row r="8" spans="2:5" x14ac:dyDescent="0.25">
      <c r="B8" s="608" t="s">
        <v>455</v>
      </c>
      <c r="C8" s="609" t="s">
        <v>456</v>
      </c>
      <c r="D8" s="609"/>
      <c r="E8" s="610">
        <v>0.2</v>
      </c>
    </row>
    <row r="9" spans="2:5" x14ac:dyDescent="0.25">
      <c r="B9" s="608" t="s">
        <v>457</v>
      </c>
      <c r="C9" s="609" t="s">
        <v>458</v>
      </c>
      <c r="D9" s="609"/>
      <c r="E9" s="610">
        <v>0.08</v>
      </c>
    </row>
    <row r="10" spans="2:5" x14ac:dyDescent="0.25">
      <c r="B10" s="608" t="s">
        <v>459</v>
      </c>
      <c r="C10" s="609" t="s">
        <v>460</v>
      </c>
      <c r="D10" s="609"/>
      <c r="E10" s="610">
        <v>1.7999999999999999E-2</v>
      </c>
    </row>
    <row r="11" spans="2:5" x14ac:dyDescent="0.25">
      <c r="B11" s="608" t="s">
        <v>461</v>
      </c>
      <c r="C11" s="609" t="s">
        <v>462</v>
      </c>
      <c r="D11" s="609"/>
      <c r="E11" s="610">
        <v>1.2999999999999999E-2</v>
      </c>
    </row>
    <row r="12" spans="2:5" x14ac:dyDescent="0.25">
      <c r="B12" s="608" t="s">
        <v>463</v>
      </c>
      <c r="C12" s="609" t="s">
        <v>464</v>
      </c>
      <c r="D12" s="609"/>
      <c r="E12" s="610" t="s">
        <v>465</v>
      </c>
    </row>
    <row r="13" spans="2:5" x14ac:dyDescent="0.25">
      <c r="B13" s="608" t="s">
        <v>466</v>
      </c>
      <c r="C13" s="609" t="s">
        <v>467</v>
      </c>
      <c r="D13" s="609"/>
      <c r="E13" s="610">
        <v>2E-3</v>
      </c>
    </row>
    <row r="14" spans="2:5" x14ac:dyDescent="0.25">
      <c r="B14" s="608" t="s">
        <v>468</v>
      </c>
      <c r="C14" s="609" t="s">
        <v>469</v>
      </c>
      <c r="D14" s="609"/>
      <c r="E14" s="610">
        <v>2.5000000000000001E-2</v>
      </c>
    </row>
    <row r="15" spans="2:5" x14ac:dyDescent="0.25">
      <c r="B15" s="608" t="s">
        <v>470</v>
      </c>
      <c r="C15" s="609" t="s">
        <v>471</v>
      </c>
      <c r="D15" s="609"/>
      <c r="E15" s="610">
        <v>0.03</v>
      </c>
    </row>
    <row r="16" spans="2:5" x14ac:dyDescent="0.25">
      <c r="B16" s="608" t="s">
        <v>472</v>
      </c>
      <c r="C16" s="609" t="s">
        <v>473</v>
      </c>
      <c r="D16" s="609"/>
      <c r="E16" s="610">
        <v>0.01</v>
      </c>
    </row>
    <row r="17" spans="2:5" x14ac:dyDescent="0.25">
      <c r="B17" s="712" t="s">
        <v>474</v>
      </c>
      <c r="C17" s="712"/>
      <c r="D17" s="712"/>
      <c r="E17" s="611">
        <f>SUM(E8:E16)</f>
        <v>0.37800000000000011</v>
      </c>
    </row>
    <row r="18" spans="2:5" x14ac:dyDescent="0.25">
      <c r="B18" s="722" t="s">
        <v>475</v>
      </c>
      <c r="C18" s="722"/>
      <c r="D18" s="612"/>
      <c r="E18" s="613" t="s">
        <v>454</v>
      </c>
    </row>
    <row r="19" spans="2:5" x14ac:dyDescent="0.25">
      <c r="B19" s="608" t="s">
        <v>476</v>
      </c>
      <c r="C19" s="609" t="s">
        <v>477</v>
      </c>
      <c r="D19" s="609"/>
      <c r="E19" s="610">
        <v>0.17519999999999999</v>
      </c>
    </row>
    <row r="20" spans="2:5" x14ac:dyDescent="0.25">
      <c r="B20" s="608" t="s">
        <v>478</v>
      </c>
      <c r="C20" s="609" t="s">
        <v>479</v>
      </c>
      <c r="D20" s="609"/>
      <c r="E20" s="610">
        <v>3.9100000000000003E-2</v>
      </c>
    </row>
    <row r="21" spans="2:5" x14ac:dyDescent="0.25">
      <c r="B21" s="608" t="s">
        <v>480</v>
      </c>
      <c r="C21" s="609" t="s">
        <v>481</v>
      </c>
      <c r="D21" s="609"/>
      <c r="E21" s="610">
        <v>7.6E-3</v>
      </c>
    </row>
    <row r="22" spans="2:5" x14ac:dyDescent="0.25">
      <c r="B22" s="608" t="s">
        <v>482</v>
      </c>
      <c r="C22" s="609" t="s">
        <v>483</v>
      </c>
      <c r="D22" s="609"/>
      <c r="E22" s="610">
        <v>1.1000000000000001E-3</v>
      </c>
    </row>
    <row r="23" spans="2:5" x14ac:dyDescent="0.25">
      <c r="B23" s="608" t="s">
        <v>484</v>
      </c>
      <c r="C23" s="609" t="s">
        <v>485</v>
      </c>
      <c r="D23" s="609"/>
      <c r="E23" s="610">
        <v>6.7000000000000002E-3</v>
      </c>
    </row>
    <row r="24" spans="2:5" x14ac:dyDescent="0.25">
      <c r="B24" s="608" t="s">
        <v>486</v>
      </c>
      <c r="C24" s="609" t="s">
        <v>487</v>
      </c>
      <c r="D24" s="609"/>
      <c r="E24" s="610">
        <v>0.1011</v>
      </c>
    </row>
    <row r="25" spans="2:5" x14ac:dyDescent="0.25">
      <c r="B25" s="608" t="s">
        <v>488</v>
      </c>
      <c r="C25" s="609" t="s">
        <v>489</v>
      </c>
      <c r="D25" s="609"/>
      <c r="E25" s="610">
        <v>3.3999999999999998E-3</v>
      </c>
    </row>
    <row r="26" spans="2:5" x14ac:dyDescent="0.25">
      <c r="B26" s="608" t="s">
        <v>490</v>
      </c>
      <c r="C26" s="609" t="s">
        <v>491</v>
      </c>
      <c r="D26" s="609"/>
      <c r="E26" s="614" t="s">
        <v>465</v>
      </c>
    </row>
    <row r="27" spans="2:5" x14ac:dyDescent="0.25">
      <c r="B27" s="608" t="s">
        <v>492</v>
      </c>
      <c r="C27" s="609" t="s">
        <v>493</v>
      </c>
      <c r="D27" s="609"/>
      <c r="E27" s="614" t="s">
        <v>465</v>
      </c>
    </row>
    <row r="28" spans="2:5" x14ac:dyDescent="0.25">
      <c r="B28" s="608" t="s">
        <v>494</v>
      </c>
      <c r="C28" s="609" t="s">
        <v>495</v>
      </c>
      <c r="D28" s="609"/>
      <c r="E28" s="614" t="s">
        <v>465</v>
      </c>
    </row>
    <row r="29" spans="2:5" x14ac:dyDescent="0.25">
      <c r="B29" s="608" t="s">
        <v>496</v>
      </c>
      <c r="C29" s="609" t="s">
        <v>497</v>
      </c>
      <c r="D29" s="609"/>
      <c r="E29" s="614" t="s">
        <v>465</v>
      </c>
    </row>
    <row r="30" spans="2:5" x14ac:dyDescent="0.25">
      <c r="B30" s="712" t="s">
        <v>498</v>
      </c>
      <c r="C30" s="712"/>
      <c r="D30" s="712"/>
      <c r="E30" s="615">
        <f>SUM(E19:E29)</f>
        <v>0.3342</v>
      </c>
    </row>
    <row r="31" spans="2:5" x14ac:dyDescent="0.25">
      <c r="B31" s="723" t="s">
        <v>499</v>
      </c>
      <c r="C31" s="723"/>
      <c r="D31" s="616"/>
      <c r="E31" s="613" t="s">
        <v>454</v>
      </c>
    </row>
    <row r="32" spans="2:5" x14ac:dyDescent="0.25">
      <c r="B32" s="608" t="s">
        <v>500</v>
      </c>
      <c r="C32" s="609" t="s">
        <v>501</v>
      </c>
      <c r="D32" s="609"/>
      <c r="E32" s="617">
        <v>5.3400000000000003E-2</v>
      </c>
    </row>
    <row r="33" spans="2:5" x14ac:dyDescent="0.25">
      <c r="B33" s="608" t="s">
        <v>502</v>
      </c>
      <c r="C33" s="609" t="s">
        <v>503</v>
      </c>
      <c r="D33" s="609"/>
      <c r="E33" s="617">
        <v>0.112</v>
      </c>
    </row>
    <row r="34" spans="2:5" x14ac:dyDescent="0.25">
      <c r="B34" s="608" t="s">
        <v>504</v>
      </c>
      <c r="C34" s="609" t="s">
        <v>505</v>
      </c>
      <c r="D34" s="609"/>
      <c r="E34" s="617">
        <v>0.1129</v>
      </c>
    </row>
    <row r="35" spans="2:5" x14ac:dyDescent="0.25">
      <c r="B35" s="608" t="s">
        <v>506</v>
      </c>
      <c r="C35" s="609" t="s">
        <v>507</v>
      </c>
      <c r="D35" s="609"/>
      <c r="E35" s="617">
        <v>8.9999999999999993E-3</v>
      </c>
    </row>
    <row r="36" spans="2:5" x14ac:dyDescent="0.25">
      <c r="B36" s="608" t="s">
        <v>508</v>
      </c>
      <c r="C36" s="609" t="s">
        <v>509</v>
      </c>
      <c r="D36" s="609"/>
      <c r="E36" s="617">
        <v>2.2599999999999999E-2</v>
      </c>
    </row>
    <row r="37" spans="2:5" x14ac:dyDescent="0.25">
      <c r="B37" s="608" t="s">
        <v>510</v>
      </c>
      <c r="C37" s="609" t="s">
        <v>511</v>
      </c>
      <c r="D37" s="609"/>
      <c r="E37" s="618" t="s">
        <v>465</v>
      </c>
    </row>
    <row r="38" spans="2:5" x14ac:dyDescent="0.25">
      <c r="B38" s="608" t="s">
        <v>512</v>
      </c>
      <c r="C38" s="609" t="s">
        <v>513</v>
      </c>
      <c r="D38" s="609"/>
      <c r="E38" s="618" t="s">
        <v>465</v>
      </c>
    </row>
    <row r="39" spans="2:5" x14ac:dyDescent="0.25">
      <c r="B39" s="712" t="s">
        <v>514</v>
      </c>
      <c r="C39" s="712"/>
      <c r="D39" s="712"/>
      <c r="E39" s="615">
        <f>SUM(E32:E38)</f>
        <v>0.30990000000000001</v>
      </c>
    </row>
    <row r="40" spans="2:5" x14ac:dyDescent="0.25">
      <c r="B40" s="711" t="s">
        <v>515</v>
      </c>
      <c r="C40" s="711"/>
      <c r="D40" s="619"/>
      <c r="E40" s="620" t="s">
        <v>454</v>
      </c>
    </row>
    <row r="41" spans="2:5" x14ac:dyDescent="0.25">
      <c r="B41" s="608" t="s">
        <v>516</v>
      </c>
      <c r="C41" s="609" t="s">
        <v>517</v>
      </c>
      <c r="D41" s="609"/>
      <c r="E41" s="610">
        <f>E17*E30</f>
        <v>0.12632760000000004</v>
      </c>
    </row>
    <row r="42" spans="2:5" ht="25.5" x14ac:dyDescent="0.25">
      <c r="B42" s="608" t="s">
        <v>518</v>
      </c>
      <c r="C42" s="621" t="s">
        <v>519</v>
      </c>
      <c r="D42" s="621"/>
      <c r="E42" s="614" t="s">
        <v>465</v>
      </c>
    </row>
    <row r="43" spans="2:5" x14ac:dyDescent="0.25">
      <c r="B43" s="712" t="s">
        <v>520</v>
      </c>
      <c r="C43" s="712"/>
      <c r="D43" s="712"/>
      <c r="E43" s="611">
        <f>SUM(E41:E42)</f>
        <v>0.12632760000000004</v>
      </c>
    </row>
    <row r="44" spans="2:5" x14ac:dyDescent="0.25">
      <c r="B44" s="713" t="s">
        <v>521</v>
      </c>
      <c r="C44" s="713"/>
      <c r="D44" s="622"/>
      <c r="E44" s="613" t="s">
        <v>454</v>
      </c>
    </row>
    <row r="45" spans="2:5" x14ac:dyDescent="0.25">
      <c r="B45" s="608" t="s">
        <v>522</v>
      </c>
      <c r="C45" s="609" t="s">
        <v>523</v>
      </c>
      <c r="D45" s="609"/>
      <c r="E45" s="617">
        <v>0.25750000000000001</v>
      </c>
    </row>
    <row r="46" spans="2:5" x14ac:dyDescent="0.25">
      <c r="B46" s="608" t="s">
        <v>524</v>
      </c>
      <c r="C46" s="609" t="s">
        <v>525</v>
      </c>
      <c r="D46" s="609"/>
      <c r="E46" s="617">
        <v>6.0299999999999999E-2</v>
      </c>
    </row>
    <row r="47" spans="2:5" ht="25.5" x14ac:dyDescent="0.25">
      <c r="B47" s="608" t="s">
        <v>526</v>
      </c>
      <c r="C47" s="621" t="s">
        <v>527</v>
      </c>
      <c r="D47" s="621"/>
      <c r="E47" s="617">
        <v>2.6700000000000002E-2</v>
      </c>
    </row>
    <row r="48" spans="2:5" x14ac:dyDescent="0.25">
      <c r="B48" s="608" t="s">
        <v>528</v>
      </c>
      <c r="C48" s="609" t="s">
        <v>529</v>
      </c>
      <c r="D48" s="609"/>
      <c r="E48" s="617">
        <v>7.9799999999999996E-2</v>
      </c>
    </row>
    <row r="49" spans="2:5" x14ac:dyDescent="0.25">
      <c r="B49" s="712" t="s">
        <v>530</v>
      </c>
      <c r="C49" s="712"/>
      <c r="D49" s="608"/>
      <c r="E49" s="611">
        <v>0.42430000000000001</v>
      </c>
    </row>
    <row r="50" spans="2:5" x14ac:dyDescent="0.25">
      <c r="B50" s="712" t="s">
        <v>531</v>
      </c>
      <c r="C50" s="712"/>
      <c r="D50" s="712"/>
      <c r="E50" s="611">
        <f>E49+E39+E30+E17+E43</f>
        <v>1.5727276000000001</v>
      </c>
    </row>
  </sheetData>
  <mergeCells count="17">
    <mergeCell ref="B39:D39"/>
    <mergeCell ref="B2:B5"/>
    <mergeCell ref="C2:E2"/>
    <mergeCell ref="C3:E3"/>
    <mergeCell ref="C4:E4"/>
    <mergeCell ref="C5:E5"/>
    <mergeCell ref="B6:E6"/>
    <mergeCell ref="B7:D7"/>
    <mergeCell ref="B17:D17"/>
    <mergeCell ref="B18:C18"/>
    <mergeCell ref="B30:D30"/>
    <mergeCell ref="B31:C31"/>
    <mergeCell ref="B40:C40"/>
    <mergeCell ref="B43:D43"/>
    <mergeCell ref="B44:C44"/>
    <mergeCell ref="B49:C49"/>
    <mergeCell ref="B50:D50"/>
  </mergeCells>
  <pageMargins left="0.511811024" right="0.511811024" top="0.78740157499999996" bottom="0.78740157499999996" header="0.31496062000000002" footer="0.31496062000000002"/>
  <pageSetup paperSize="9" scale="77" orientation="portrait" r:id="rId1"/>
  <colBreaks count="1" manualBreakCount="1">
    <brk id="1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view="pageBreakPreview" zoomScaleNormal="100" zoomScaleSheetLayoutView="100" workbookViewId="0">
      <selection activeCell="O28" sqref="O28"/>
    </sheetView>
  </sheetViews>
  <sheetFormatPr defaultRowHeight="15" x14ac:dyDescent="0.25"/>
  <cols>
    <col min="1" max="1" width="8.85546875" style="209" customWidth="1"/>
    <col min="2" max="2" width="7.5703125" style="209" bestFit="1" customWidth="1"/>
    <col min="3" max="3" width="20.42578125" style="209" customWidth="1"/>
    <col min="4" max="4" width="4.5703125" style="209" customWidth="1"/>
    <col min="5" max="5" width="8.42578125" style="209" customWidth="1"/>
    <col min="6" max="6" width="6.140625" style="209" bestFit="1" customWidth="1"/>
    <col min="7" max="7" width="8.42578125" style="209" bestFit="1" customWidth="1"/>
    <col min="8" max="8" width="11" style="209" bestFit="1" customWidth="1"/>
    <col min="9" max="9" width="10.5703125" style="209" bestFit="1" customWidth="1"/>
    <col min="10" max="10" width="12.5703125" style="209" bestFit="1" customWidth="1"/>
    <col min="11" max="11" width="12.42578125" style="209" bestFit="1" customWidth="1"/>
    <col min="12" max="12" width="11.42578125" style="209" customWidth="1"/>
    <col min="13" max="13" width="12.85546875" style="209" customWidth="1"/>
    <col min="14" max="14" width="17.140625" style="209" customWidth="1"/>
    <col min="15" max="15" width="9.140625" style="209"/>
    <col min="16" max="16" width="11.7109375" style="209" customWidth="1"/>
    <col min="17" max="16384" width="9.140625" style="209"/>
  </cols>
  <sheetData>
    <row r="1" spans="1:15" s="354" customFormat="1" ht="15" customHeight="1" x14ac:dyDescent="0.25">
      <c r="A1" s="726" t="s">
        <v>308</v>
      </c>
      <c r="B1" s="727"/>
      <c r="C1" s="727"/>
      <c r="D1" s="727"/>
      <c r="E1" s="727"/>
      <c r="F1" s="727"/>
      <c r="G1" s="727"/>
      <c r="H1" s="727"/>
      <c r="I1" s="727"/>
      <c r="J1" s="728"/>
      <c r="K1" s="724" t="s">
        <v>309</v>
      </c>
    </row>
    <row r="2" spans="1:15" s="354" customFormat="1" ht="15" customHeight="1" x14ac:dyDescent="0.25">
      <c r="A2" s="729"/>
      <c r="B2" s="730"/>
      <c r="C2" s="730"/>
      <c r="D2" s="730"/>
      <c r="E2" s="730"/>
      <c r="F2" s="730"/>
      <c r="G2" s="730"/>
      <c r="H2" s="730"/>
      <c r="I2" s="730"/>
      <c r="J2" s="731"/>
      <c r="K2" s="725"/>
    </row>
    <row r="3" spans="1:15" s="354" customFormat="1" ht="15" customHeight="1" x14ac:dyDescent="0.25">
      <c r="A3" s="729"/>
      <c r="B3" s="730"/>
      <c r="C3" s="730"/>
      <c r="D3" s="730"/>
      <c r="E3" s="730"/>
      <c r="F3" s="730"/>
      <c r="G3" s="730"/>
      <c r="H3" s="730"/>
      <c r="I3" s="730"/>
      <c r="J3" s="731"/>
      <c r="K3" s="572">
        <v>44348</v>
      </c>
    </row>
    <row r="4" spans="1:15" s="354" customFormat="1" ht="15" customHeight="1" x14ac:dyDescent="0.25">
      <c r="A4" s="732"/>
      <c r="B4" s="733"/>
      <c r="C4" s="733"/>
      <c r="D4" s="733"/>
      <c r="E4" s="733"/>
      <c r="F4" s="733"/>
      <c r="G4" s="733"/>
      <c r="H4" s="733"/>
      <c r="I4" s="733"/>
      <c r="J4" s="734"/>
      <c r="K4" s="571" t="s">
        <v>35</v>
      </c>
    </row>
    <row r="5" spans="1:15" s="208" customFormat="1" ht="15" customHeight="1" x14ac:dyDescent="0.25">
      <c r="A5" s="736" t="s">
        <v>310</v>
      </c>
      <c r="B5" s="737"/>
      <c r="C5" s="737"/>
      <c r="D5" s="737"/>
      <c r="E5" s="737"/>
      <c r="F5" s="737"/>
      <c r="G5" s="737"/>
      <c r="H5" s="737"/>
      <c r="I5" s="737"/>
      <c r="J5" s="738"/>
      <c r="K5" s="735" t="s">
        <v>311</v>
      </c>
      <c r="L5" s="210"/>
    </row>
    <row r="6" spans="1:15" s="208" customFormat="1" x14ac:dyDescent="0.25">
      <c r="A6" s="739"/>
      <c r="B6" s="740"/>
      <c r="C6" s="740"/>
      <c r="D6" s="740"/>
      <c r="E6" s="740"/>
      <c r="F6" s="740"/>
      <c r="G6" s="740"/>
      <c r="H6" s="740"/>
      <c r="I6" s="740"/>
      <c r="J6" s="741"/>
      <c r="K6" s="735"/>
    </row>
    <row r="7" spans="1:15" s="208" customFormat="1" x14ac:dyDescent="0.25">
      <c r="A7" s="742" t="s">
        <v>312</v>
      </c>
      <c r="B7" s="743"/>
      <c r="C7" s="743"/>
      <c r="D7" s="743"/>
      <c r="E7" s="743"/>
      <c r="F7" s="743"/>
      <c r="G7" s="743"/>
      <c r="H7" s="743"/>
      <c r="I7" s="743"/>
      <c r="J7" s="743"/>
      <c r="K7" s="744"/>
    </row>
    <row r="8" spans="1:15" s="208" customFormat="1" x14ac:dyDescent="0.25">
      <c r="A8" s="573" t="s">
        <v>138</v>
      </c>
      <c r="B8" s="434" t="s">
        <v>313</v>
      </c>
      <c r="C8" s="745" t="s">
        <v>299</v>
      </c>
      <c r="D8" s="745"/>
      <c r="E8" s="745"/>
      <c r="F8" s="434" t="s">
        <v>314</v>
      </c>
      <c r="G8" s="434" t="s">
        <v>315</v>
      </c>
      <c r="H8" s="212" t="s">
        <v>316</v>
      </c>
      <c r="I8" s="213" t="s">
        <v>317</v>
      </c>
      <c r="J8" s="746" t="s">
        <v>318</v>
      </c>
      <c r="K8" s="747"/>
    </row>
    <row r="9" spans="1:15" s="208" customFormat="1" x14ac:dyDescent="0.25">
      <c r="A9" s="574"/>
      <c r="B9" s="214"/>
      <c r="C9" s="748"/>
      <c r="D9" s="749"/>
      <c r="E9" s="750"/>
      <c r="F9" s="215"/>
      <c r="G9" s="214"/>
      <c r="H9" s="216"/>
      <c r="I9" s="217"/>
      <c r="J9" s="746"/>
      <c r="K9" s="747"/>
    </row>
    <row r="10" spans="1:15" s="208" customFormat="1" x14ac:dyDescent="0.25">
      <c r="A10" s="757" t="s">
        <v>319</v>
      </c>
      <c r="B10" s="758"/>
      <c r="C10" s="758"/>
      <c r="D10" s="758"/>
      <c r="E10" s="758"/>
      <c r="F10" s="758"/>
      <c r="G10" s="758"/>
      <c r="H10" s="758"/>
      <c r="I10" s="758"/>
      <c r="J10" s="758"/>
      <c r="K10" s="575">
        <f>J9</f>
        <v>0</v>
      </c>
    </row>
    <row r="11" spans="1:15" s="208" customFormat="1" x14ac:dyDescent="0.25">
      <c r="A11" s="576"/>
      <c r="B11" s="439"/>
      <c r="C11" s="439"/>
      <c r="D11" s="439"/>
      <c r="E11" s="439"/>
      <c r="F11" s="439"/>
      <c r="G11" s="439"/>
      <c r="H11" s="439"/>
      <c r="I11" s="439"/>
      <c r="J11" s="439"/>
      <c r="K11" s="577"/>
    </row>
    <row r="12" spans="1:15" s="208" customFormat="1" x14ac:dyDescent="0.25">
      <c r="A12" s="742" t="s">
        <v>320</v>
      </c>
      <c r="B12" s="743"/>
      <c r="C12" s="743"/>
      <c r="D12" s="743"/>
      <c r="E12" s="743"/>
      <c r="F12" s="743"/>
      <c r="G12" s="743"/>
      <c r="H12" s="743"/>
      <c r="I12" s="743"/>
      <c r="J12" s="743"/>
      <c r="K12" s="744"/>
    </row>
    <row r="13" spans="1:15" s="208" customFormat="1" x14ac:dyDescent="0.25">
      <c r="A13" s="573" t="s">
        <v>138</v>
      </c>
      <c r="B13" s="434" t="s">
        <v>313</v>
      </c>
      <c r="C13" s="759" t="s">
        <v>299</v>
      </c>
      <c r="D13" s="760"/>
      <c r="E13" s="760"/>
      <c r="F13" s="760"/>
      <c r="G13" s="761"/>
      <c r="H13" s="434" t="s">
        <v>321</v>
      </c>
      <c r="I13" s="212" t="s">
        <v>322</v>
      </c>
      <c r="J13" s="213" t="s">
        <v>323</v>
      </c>
      <c r="K13" s="578" t="s">
        <v>318</v>
      </c>
    </row>
    <row r="14" spans="1:15" s="208" customFormat="1" x14ac:dyDescent="0.25">
      <c r="A14" s="579">
        <v>20070</v>
      </c>
      <c r="B14" s="219" t="s">
        <v>19</v>
      </c>
      <c r="C14" s="436" t="s">
        <v>324</v>
      </c>
      <c r="D14" s="437"/>
      <c r="E14" s="751" t="s">
        <v>545</v>
      </c>
      <c r="F14" s="752"/>
      <c r="G14" s="753"/>
      <c r="H14" s="219" t="s">
        <v>37</v>
      </c>
      <c r="I14" s="212">
        <f>4/30</f>
        <v>0.13333333333333333</v>
      </c>
      <c r="J14" s="220">
        <v>17207.740000000002</v>
      </c>
      <c r="K14" s="580">
        <f>I14*J14</f>
        <v>2294.3653333333336</v>
      </c>
    </row>
    <row r="15" spans="1:15" ht="15" customHeight="1" x14ac:dyDescent="0.25">
      <c r="A15" s="581">
        <v>99301</v>
      </c>
      <c r="B15" s="223" t="s">
        <v>19</v>
      </c>
      <c r="C15" s="409" t="s">
        <v>326</v>
      </c>
      <c r="D15" s="410"/>
      <c r="E15" s="754" t="s">
        <v>325</v>
      </c>
      <c r="F15" s="755"/>
      <c r="G15" s="756"/>
      <c r="H15" s="224" t="s">
        <v>327</v>
      </c>
      <c r="I15" s="225">
        <v>179.69069493209003</v>
      </c>
      <c r="J15" s="226">
        <v>29.07</v>
      </c>
      <c r="K15" s="580">
        <f>J15*I15</f>
        <v>5223.608501675857</v>
      </c>
      <c r="M15" s="227"/>
    </row>
    <row r="16" spans="1:15" s="208" customFormat="1" x14ac:dyDescent="0.25">
      <c r="A16" s="762" t="s">
        <v>328</v>
      </c>
      <c r="B16" s="763"/>
      <c r="C16" s="763"/>
      <c r="D16" s="763"/>
      <c r="E16" s="763"/>
      <c r="F16" s="763"/>
      <c r="G16" s="763"/>
      <c r="H16" s="763"/>
      <c r="I16" s="763"/>
      <c r="J16" s="763"/>
      <c r="K16" s="583">
        <f>SUM(K14:K15)</f>
        <v>7517.9738350091902</v>
      </c>
      <c r="L16" s="229"/>
      <c r="M16" s="229"/>
      <c r="N16" s="229"/>
      <c r="O16" s="229"/>
    </row>
    <row r="17" spans="1:15" s="208" customFormat="1" x14ac:dyDescent="0.25">
      <c r="A17" s="582"/>
      <c r="B17" s="438"/>
      <c r="C17" s="438"/>
      <c r="D17" s="438"/>
      <c r="E17" s="438"/>
      <c r="F17" s="438"/>
      <c r="G17" s="438"/>
      <c r="H17" s="438"/>
      <c r="I17" s="438"/>
      <c r="J17" s="438"/>
      <c r="K17" s="584"/>
      <c r="L17" s="229"/>
      <c r="M17" s="229"/>
      <c r="N17" s="229"/>
      <c r="O17" s="229"/>
    </row>
    <row r="18" spans="1:15" s="208" customFormat="1" x14ac:dyDescent="0.25">
      <c r="A18" s="742" t="s">
        <v>329</v>
      </c>
      <c r="B18" s="743"/>
      <c r="C18" s="743"/>
      <c r="D18" s="743"/>
      <c r="E18" s="743"/>
      <c r="F18" s="743"/>
      <c r="G18" s="743"/>
      <c r="H18" s="743"/>
      <c r="I18" s="743"/>
      <c r="J18" s="743"/>
      <c r="K18" s="744"/>
      <c r="L18" s="229"/>
      <c r="M18" s="229"/>
      <c r="N18" s="229"/>
      <c r="O18" s="229"/>
    </row>
    <row r="19" spans="1:15" s="208" customFormat="1" x14ac:dyDescent="0.25">
      <c r="A19" s="573" t="s">
        <v>138</v>
      </c>
      <c r="B19" s="434" t="s">
        <v>313</v>
      </c>
      <c r="C19" s="745" t="s">
        <v>299</v>
      </c>
      <c r="D19" s="745"/>
      <c r="E19" s="745"/>
      <c r="F19" s="745"/>
      <c r="G19" s="745"/>
      <c r="H19" s="435" t="s">
        <v>321</v>
      </c>
      <c r="I19" s="212" t="s">
        <v>322</v>
      </c>
      <c r="J19" s="230" t="s">
        <v>323</v>
      </c>
      <c r="K19" s="578" t="s">
        <v>318</v>
      </c>
      <c r="M19" s="872"/>
    </row>
    <row r="20" spans="1:15" s="208" customFormat="1" x14ac:dyDescent="0.25">
      <c r="A20" s="579"/>
      <c r="B20" s="219"/>
      <c r="C20" s="759"/>
      <c r="D20" s="760"/>
      <c r="E20" s="760"/>
      <c r="F20" s="760"/>
      <c r="G20" s="760"/>
      <c r="H20" s="434"/>
      <c r="I20" s="212"/>
      <c r="J20" s="226"/>
      <c r="K20" s="580"/>
      <c r="M20" s="872"/>
    </row>
    <row r="21" spans="1:15" s="208" customFormat="1" x14ac:dyDescent="0.25">
      <c r="A21" s="762" t="s">
        <v>330</v>
      </c>
      <c r="B21" s="763"/>
      <c r="C21" s="763"/>
      <c r="D21" s="763"/>
      <c r="E21" s="763"/>
      <c r="F21" s="763"/>
      <c r="G21" s="763"/>
      <c r="H21" s="763"/>
      <c r="I21" s="763"/>
      <c r="J21" s="769"/>
      <c r="K21" s="585">
        <f>SUM(K20:K20)</f>
        <v>0</v>
      </c>
      <c r="L21" s="229"/>
      <c r="M21" s="874"/>
      <c r="N21" s="229"/>
      <c r="O21" s="229"/>
    </row>
    <row r="22" spans="1:15" s="208" customFormat="1" x14ac:dyDescent="0.25">
      <c r="A22" s="770"/>
      <c r="B22" s="771"/>
      <c r="C22" s="771"/>
      <c r="D22" s="771"/>
      <c r="E22" s="771"/>
      <c r="F22" s="771"/>
      <c r="G22" s="771"/>
      <c r="H22" s="771"/>
      <c r="I22" s="771"/>
      <c r="J22" s="771"/>
      <c r="K22" s="772"/>
    </row>
    <row r="23" spans="1:15" s="208" customFormat="1" x14ac:dyDescent="0.25">
      <c r="A23" s="742" t="s">
        <v>331</v>
      </c>
      <c r="B23" s="743"/>
      <c r="C23" s="743"/>
      <c r="D23" s="743"/>
      <c r="E23" s="743"/>
      <c r="F23" s="743"/>
      <c r="G23" s="743"/>
      <c r="H23" s="743"/>
      <c r="I23" s="743"/>
      <c r="J23" s="743"/>
      <c r="K23" s="744"/>
      <c r="M23" s="872"/>
    </row>
    <row r="24" spans="1:15" s="208" customFormat="1" x14ac:dyDescent="0.25">
      <c r="A24" s="773" t="s">
        <v>332</v>
      </c>
      <c r="B24" s="774"/>
      <c r="C24" s="774"/>
      <c r="D24" s="774"/>
      <c r="E24" s="774"/>
      <c r="F24" s="774"/>
      <c r="G24" s="774"/>
      <c r="H24" s="774"/>
      <c r="I24" s="774"/>
      <c r="J24" s="775"/>
      <c r="K24" s="570">
        <f>K10</f>
        <v>0</v>
      </c>
    </row>
    <row r="25" spans="1:15" s="208" customFormat="1" x14ac:dyDescent="0.25">
      <c r="A25" s="764" t="s">
        <v>333</v>
      </c>
      <c r="B25" s="765"/>
      <c r="C25" s="765"/>
      <c r="D25" s="765"/>
      <c r="E25" s="765"/>
      <c r="F25" s="765"/>
      <c r="G25" s="765"/>
      <c r="H25" s="765"/>
      <c r="I25" s="765"/>
      <c r="J25" s="766"/>
      <c r="K25" s="587">
        <f>K16</f>
        <v>7517.9738350091902</v>
      </c>
      <c r="M25" s="872"/>
    </row>
    <row r="26" spans="1:15" s="208" customFormat="1" x14ac:dyDescent="0.25">
      <c r="A26" s="586"/>
      <c r="B26" s="569"/>
      <c r="C26" s="569"/>
      <c r="D26" s="569"/>
      <c r="E26" s="569"/>
      <c r="F26" s="569"/>
      <c r="G26" s="765" t="s">
        <v>334</v>
      </c>
      <c r="H26" s="765"/>
      <c r="I26" s="765"/>
      <c r="J26" s="766"/>
      <c r="K26" s="587">
        <f>(K24+K25)</f>
        <v>7517.9738350091902</v>
      </c>
      <c r="M26" s="872"/>
    </row>
    <row r="27" spans="1:15" s="208" customFormat="1" x14ac:dyDescent="0.25">
      <c r="A27" s="642"/>
      <c r="B27" s="643"/>
      <c r="C27" s="643"/>
      <c r="D27" s="643"/>
      <c r="E27" s="643"/>
      <c r="F27" s="643"/>
      <c r="J27" s="875" t="s">
        <v>353</v>
      </c>
      <c r="K27" s="587">
        <f>K26*0.2332</f>
        <v>1753.1914983241431</v>
      </c>
      <c r="M27" s="872"/>
    </row>
    <row r="28" spans="1:15" s="208" customFormat="1" x14ac:dyDescent="0.25">
      <c r="A28" s="767" t="s">
        <v>335</v>
      </c>
      <c r="B28" s="768"/>
      <c r="C28" s="768"/>
      <c r="D28" s="768"/>
      <c r="E28" s="768"/>
      <c r="F28" s="768"/>
      <c r="G28" s="768"/>
      <c r="H28" s="768"/>
      <c r="I28" s="768"/>
      <c r="J28" s="768"/>
      <c r="K28" s="588">
        <f>K26+K27</f>
        <v>9271.1653333333343</v>
      </c>
      <c r="L28" s="872"/>
      <c r="M28" s="209"/>
    </row>
    <row r="31" spans="1:15" x14ac:dyDescent="0.25">
      <c r="J31" s="876"/>
    </row>
    <row r="32" spans="1:15" x14ac:dyDescent="0.25">
      <c r="L32" s="873"/>
    </row>
  </sheetData>
  <mergeCells count="25">
    <mergeCell ref="A25:J25"/>
    <mergeCell ref="G26:J26"/>
    <mergeCell ref="A28:J28"/>
    <mergeCell ref="C19:G19"/>
    <mergeCell ref="C20:G20"/>
    <mergeCell ref="A21:J21"/>
    <mergeCell ref="A22:K22"/>
    <mergeCell ref="A23:K23"/>
    <mergeCell ref="A24:J24"/>
    <mergeCell ref="K1:K2"/>
    <mergeCell ref="A1:J4"/>
    <mergeCell ref="K5:K6"/>
    <mergeCell ref="A5:J6"/>
    <mergeCell ref="A18:K18"/>
    <mergeCell ref="A7:K7"/>
    <mergeCell ref="C8:E8"/>
    <mergeCell ref="J8:K8"/>
    <mergeCell ref="C9:E9"/>
    <mergeCell ref="J9:K9"/>
    <mergeCell ref="E14:G14"/>
    <mergeCell ref="E15:G15"/>
    <mergeCell ref="A10:J10"/>
    <mergeCell ref="A12:K12"/>
    <mergeCell ref="C13:G13"/>
    <mergeCell ref="A16:J16"/>
  </mergeCells>
  <pageMargins left="0.7" right="0.7" top="0.75" bottom="0.75" header="0.3" footer="0.3"/>
  <pageSetup paperSize="9" scale="78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view="pageBreakPreview" zoomScaleNormal="100" zoomScaleSheetLayoutView="100" workbookViewId="0">
      <selection activeCell="I31" sqref="I31"/>
    </sheetView>
  </sheetViews>
  <sheetFormatPr defaultRowHeight="15" x14ac:dyDescent="0.25"/>
  <cols>
    <col min="1" max="1" width="8" style="392" bestFit="1" customWidth="1"/>
    <col min="2" max="2" width="10" style="392" bestFit="1" customWidth="1"/>
    <col min="3" max="3" width="9.140625" style="354"/>
    <col min="4" max="4" width="20.5703125" style="354" customWidth="1"/>
    <col min="5" max="5" width="17" style="354" bestFit="1" customWidth="1"/>
    <col min="6" max="6" width="5" style="354" bestFit="1" customWidth="1"/>
    <col min="7" max="7" width="5.5703125" style="354" bestFit="1" customWidth="1"/>
    <col min="8" max="8" width="8.42578125" style="354" bestFit="1" customWidth="1"/>
    <col min="9" max="9" width="11" style="354" bestFit="1" customWidth="1"/>
    <col min="10" max="16384" width="9.140625" style="354"/>
  </cols>
  <sheetData>
    <row r="1" spans="1:9" x14ac:dyDescent="0.25">
      <c r="A1" s="777" t="s">
        <v>308</v>
      </c>
      <c r="B1" s="777"/>
      <c r="C1" s="777"/>
      <c r="D1" s="777"/>
      <c r="E1" s="777"/>
      <c r="F1" s="777"/>
      <c r="G1" s="777"/>
      <c r="H1" s="777"/>
      <c r="I1" s="778" t="s">
        <v>309</v>
      </c>
    </row>
    <row r="2" spans="1:9" x14ac:dyDescent="0.25">
      <c r="A2" s="777"/>
      <c r="B2" s="777"/>
      <c r="C2" s="777"/>
      <c r="D2" s="777"/>
      <c r="E2" s="777"/>
      <c r="F2" s="777"/>
      <c r="G2" s="777"/>
      <c r="H2" s="777"/>
      <c r="I2" s="778"/>
    </row>
    <row r="3" spans="1:9" x14ac:dyDescent="0.25">
      <c r="A3" s="777"/>
      <c r="B3" s="777"/>
      <c r="C3" s="777"/>
      <c r="D3" s="777"/>
      <c r="E3" s="777"/>
      <c r="F3" s="777"/>
      <c r="G3" s="777"/>
      <c r="H3" s="777"/>
      <c r="I3" s="355">
        <v>44348</v>
      </c>
    </row>
    <row r="4" spans="1:9" x14ac:dyDescent="0.25">
      <c r="A4" s="777"/>
      <c r="B4" s="777"/>
      <c r="C4" s="777"/>
      <c r="D4" s="777"/>
      <c r="E4" s="777"/>
      <c r="F4" s="777"/>
      <c r="G4" s="777"/>
      <c r="H4" s="777"/>
      <c r="I4" s="356" t="s">
        <v>46</v>
      </c>
    </row>
    <row r="5" spans="1:9" x14ac:dyDescent="0.25">
      <c r="A5" s="779" t="s">
        <v>336</v>
      </c>
      <c r="B5" s="779"/>
      <c r="C5" s="779"/>
      <c r="D5" s="779"/>
      <c r="E5" s="779"/>
      <c r="F5" s="779"/>
      <c r="G5" s="779"/>
      <c r="H5" s="779"/>
      <c r="I5" s="780" t="s">
        <v>337</v>
      </c>
    </row>
    <row r="6" spans="1:9" x14ac:dyDescent="0.25">
      <c r="A6" s="779"/>
      <c r="B6" s="779"/>
      <c r="C6" s="779"/>
      <c r="D6" s="779"/>
      <c r="E6" s="779"/>
      <c r="F6" s="779"/>
      <c r="G6" s="779"/>
      <c r="H6" s="779"/>
      <c r="I6" s="780"/>
    </row>
    <row r="7" spans="1:9" x14ac:dyDescent="0.25">
      <c r="A7" s="781" t="s">
        <v>338</v>
      </c>
      <c r="B7" s="781"/>
      <c r="C7" s="781"/>
      <c r="D7" s="781"/>
      <c r="E7" s="781"/>
      <c r="F7" s="781"/>
      <c r="G7" s="781"/>
      <c r="H7" s="781"/>
      <c r="I7" s="781"/>
    </row>
    <row r="8" spans="1:9" x14ac:dyDescent="0.25">
      <c r="A8" s="782" t="s">
        <v>339</v>
      </c>
      <c r="B8" s="782"/>
      <c r="C8" s="782"/>
      <c r="D8" s="782"/>
      <c r="E8" s="782"/>
      <c r="F8" s="782"/>
      <c r="G8" s="782"/>
      <c r="H8" s="782"/>
      <c r="I8" s="782"/>
    </row>
    <row r="9" spans="1:9" x14ac:dyDescent="0.25">
      <c r="A9" s="357" t="s">
        <v>138</v>
      </c>
      <c r="B9" s="358" t="s">
        <v>313</v>
      </c>
      <c r="C9" s="783" t="s">
        <v>299</v>
      </c>
      <c r="D9" s="783"/>
      <c r="E9" s="783"/>
      <c r="F9" s="358" t="s">
        <v>321</v>
      </c>
      <c r="G9" s="359" t="s">
        <v>322</v>
      </c>
      <c r="H9" s="360" t="s">
        <v>323</v>
      </c>
      <c r="I9" s="361" t="s">
        <v>318</v>
      </c>
    </row>
    <row r="10" spans="1:9" x14ac:dyDescent="0.25">
      <c r="A10" s="362"/>
      <c r="B10" s="362"/>
      <c r="C10" s="784"/>
      <c r="D10" s="784"/>
      <c r="E10" s="784"/>
      <c r="F10" s="363"/>
      <c r="G10" s="364"/>
      <c r="H10" s="365"/>
      <c r="I10" s="366"/>
    </row>
    <row r="11" spans="1:9" x14ac:dyDescent="0.25">
      <c r="A11" s="785" t="s">
        <v>319</v>
      </c>
      <c r="B11" s="785"/>
      <c r="C11" s="785"/>
      <c r="D11" s="785"/>
      <c r="E11" s="785"/>
      <c r="F11" s="785"/>
      <c r="G11" s="785"/>
      <c r="H11" s="785"/>
      <c r="I11" s="367">
        <f>SUM(I10:I10)</f>
        <v>0</v>
      </c>
    </row>
    <row r="12" spans="1:9" x14ac:dyDescent="0.25">
      <c r="A12" s="786" t="s">
        <v>340</v>
      </c>
      <c r="B12" s="786"/>
      <c r="C12" s="786"/>
      <c r="D12" s="786"/>
      <c r="E12" s="786"/>
      <c r="F12" s="786"/>
      <c r="G12" s="786"/>
      <c r="H12" s="786"/>
      <c r="I12" s="786"/>
    </row>
    <row r="13" spans="1:9" x14ac:dyDescent="0.25">
      <c r="A13" s="357" t="s">
        <v>138</v>
      </c>
      <c r="B13" s="358" t="s">
        <v>313</v>
      </c>
      <c r="C13" s="783" t="s">
        <v>299</v>
      </c>
      <c r="D13" s="783"/>
      <c r="E13" s="783"/>
      <c r="F13" s="358" t="s">
        <v>321</v>
      </c>
      <c r="G13" s="359" t="s">
        <v>322</v>
      </c>
      <c r="H13" s="360" t="s">
        <v>323</v>
      </c>
      <c r="I13" s="361" t="s">
        <v>318</v>
      </c>
    </row>
    <row r="14" spans="1:9" x14ac:dyDescent="0.25">
      <c r="A14" s="368">
        <v>20002</v>
      </c>
      <c r="B14" s="369" t="s">
        <v>19</v>
      </c>
      <c r="C14" s="776" t="s">
        <v>341</v>
      </c>
      <c r="D14" s="776"/>
      <c r="E14" s="408" t="s">
        <v>325</v>
      </c>
      <c r="F14" s="369" t="s">
        <v>327</v>
      </c>
      <c r="G14" s="364">
        <v>0.33300000000000002</v>
      </c>
      <c r="H14" s="370">
        <v>12.86</v>
      </c>
      <c r="I14" s="371">
        <f>G14*H14</f>
        <v>4.2823799999999999</v>
      </c>
    </row>
    <row r="15" spans="1:9" x14ac:dyDescent="0.25">
      <c r="A15" s="785" t="s">
        <v>328</v>
      </c>
      <c r="B15" s="785"/>
      <c r="C15" s="785"/>
      <c r="D15" s="785"/>
      <c r="E15" s="785"/>
      <c r="F15" s="785"/>
      <c r="G15" s="785"/>
      <c r="H15" s="785"/>
      <c r="I15" s="372">
        <f>I14</f>
        <v>4.2823799999999999</v>
      </c>
    </row>
    <row r="16" spans="1:9" x14ac:dyDescent="0.25">
      <c r="A16" s="787" t="s">
        <v>342</v>
      </c>
      <c r="B16" s="787"/>
      <c r="C16" s="787"/>
      <c r="D16" s="787"/>
      <c r="E16" s="787"/>
      <c r="F16" s="787"/>
      <c r="G16" s="787"/>
      <c r="H16" s="787"/>
      <c r="I16" s="787"/>
    </row>
    <row r="17" spans="1:16" x14ac:dyDescent="0.25">
      <c r="A17" s="368"/>
      <c r="B17" s="369"/>
      <c r="C17" s="788" t="s">
        <v>299</v>
      </c>
      <c r="D17" s="788"/>
      <c r="E17" s="788"/>
      <c r="F17" s="369" t="s">
        <v>321</v>
      </c>
      <c r="G17" s="373" t="s">
        <v>322</v>
      </c>
      <c r="H17" s="370" t="s">
        <v>323</v>
      </c>
      <c r="I17" s="371" t="s">
        <v>318</v>
      </c>
    </row>
    <row r="18" spans="1:16" x14ac:dyDescent="0.25">
      <c r="A18" s="374">
        <v>2000</v>
      </c>
      <c r="B18" s="374" t="s">
        <v>19</v>
      </c>
      <c r="C18" s="789" t="s">
        <v>343</v>
      </c>
      <c r="D18" s="790"/>
      <c r="E18" s="790"/>
      <c r="F18" s="375"/>
      <c r="G18" s="375"/>
      <c r="H18" s="376">
        <f>I15*0.05</f>
        <v>0.214119</v>
      </c>
      <c r="I18" s="377">
        <f>H18</f>
        <v>0.214119</v>
      </c>
    </row>
    <row r="19" spans="1:16" x14ac:dyDescent="0.25">
      <c r="A19" s="785" t="s">
        <v>330</v>
      </c>
      <c r="B19" s="785"/>
      <c r="C19" s="785"/>
      <c r="D19" s="785"/>
      <c r="E19" s="785"/>
      <c r="F19" s="785"/>
      <c r="G19" s="785"/>
      <c r="H19" s="785"/>
      <c r="I19" s="378">
        <f>I18</f>
        <v>0.214119</v>
      </c>
    </row>
    <row r="20" spans="1:16" x14ac:dyDescent="0.25">
      <c r="A20" s="791"/>
      <c r="B20" s="792"/>
      <c r="C20" s="792"/>
      <c r="D20" s="792"/>
      <c r="E20" s="792"/>
      <c r="F20" s="792"/>
      <c r="G20" s="792"/>
      <c r="H20" s="792"/>
      <c r="I20" s="793"/>
    </row>
    <row r="21" spans="1:16" x14ac:dyDescent="0.25">
      <c r="A21" s="786" t="s">
        <v>344</v>
      </c>
      <c r="B21" s="786"/>
      <c r="C21" s="786"/>
      <c r="D21" s="786"/>
      <c r="E21" s="786"/>
      <c r="F21" s="786"/>
      <c r="G21" s="786"/>
      <c r="H21" s="786"/>
      <c r="I21" s="786"/>
    </row>
    <row r="22" spans="1:16" x14ac:dyDescent="0.25">
      <c r="A22" s="357" t="s">
        <v>138</v>
      </c>
      <c r="B22" s="358" t="s">
        <v>313</v>
      </c>
      <c r="C22" s="783" t="s">
        <v>299</v>
      </c>
      <c r="D22" s="783"/>
      <c r="E22" s="783"/>
      <c r="F22" s="358" t="s">
        <v>321</v>
      </c>
      <c r="G22" s="359" t="s">
        <v>322</v>
      </c>
      <c r="H22" s="360" t="s">
        <v>323</v>
      </c>
      <c r="I22" s="361" t="s">
        <v>318</v>
      </c>
    </row>
    <row r="23" spans="1:16" x14ac:dyDescent="0.25">
      <c r="A23" s="379">
        <v>11569</v>
      </c>
      <c r="B23" s="362" t="s">
        <v>19</v>
      </c>
      <c r="C23" s="797" t="s">
        <v>345</v>
      </c>
      <c r="D23" s="797"/>
      <c r="E23" s="797"/>
      <c r="F23" s="379" t="s">
        <v>346</v>
      </c>
      <c r="G23" s="380">
        <v>0.59250000000000003</v>
      </c>
      <c r="H23" s="381">
        <v>10.64</v>
      </c>
      <c r="I23" s="382">
        <f>G23*H23</f>
        <v>6.3042000000000007</v>
      </c>
      <c r="P23" s="383"/>
    </row>
    <row r="24" spans="1:16" s="388" customFormat="1" ht="29.25" customHeight="1" x14ac:dyDescent="0.25">
      <c r="A24" s="384">
        <v>10649</v>
      </c>
      <c r="B24" s="362" t="s">
        <v>19</v>
      </c>
      <c r="C24" s="798" t="s">
        <v>347</v>
      </c>
      <c r="D24" s="798"/>
      <c r="E24" s="798"/>
      <c r="F24" s="385" t="s">
        <v>348</v>
      </c>
      <c r="G24" s="386">
        <v>0.02</v>
      </c>
      <c r="H24" s="387">
        <v>75.78</v>
      </c>
      <c r="I24" s="382">
        <f>G24*H24</f>
        <v>1.5156000000000001</v>
      </c>
    </row>
    <row r="25" spans="1:16" ht="30" customHeight="1" x14ac:dyDescent="0.25">
      <c r="A25" s="515">
        <v>39015</v>
      </c>
      <c r="B25" s="515" t="s">
        <v>349</v>
      </c>
      <c r="C25" s="799" t="s">
        <v>350</v>
      </c>
      <c r="D25" s="799"/>
      <c r="E25" s="799"/>
      <c r="F25" s="516" t="s">
        <v>321</v>
      </c>
      <c r="G25" s="517">
        <v>1</v>
      </c>
      <c r="H25" s="518">
        <v>0.78</v>
      </c>
      <c r="I25" s="382">
        <f>G25*H25</f>
        <v>0.78</v>
      </c>
    </row>
    <row r="26" spans="1:16" x14ac:dyDescent="0.25">
      <c r="A26" s="785" t="s">
        <v>351</v>
      </c>
      <c r="B26" s="785"/>
      <c r="C26" s="785"/>
      <c r="D26" s="785"/>
      <c r="E26" s="785"/>
      <c r="F26" s="785"/>
      <c r="G26" s="785"/>
      <c r="H26" s="785"/>
      <c r="I26" s="389">
        <f>SUM(I23:I25)</f>
        <v>8.5998000000000001</v>
      </c>
    </row>
    <row r="27" spans="1:16" x14ac:dyDescent="0.25">
      <c r="A27" s="786" t="s">
        <v>331</v>
      </c>
      <c r="B27" s="786"/>
      <c r="C27" s="786"/>
      <c r="D27" s="786"/>
      <c r="E27" s="786"/>
      <c r="F27" s="786"/>
      <c r="G27" s="786"/>
      <c r="H27" s="786"/>
      <c r="I27" s="786"/>
    </row>
    <row r="28" spans="1:16" x14ac:dyDescent="0.25">
      <c r="A28" s="800" t="s">
        <v>352</v>
      </c>
      <c r="B28" s="800"/>
      <c r="C28" s="800"/>
      <c r="D28" s="800"/>
      <c r="E28" s="800"/>
      <c r="F28" s="800"/>
      <c r="G28" s="800"/>
      <c r="H28" s="800"/>
      <c r="I28" s="390">
        <f>I11+I15+I19+I26</f>
        <v>13.096299</v>
      </c>
    </row>
    <row r="29" spans="1:16" x14ac:dyDescent="0.25">
      <c r="A29" s="794" t="s">
        <v>353</v>
      </c>
      <c r="B29" s="795"/>
      <c r="C29" s="795"/>
      <c r="D29" s="795"/>
      <c r="E29" s="795"/>
      <c r="F29" s="795"/>
      <c r="G29" s="795"/>
      <c r="H29" s="796"/>
      <c r="I29" s="390">
        <f>I28*0.2332</f>
        <v>3.0540569268</v>
      </c>
    </row>
    <row r="30" spans="1:16" x14ac:dyDescent="0.25">
      <c r="A30" s="785" t="s">
        <v>335</v>
      </c>
      <c r="B30" s="785"/>
      <c r="C30" s="785"/>
      <c r="D30" s="785"/>
      <c r="E30" s="785"/>
      <c r="F30" s="785"/>
      <c r="G30" s="785"/>
      <c r="H30" s="785"/>
      <c r="I30" s="391">
        <f>I28+I29</f>
        <v>16.1503559268</v>
      </c>
    </row>
  </sheetData>
  <mergeCells count="28">
    <mergeCell ref="A29:H29"/>
    <mergeCell ref="A30:H30"/>
    <mergeCell ref="C23:E23"/>
    <mergeCell ref="C24:E24"/>
    <mergeCell ref="C25:E25"/>
    <mergeCell ref="A26:H26"/>
    <mergeCell ref="A27:I27"/>
    <mergeCell ref="A28:H28"/>
    <mergeCell ref="C22:E22"/>
    <mergeCell ref="A15:H15"/>
    <mergeCell ref="A16:I16"/>
    <mergeCell ref="C17:E17"/>
    <mergeCell ref="C18:E18"/>
    <mergeCell ref="A19:H19"/>
    <mergeCell ref="A20:I20"/>
    <mergeCell ref="A21:I21"/>
    <mergeCell ref="C14:D14"/>
    <mergeCell ref="A1:H4"/>
    <mergeCell ref="I1:I2"/>
    <mergeCell ref="A5:H6"/>
    <mergeCell ref="I5:I6"/>
    <mergeCell ref="A7:I7"/>
    <mergeCell ref="A8:I8"/>
    <mergeCell ref="C9:E9"/>
    <mergeCell ref="C10:E10"/>
    <mergeCell ref="A11:H11"/>
    <mergeCell ref="A12:I12"/>
    <mergeCell ref="C13:E13"/>
  </mergeCells>
  <printOptions horizontalCentered="1"/>
  <pageMargins left="0.98425196850393704" right="0.39370078740157483" top="0.78740157480314965" bottom="0.78740157480314965" header="0" footer="0"/>
  <pageSetup paperSize="9" scale="90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view="pageBreakPreview" zoomScale="96" zoomScaleNormal="100" zoomScaleSheetLayoutView="96" workbookViewId="0">
      <selection activeCell="I33" sqref="I33"/>
    </sheetView>
  </sheetViews>
  <sheetFormatPr defaultRowHeight="15" x14ac:dyDescent="0.25"/>
  <cols>
    <col min="1" max="1" width="8" style="392" bestFit="1" customWidth="1"/>
    <col min="2" max="2" width="10" style="392" bestFit="1" customWidth="1"/>
    <col min="3" max="3" width="9.140625" style="354"/>
    <col min="4" max="4" width="20.5703125" style="354" customWidth="1"/>
    <col min="5" max="5" width="17" style="354" bestFit="1" customWidth="1"/>
    <col min="6" max="6" width="5" style="354" bestFit="1" customWidth="1"/>
    <col min="7" max="7" width="10.5703125" style="354" bestFit="1" customWidth="1"/>
    <col min="8" max="8" width="11.140625" style="354" customWidth="1"/>
    <col min="9" max="9" width="13.7109375" style="354" bestFit="1" customWidth="1"/>
  </cols>
  <sheetData>
    <row r="1" spans="1:9" x14ac:dyDescent="0.25">
      <c r="A1" s="777" t="s">
        <v>308</v>
      </c>
      <c r="B1" s="777"/>
      <c r="C1" s="777"/>
      <c r="D1" s="777"/>
      <c r="E1" s="777"/>
      <c r="F1" s="777"/>
      <c r="G1" s="777"/>
      <c r="H1" s="777"/>
      <c r="I1" s="778" t="s">
        <v>309</v>
      </c>
    </row>
    <row r="2" spans="1:9" x14ac:dyDescent="0.25">
      <c r="A2" s="777"/>
      <c r="B2" s="777"/>
      <c r="C2" s="777"/>
      <c r="D2" s="777"/>
      <c r="E2" s="777"/>
      <c r="F2" s="777"/>
      <c r="G2" s="777"/>
      <c r="H2" s="777"/>
      <c r="I2" s="778"/>
    </row>
    <row r="3" spans="1:9" x14ac:dyDescent="0.25">
      <c r="A3" s="777"/>
      <c r="B3" s="777"/>
      <c r="C3" s="777"/>
      <c r="D3" s="777"/>
      <c r="E3" s="777"/>
      <c r="F3" s="777"/>
      <c r="G3" s="777"/>
      <c r="H3" s="777"/>
      <c r="I3" s="355">
        <v>44348</v>
      </c>
    </row>
    <row r="4" spans="1:9" x14ac:dyDescent="0.25">
      <c r="A4" s="777"/>
      <c r="B4" s="777"/>
      <c r="C4" s="777"/>
      <c r="D4" s="777"/>
      <c r="E4" s="777"/>
      <c r="F4" s="777"/>
      <c r="G4" s="777"/>
      <c r="H4" s="777"/>
      <c r="I4" s="356" t="s">
        <v>49</v>
      </c>
    </row>
    <row r="5" spans="1:9" x14ac:dyDescent="0.25">
      <c r="A5" s="779" t="s">
        <v>354</v>
      </c>
      <c r="B5" s="779"/>
      <c r="C5" s="779"/>
      <c r="D5" s="779"/>
      <c r="E5" s="779"/>
      <c r="F5" s="779"/>
      <c r="G5" s="779"/>
      <c r="H5" s="779"/>
      <c r="I5" s="780" t="s">
        <v>311</v>
      </c>
    </row>
    <row r="6" spans="1:9" x14ac:dyDescent="0.25">
      <c r="A6" s="779"/>
      <c r="B6" s="779"/>
      <c r="C6" s="779"/>
      <c r="D6" s="779"/>
      <c r="E6" s="779"/>
      <c r="F6" s="779"/>
      <c r="G6" s="779"/>
      <c r="H6" s="779"/>
      <c r="I6" s="780"/>
    </row>
    <row r="7" spans="1:9" x14ac:dyDescent="0.25">
      <c r="A7" s="814" t="s">
        <v>355</v>
      </c>
      <c r="B7" s="815"/>
      <c r="C7" s="815"/>
      <c r="D7" s="815"/>
      <c r="E7" s="815"/>
      <c r="F7" s="815"/>
      <c r="G7" s="815"/>
      <c r="H7" s="815"/>
      <c r="I7" s="816"/>
    </row>
    <row r="8" spans="1:9" x14ac:dyDescent="0.25">
      <c r="A8" s="782" t="s">
        <v>339</v>
      </c>
      <c r="B8" s="782"/>
      <c r="C8" s="782"/>
      <c r="D8" s="782"/>
      <c r="E8" s="782"/>
      <c r="F8" s="782"/>
      <c r="G8" s="782"/>
      <c r="H8" s="782"/>
      <c r="I8" s="782"/>
    </row>
    <row r="9" spans="1:9" x14ac:dyDescent="0.25">
      <c r="A9" s="357" t="s">
        <v>138</v>
      </c>
      <c r="B9" s="358" t="s">
        <v>313</v>
      </c>
      <c r="C9" s="783" t="s">
        <v>299</v>
      </c>
      <c r="D9" s="783"/>
      <c r="E9" s="783"/>
      <c r="F9" s="358" t="s">
        <v>321</v>
      </c>
      <c r="G9" s="359" t="s">
        <v>322</v>
      </c>
      <c r="H9" s="360" t="s">
        <v>323</v>
      </c>
      <c r="I9" s="361" t="s">
        <v>318</v>
      </c>
    </row>
    <row r="10" spans="1:9" x14ac:dyDescent="0.25">
      <c r="A10" s="362">
        <v>80276</v>
      </c>
      <c r="B10" s="362" t="s">
        <v>19</v>
      </c>
      <c r="C10" s="784" t="s">
        <v>356</v>
      </c>
      <c r="D10" s="784"/>
      <c r="E10" s="784"/>
      <c r="F10" s="363" t="s">
        <v>33</v>
      </c>
      <c r="G10" s="412">
        <v>1.3967E-2</v>
      </c>
      <c r="H10" s="365">
        <v>40009</v>
      </c>
      <c r="I10" s="509">
        <f>G10*H10</f>
        <v>558.80570299999999</v>
      </c>
    </row>
    <row r="11" spans="1:9" x14ac:dyDescent="0.25">
      <c r="A11" s="362">
        <v>80202</v>
      </c>
      <c r="B11" s="362" t="s">
        <v>19</v>
      </c>
      <c r="C11" s="817" t="s">
        <v>357</v>
      </c>
      <c r="D11" s="818"/>
      <c r="E11" s="819"/>
      <c r="F11" s="363" t="s">
        <v>327</v>
      </c>
      <c r="G11" s="364">
        <v>178.5</v>
      </c>
      <c r="H11" s="365">
        <v>2.25</v>
      </c>
      <c r="I11" s="509">
        <f t="shared" ref="I11:I12" si="0">G11*H11</f>
        <v>401.625</v>
      </c>
    </row>
    <row r="12" spans="1:9" x14ac:dyDescent="0.25">
      <c r="A12" s="362">
        <v>80201</v>
      </c>
      <c r="B12" s="362" t="s">
        <v>19</v>
      </c>
      <c r="C12" s="817" t="s">
        <v>358</v>
      </c>
      <c r="D12" s="818"/>
      <c r="E12" s="819"/>
      <c r="F12" s="363" t="s">
        <v>327</v>
      </c>
      <c r="G12" s="364">
        <v>178.5</v>
      </c>
      <c r="H12" s="365">
        <v>2.25</v>
      </c>
      <c r="I12" s="509">
        <f t="shared" si="0"/>
        <v>401.625</v>
      </c>
    </row>
    <row r="13" spans="1:9" x14ac:dyDescent="0.25">
      <c r="A13" s="785" t="s">
        <v>319</v>
      </c>
      <c r="B13" s="785"/>
      <c r="C13" s="785"/>
      <c r="D13" s="785"/>
      <c r="E13" s="785"/>
      <c r="F13" s="785"/>
      <c r="G13" s="785"/>
      <c r="H13" s="785"/>
      <c r="I13" s="510">
        <f>SUM(I10:I12)</f>
        <v>1362.055703</v>
      </c>
    </row>
    <row r="14" spans="1:9" x14ac:dyDescent="0.25">
      <c r="A14" s="786" t="s">
        <v>340</v>
      </c>
      <c r="B14" s="786"/>
      <c r="C14" s="786"/>
      <c r="D14" s="786"/>
      <c r="E14" s="786"/>
      <c r="F14" s="786"/>
      <c r="G14" s="786"/>
      <c r="H14" s="786"/>
      <c r="I14" s="786"/>
    </row>
    <row r="15" spans="1:9" x14ac:dyDescent="0.25">
      <c r="A15" s="357" t="s">
        <v>138</v>
      </c>
      <c r="B15" s="358" t="s">
        <v>313</v>
      </c>
      <c r="C15" s="783" t="s">
        <v>299</v>
      </c>
      <c r="D15" s="783"/>
      <c r="E15" s="783"/>
      <c r="F15" s="358" t="s">
        <v>321</v>
      </c>
      <c r="G15" s="359" t="s">
        <v>322</v>
      </c>
      <c r="H15" s="360" t="s">
        <v>323</v>
      </c>
      <c r="I15" s="361" t="s">
        <v>318</v>
      </c>
    </row>
    <row r="16" spans="1:9" x14ac:dyDescent="0.25">
      <c r="A16" s="413" t="s">
        <v>359</v>
      </c>
      <c r="B16" s="362" t="s">
        <v>19</v>
      </c>
      <c r="C16" s="813" t="s">
        <v>360</v>
      </c>
      <c r="D16" s="776"/>
      <c r="E16" s="408" t="s">
        <v>325</v>
      </c>
      <c r="F16" s="413" t="s">
        <v>327</v>
      </c>
      <c r="G16" s="414">
        <v>360</v>
      </c>
      <c r="H16" s="370">
        <v>12.86</v>
      </c>
      <c r="I16" s="371">
        <f>G16*H16</f>
        <v>4629.5999999999995</v>
      </c>
    </row>
    <row r="17" spans="1:9" x14ac:dyDescent="0.25">
      <c r="A17" s="413" t="s">
        <v>361</v>
      </c>
      <c r="B17" s="362" t="s">
        <v>19</v>
      </c>
      <c r="C17" s="820" t="s">
        <v>362</v>
      </c>
      <c r="D17" s="821"/>
      <c r="E17" s="408" t="s">
        <v>325</v>
      </c>
      <c r="F17" s="413" t="s">
        <v>327</v>
      </c>
      <c r="G17" s="414">
        <v>180</v>
      </c>
      <c r="H17" s="370">
        <v>12.86</v>
      </c>
      <c r="I17" s="371">
        <f t="shared" ref="I17:I18" si="1">G17*H17</f>
        <v>2314.7999999999997</v>
      </c>
    </row>
    <row r="18" spans="1:9" x14ac:dyDescent="0.25">
      <c r="A18" s="413" t="s">
        <v>363</v>
      </c>
      <c r="B18" s="362" t="s">
        <v>19</v>
      </c>
      <c r="C18" s="820" t="s">
        <v>364</v>
      </c>
      <c r="D18" s="821"/>
      <c r="E18" s="408" t="s">
        <v>325</v>
      </c>
      <c r="F18" s="413" t="s">
        <v>327</v>
      </c>
      <c r="G18" s="414">
        <v>180</v>
      </c>
      <c r="H18" s="370">
        <v>31.18</v>
      </c>
      <c r="I18" s="371">
        <f t="shared" si="1"/>
        <v>5612.4</v>
      </c>
    </row>
    <row r="19" spans="1:9" x14ac:dyDescent="0.25">
      <c r="A19" s="785" t="s">
        <v>328</v>
      </c>
      <c r="B19" s="785"/>
      <c r="C19" s="785"/>
      <c r="D19" s="785"/>
      <c r="E19" s="785"/>
      <c r="F19" s="785"/>
      <c r="G19" s="785"/>
      <c r="H19" s="785"/>
      <c r="I19" s="511">
        <f>SUM(I16:I18)</f>
        <v>12556.8</v>
      </c>
    </row>
    <row r="20" spans="1:9" x14ac:dyDescent="0.25">
      <c r="A20" s="801" t="s">
        <v>342</v>
      </c>
      <c r="B20" s="802"/>
      <c r="C20" s="802"/>
      <c r="D20" s="802"/>
      <c r="E20" s="802"/>
      <c r="F20" s="802"/>
      <c r="G20" s="802"/>
      <c r="H20" s="802"/>
      <c r="I20" s="803"/>
    </row>
    <row r="21" spans="1:9" ht="15" customHeight="1" x14ac:dyDescent="0.25">
      <c r="A21" s="368"/>
      <c r="B21" s="369"/>
      <c r="C21" s="804" t="s">
        <v>299</v>
      </c>
      <c r="D21" s="805"/>
      <c r="E21" s="806"/>
      <c r="F21" s="369" t="s">
        <v>321</v>
      </c>
      <c r="G21" s="373" t="s">
        <v>322</v>
      </c>
      <c r="H21" s="370" t="s">
        <v>323</v>
      </c>
      <c r="I21" s="371" t="s">
        <v>318</v>
      </c>
    </row>
    <row r="22" spans="1:9" x14ac:dyDescent="0.25">
      <c r="A22" s="374"/>
      <c r="B22" s="374"/>
      <c r="C22" s="807"/>
      <c r="D22" s="808"/>
      <c r="E22" s="809"/>
      <c r="F22" s="375"/>
      <c r="G22" s="375"/>
      <c r="H22" s="376"/>
      <c r="I22" s="377"/>
    </row>
    <row r="23" spans="1:9" x14ac:dyDescent="0.25">
      <c r="A23" s="810" t="s">
        <v>330</v>
      </c>
      <c r="B23" s="811"/>
      <c r="C23" s="811"/>
      <c r="D23" s="811"/>
      <c r="E23" s="811"/>
      <c r="F23" s="811"/>
      <c r="G23" s="811"/>
      <c r="H23" s="812"/>
      <c r="I23" s="378">
        <f>I22</f>
        <v>0</v>
      </c>
    </row>
    <row r="24" spans="1:9" x14ac:dyDescent="0.25">
      <c r="A24" s="786" t="s">
        <v>344</v>
      </c>
      <c r="B24" s="786"/>
      <c r="C24" s="786"/>
      <c r="D24" s="786"/>
      <c r="E24" s="786"/>
      <c r="F24" s="786"/>
      <c r="G24" s="786"/>
      <c r="H24" s="786"/>
      <c r="I24" s="786"/>
    </row>
    <row r="25" spans="1:9" x14ac:dyDescent="0.25">
      <c r="A25" s="357" t="s">
        <v>138</v>
      </c>
      <c r="B25" s="358" t="s">
        <v>313</v>
      </c>
      <c r="C25" s="783" t="s">
        <v>299</v>
      </c>
      <c r="D25" s="783"/>
      <c r="E25" s="783"/>
      <c r="F25" s="358" t="s">
        <v>321</v>
      </c>
      <c r="G25" s="359" t="s">
        <v>322</v>
      </c>
      <c r="H25" s="360" t="s">
        <v>323</v>
      </c>
      <c r="I25" s="361" t="s">
        <v>318</v>
      </c>
    </row>
    <row r="26" spans="1:9" x14ac:dyDescent="0.25">
      <c r="A26" s="379">
        <v>800102</v>
      </c>
      <c r="B26" s="362" t="s">
        <v>19</v>
      </c>
      <c r="C26" s="797" t="s">
        <v>365</v>
      </c>
      <c r="D26" s="797"/>
      <c r="E26" s="797"/>
      <c r="F26" s="379" t="s">
        <v>366</v>
      </c>
      <c r="G26" s="380">
        <v>465</v>
      </c>
      <c r="H26" s="381">
        <v>6.15</v>
      </c>
      <c r="I26" s="512">
        <f>G26*H26</f>
        <v>2859.75</v>
      </c>
    </row>
    <row r="27" spans="1:9" x14ac:dyDescent="0.25">
      <c r="A27" s="785" t="s">
        <v>367</v>
      </c>
      <c r="B27" s="785"/>
      <c r="C27" s="785"/>
      <c r="D27" s="785"/>
      <c r="E27" s="785"/>
      <c r="F27" s="785"/>
      <c r="G27" s="785"/>
      <c r="H27" s="785"/>
      <c r="I27" s="389">
        <f>SUM(I26:I26)</f>
        <v>2859.75</v>
      </c>
    </row>
    <row r="28" spans="1:9" x14ac:dyDescent="0.25">
      <c r="A28" s="786" t="s">
        <v>331</v>
      </c>
      <c r="B28" s="786"/>
      <c r="C28" s="786"/>
      <c r="D28" s="786"/>
      <c r="E28" s="786"/>
      <c r="F28" s="786"/>
      <c r="G28" s="786"/>
      <c r="H28" s="786"/>
      <c r="I28" s="786"/>
    </row>
    <row r="29" spans="1:9" x14ac:dyDescent="0.25">
      <c r="A29" s="794" t="s">
        <v>319</v>
      </c>
      <c r="B29" s="795"/>
      <c r="C29" s="795"/>
      <c r="D29" s="795"/>
      <c r="E29" s="795"/>
      <c r="F29" s="795"/>
      <c r="G29" s="795"/>
      <c r="H29" s="796"/>
      <c r="I29" s="513">
        <f>I13</f>
        <v>1362.055703</v>
      </c>
    </row>
    <row r="30" spans="1:9" x14ac:dyDescent="0.25">
      <c r="A30" s="800" t="s">
        <v>333</v>
      </c>
      <c r="B30" s="800"/>
      <c r="C30" s="800"/>
      <c r="D30" s="800"/>
      <c r="E30" s="800"/>
      <c r="F30" s="800"/>
      <c r="G30" s="800"/>
      <c r="H30" s="800"/>
      <c r="I30" s="513">
        <f>I19</f>
        <v>12556.8</v>
      </c>
    </row>
    <row r="31" spans="1:9" x14ac:dyDescent="0.25">
      <c r="A31" s="794" t="s">
        <v>330</v>
      </c>
      <c r="B31" s="795"/>
      <c r="C31" s="795"/>
      <c r="D31" s="795"/>
      <c r="E31" s="795"/>
      <c r="F31" s="795"/>
      <c r="G31" s="795"/>
      <c r="H31" s="796"/>
      <c r="I31" s="513">
        <f>I27</f>
        <v>2859.75</v>
      </c>
    </row>
    <row r="32" spans="1:9" x14ac:dyDescent="0.25">
      <c r="A32" s="800" t="s">
        <v>368</v>
      </c>
      <c r="B32" s="800"/>
      <c r="C32" s="800"/>
      <c r="D32" s="800"/>
      <c r="E32" s="800"/>
      <c r="F32" s="800"/>
      <c r="G32" s="800"/>
      <c r="H32" s="800"/>
      <c r="I32" s="513">
        <f>SUM(I29:I31)</f>
        <v>16778.605703000001</v>
      </c>
    </row>
    <row r="33" spans="1:9" x14ac:dyDescent="0.25">
      <c r="A33" s="800" t="s">
        <v>369</v>
      </c>
      <c r="B33" s="800"/>
      <c r="C33" s="800"/>
      <c r="D33" s="800"/>
      <c r="E33" s="800"/>
      <c r="F33" s="800"/>
      <c r="G33" s="800"/>
      <c r="H33" s="800"/>
      <c r="I33" s="514">
        <f>I32*0.2332</f>
        <v>3912.7708499395999</v>
      </c>
    </row>
    <row r="34" spans="1:9" x14ac:dyDescent="0.25">
      <c r="A34" s="785" t="s">
        <v>335</v>
      </c>
      <c r="B34" s="785"/>
      <c r="C34" s="785"/>
      <c r="D34" s="785"/>
      <c r="E34" s="785"/>
      <c r="F34" s="785"/>
      <c r="G34" s="785"/>
      <c r="H34" s="785"/>
      <c r="I34" s="391">
        <f>I32+I33</f>
        <v>20691.376552939601</v>
      </c>
    </row>
  </sheetData>
  <mergeCells count="32">
    <mergeCell ref="A32:H32"/>
    <mergeCell ref="A33:H33"/>
    <mergeCell ref="A34:H34"/>
    <mergeCell ref="A7:I7"/>
    <mergeCell ref="C11:E11"/>
    <mergeCell ref="C12:E12"/>
    <mergeCell ref="C17:D17"/>
    <mergeCell ref="C18:D18"/>
    <mergeCell ref="A29:H29"/>
    <mergeCell ref="A27:H27"/>
    <mergeCell ref="A28:I28"/>
    <mergeCell ref="A30:H30"/>
    <mergeCell ref="A31:H31"/>
    <mergeCell ref="A24:I24"/>
    <mergeCell ref="C25:E25"/>
    <mergeCell ref="C26:E26"/>
    <mergeCell ref="A20:I20"/>
    <mergeCell ref="C21:E21"/>
    <mergeCell ref="C22:E22"/>
    <mergeCell ref="A23:H23"/>
    <mergeCell ref="C10:E10"/>
    <mergeCell ref="A13:H13"/>
    <mergeCell ref="A14:I14"/>
    <mergeCell ref="C15:E15"/>
    <mergeCell ref="C16:D16"/>
    <mergeCell ref="A19:H19"/>
    <mergeCell ref="C9:E9"/>
    <mergeCell ref="A1:H4"/>
    <mergeCell ref="I1:I2"/>
    <mergeCell ref="A5:H6"/>
    <mergeCell ref="I5:I6"/>
    <mergeCell ref="A8:I8"/>
  </mergeCells>
  <pageMargins left="0.511811024" right="0.511811024" top="0.78740157499999996" bottom="0.78740157499999996" header="0.31496062000000002" footer="0.31496062000000002"/>
  <pageSetup paperSize="9" scale="8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5"/>
  <sheetViews>
    <sheetView view="pageBreakPreview" topLeftCell="A13" zoomScaleNormal="100" zoomScaleSheetLayoutView="100" workbookViewId="0">
      <selection activeCell="I34" sqref="I34"/>
    </sheetView>
  </sheetViews>
  <sheetFormatPr defaultRowHeight="12.75" x14ac:dyDescent="0.2"/>
  <cols>
    <col min="1" max="2" width="9.140625" style="464"/>
    <col min="3" max="3" width="16.140625" style="464" customWidth="1"/>
    <col min="4" max="4" width="17" style="464" customWidth="1"/>
    <col min="5" max="5" width="11" style="464" customWidth="1"/>
    <col min="6" max="8" width="9.140625" style="464"/>
    <col min="9" max="9" width="15.140625" style="464" customWidth="1"/>
    <col min="10" max="258" width="9.140625" style="464"/>
    <col min="259" max="259" width="16.140625" style="464" customWidth="1"/>
    <col min="260" max="260" width="17" style="464" customWidth="1"/>
    <col min="261" max="261" width="11" style="464" customWidth="1"/>
    <col min="262" max="264" width="9.140625" style="464"/>
    <col min="265" max="265" width="15.140625" style="464" customWidth="1"/>
    <col min="266" max="514" width="9.140625" style="464"/>
    <col min="515" max="515" width="16.140625" style="464" customWidth="1"/>
    <col min="516" max="516" width="17" style="464" customWidth="1"/>
    <col min="517" max="517" width="11" style="464" customWidth="1"/>
    <col min="518" max="520" width="9.140625" style="464"/>
    <col min="521" max="521" width="15.140625" style="464" customWidth="1"/>
    <col min="522" max="770" width="9.140625" style="464"/>
    <col min="771" max="771" width="16.140625" style="464" customWidth="1"/>
    <col min="772" max="772" width="17" style="464" customWidth="1"/>
    <col min="773" max="773" width="11" style="464" customWidth="1"/>
    <col min="774" max="776" width="9.140625" style="464"/>
    <col min="777" max="777" width="15.140625" style="464" customWidth="1"/>
    <col min="778" max="1026" width="9.140625" style="464"/>
    <col min="1027" max="1027" width="16.140625" style="464" customWidth="1"/>
    <col min="1028" max="1028" width="17" style="464" customWidth="1"/>
    <col min="1029" max="1029" width="11" style="464" customWidth="1"/>
    <col min="1030" max="1032" width="9.140625" style="464"/>
    <col min="1033" max="1033" width="15.140625" style="464" customWidth="1"/>
    <col min="1034" max="1282" width="9.140625" style="464"/>
    <col min="1283" max="1283" width="16.140625" style="464" customWidth="1"/>
    <col min="1284" max="1284" width="17" style="464" customWidth="1"/>
    <col min="1285" max="1285" width="11" style="464" customWidth="1"/>
    <col min="1286" max="1288" width="9.140625" style="464"/>
    <col min="1289" max="1289" width="15.140625" style="464" customWidth="1"/>
    <col min="1290" max="1538" width="9.140625" style="464"/>
    <col min="1539" max="1539" width="16.140625" style="464" customWidth="1"/>
    <col min="1540" max="1540" width="17" style="464" customWidth="1"/>
    <col min="1541" max="1541" width="11" style="464" customWidth="1"/>
    <col min="1542" max="1544" width="9.140625" style="464"/>
    <col min="1545" max="1545" width="15.140625" style="464" customWidth="1"/>
    <col min="1546" max="1794" width="9.140625" style="464"/>
    <col min="1795" max="1795" width="16.140625" style="464" customWidth="1"/>
    <col min="1796" max="1796" width="17" style="464" customWidth="1"/>
    <col min="1797" max="1797" width="11" style="464" customWidth="1"/>
    <col min="1798" max="1800" width="9.140625" style="464"/>
    <col min="1801" max="1801" width="15.140625" style="464" customWidth="1"/>
    <col min="1802" max="2050" width="9.140625" style="464"/>
    <col min="2051" max="2051" width="16.140625" style="464" customWidth="1"/>
    <col min="2052" max="2052" width="17" style="464" customWidth="1"/>
    <col min="2053" max="2053" width="11" style="464" customWidth="1"/>
    <col min="2054" max="2056" width="9.140625" style="464"/>
    <col min="2057" max="2057" width="15.140625" style="464" customWidth="1"/>
    <col min="2058" max="2306" width="9.140625" style="464"/>
    <col min="2307" max="2307" width="16.140625" style="464" customWidth="1"/>
    <col min="2308" max="2308" width="17" style="464" customWidth="1"/>
    <col min="2309" max="2309" width="11" style="464" customWidth="1"/>
    <col min="2310" max="2312" width="9.140625" style="464"/>
    <col min="2313" max="2313" width="15.140625" style="464" customWidth="1"/>
    <col min="2314" max="2562" width="9.140625" style="464"/>
    <col min="2563" max="2563" width="16.140625" style="464" customWidth="1"/>
    <col min="2564" max="2564" width="17" style="464" customWidth="1"/>
    <col min="2565" max="2565" width="11" style="464" customWidth="1"/>
    <col min="2566" max="2568" width="9.140625" style="464"/>
    <col min="2569" max="2569" width="15.140625" style="464" customWidth="1"/>
    <col min="2570" max="2818" width="9.140625" style="464"/>
    <col min="2819" max="2819" width="16.140625" style="464" customWidth="1"/>
    <col min="2820" max="2820" width="17" style="464" customWidth="1"/>
    <col min="2821" max="2821" width="11" style="464" customWidth="1"/>
    <col min="2822" max="2824" width="9.140625" style="464"/>
    <col min="2825" max="2825" width="15.140625" style="464" customWidth="1"/>
    <col min="2826" max="3074" width="9.140625" style="464"/>
    <col min="3075" max="3075" width="16.140625" style="464" customWidth="1"/>
    <col min="3076" max="3076" width="17" style="464" customWidth="1"/>
    <col min="3077" max="3077" width="11" style="464" customWidth="1"/>
    <col min="3078" max="3080" width="9.140625" style="464"/>
    <col min="3081" max="3081" width="15.140625" style="464" customWidth="1"/>
    <col min="3082" max="3330" width="9.140625" style="464"/>
    <col min="3331" max="3331" width="16.140625" style="464" customWidth="1"/>
    <col min="3332" max="3332" width="17" style="464" customWidth="1"/>
    <col min="3333" max="3333" width="11" style="464" customWidth="1"/>
    <col min="3334" max="3336" width="9.140625" style="464"/>
    <col min="3337" max="3337" width="15.140625" style="464" customWidth="1"/>
    <col min="3338" max="3586" width="9.140625" style="464"/>
    <col min="3587" max="3587" width="16.140625" style="464" customWidth="1"/>
    <col min="3588" max="3588" width="17" style="464" customWidth="1"/>
    <col min="3589" max="3589" width="11" style="464" customWidth="1"/>
    <col min="3590" max="3592" width="9.140625" style="464"/>
    <col min="3593" max="3593" width="15.140625" style="464" customWidth="1"/>
    <col min="3594" max="3842" width="9.140625" style="464"/>
    <col min="3843" max="3843" width="16.140625" style="464" customWidth="1"/>
    <col min="3844" max="3844" width="17" style="464" customWidth="1"/>
    <col min="3845" max="3845" width="11" style="464" customWidth="1"/>
    <col min="3846" max="3848" width="9.140625" style="464"/>
    <col min="3849" max="3849" width="15.140625" style="464" customWidth="1"/>
    <col min="3850" max="4098" width="9.140625" style="464"/>
    <col min="4099" max="4099" width="16.140625" style="464" customWidth="1"/>
    <col min="4100" max="4100" width="17" style="464" customWidth="1"/>
    <col min="4101" max="4101" width="11" style="464" customWidth="1"/>
    <col min="4102" max="4104" width="9.140625" style="464"/>
    <col min="4105" max="4105" width="15.140625" style="464" customWidth="1"/>
    <col min="4106" max="4354" width="9.140625" style="464"/>
    <col min="4355" max="4355" width="16.140625" style="464" customWidth="1"/>
    <col min="4356" max="4356" width="17" style="464" customWidth="1"/>
    <col min="4357" max="4357" width="11" style="464" customWidth="1"/>
    <col min="4358" max="4360" width="9.140625" style="464"/>
    <col min="4361" max="4361" width="15.140625" style="464" customWidth="1"/>
    <col min="4362" max="4610" width="9.140625" style="464"/>
    <col min="4611" max="4611" width="16.140625" style="464" customWidth="1"/>
    <col min="4612" max="4612" width="17" style="464" customWidth="1"/>
    <col min="4613" max="4613" width="11" style="464" customWidth="1"/>
    <col min="4614" max="4616" width="9.140625" style="464"/>
    <col min="4617" max="4617" width="15.140625" style="464" customWidth="1"/>
    <col min="4618" max="4866" width="9.140625" style="464"/>
    <col min="4867" max="4867" width="16.140625" style="464" customWidth="1"/>
    <col min="4868" max="4868" width="17" style="464" customWidth="1"/>
    <col min="4869" max="4869" width="11" style="464" customWidth="1"/>
    <col min="4870" max="4872" width="9.140625" style="464"/>
    <col min="4873" max="4873" width="15.140625" style="464" customWidth="1"/>
    <col min="4874" max="5122" width="9.140625" style="464"/>
    <col min="5123" max="5123" width="16.140625" style="464" customWidth="1"/>
    <col min="5124" max="5124" width="17" style="464" customWidth="1"/>
    <col min="5125" max="5125" width="11" style="464" customWidth="1"/>
    <col min="5126" max="5128" width="9.140625" style="464"/>
    <col min="5129" max="5129" width="15.140625" style="464" customWidth="1"/>
    <col min="5130" max="5378" width="9.140625" style="464"/>
    <col min="5379" max="5379" width="16.140625" style="464" customWidth="1"/>
    <col min="5380" max="5380" width="17" style="464" customWidth="1"/>
    <col min="5381" max="5381" width="11" style="464" customWidth="1"/>
    <col min="5382" max="5384" width="9.140625" style="464"/>
    <col min="5385" max="5385" width="15.140625" style="464" customWidth="1"/>
    <col min="5386" max="5634" width="9.140625" style="464"/>
    <col min="5635" max="5635" width="16.140625" style="464" customWidth="1"/>
    <col min="5636" max="5636" width="17" style="464" customWidth="1"/>
    <col min="5637" max="5637" width="11" style="464" customWidth="1"/>
    <col min="5638" max="5640" width="9.140625" style="464"/>
    <col min="5641" max="5641" width="15.140625" style="464" customWidth="1"/>
    <col min="5642" max="5890" width="9.140625" style="464"/>
    <col min="5891" max="5891" width="16.140625" style="464" customWidth="1"/>
    <col min="5892" max="5892" width="17" style="464" customWidth="1"/>
    <col min="5893" max="5893" width="11" style="464" customWidth="1"/>
    <col min="5894" max="5896" width="9.140625" style="464"/>
    <col min="5897" max="5897" width="15.140625" style="464" customWidth="1"/>
    <col min="5898" max="6146" width="9.140625" style="464"/>
    <col min="6147" max="6147" width="16.140625" style="464" customWidth="1"/>
    <col min="6148" max="6148" width="17" style="464" customWidth="1"/>
    <col min="6149" max="6149" width="11" style="464" customWidth="1"/>
    <col min="6150" max="6152" width="9.140625" style="464"/>
    <col min="6153" max="6153" width="15.140625" style="464" customWidth="1"/>
    <col min="6154" max="6402" width="9.140625" style="464"/>
    <col min="6403" max="6403" width="16.140625" style="464" customWidth="1"/>
    <col min="6404" max="6404" width="17" style="464" customWidth="1"/>
    <col min="6405" max="6405" width="11" style="464" customWidth="1"/>
    <col min="6406" max="6408" width="9.140625" style="464"/>
    <col min="6409" max="6409" width="15.140625" style="464" customWidth="1"/>
    <col min="6410" max="6658" width="9.140625" style="464"/>
    <col min="6659" max="6659" width="16.140625" style="464" customWidth="1"/>
    <col min="6660" max="6660" width="17" style="464" customWidth="1"/>
    <col min="6661" max="6661" width="11" style="464" customWidth="1"/>
    <col min="6662" max="6664" width="9.140625" style="464"/>
    <col min="6665" max="6665" width="15.140625" style="464" customWidth="1"/>
    <col min="6666" max="6914" width="9.140625" style="464"/>
    <col min="6915" max="6915" width="16.140625" style="464" customWidth="1"/>
    <col min="6916" max="6916" width="17" style="464" customWidth="1"/>
    <col min="6917" max="6917" width="11" style="464" customWidth="1"/>
    <col min="6918" max="6920" width="9.140625" style="464"/>
    <col min="6921" max="6921" width="15.140625" style="464" customWidth="1"/>
    <col min="6922" max="7170" width="9.140625" style="464"/>
    <col min="7171" max="7171" width="16.140625" style="464" customWidth="1"/>
    <col min="7172" max="7172" width="17" style="464" customWidth="1"/>
    <col min="7173" max="7173" width="11" style="464" customWidth="1"/>
    <col min="7174" max="7176" width="9.140625" style="464"/>
    <col min="7177" max="7177" width="15.140625" style="464" customWidth="1"/>
    <col min="7178" max="7426" width="9.140625" style="464"/>
    <col min="7427" max="7427" width="16.140625" style="464" customWidth="1"/>
    <col min="7428" max="7428" width="17" style="464" customWidth="1"/>
    <col min="7429" max="7429" width="11" style="464" customWidth="1"/>
    <col min="7430" max="7432" width="9.140625" style="464"/>
    <col min="7433" max="7433" width="15.140625" style="464" customWidth="1"/>
    <col min="7434" max="7682" width="9.140625" style="464"/>
    <col min="7683" max="7683" width="16.140625" style="464" customWidth="1"/>
    <col min="7684" max="7684" width="17" style="464" customWidth="1"/>
    <col min="7685" max="7685" width="11" style="464" customWidth="1"/>
    <col min="7686" max="7688" width="9.140625" style="464"/>
    <col min="7689" max="7689" width="15.140625" style="464" customWidth="1"/>
    <col min="7690" max="7938" width="9.140625" style="464"/>
    <col min="7939" max="7939" width="16.140625" style="464" customWidth="1"/>
    <col min="7940" max="7940" width="17" style="464" customWidth="1"/>
    <col min="7941" max="7941" width="11" style="464" customWidth="1"/>
    <col min="7942" max="7944" width="9.140625" style="464"/>
    <col min="7945" max="7945" width="15.140625" style="464" customWidth="1"/>
    <col min="7946" max="8194" width="9.140625" style="464"/>
    <col min="8195" max="8195" width="16.140625" style="464" customWidth="1"/>
    <col min="8196" max="8196" width="17" style="464" customWidth="1"/>
    <col min="8197" max="8197" width="11" style="464" customWidth="1"/>
    <col min="8198" max="8200" width="9.140625" style="464"/>
    <col min="8201" max="8201" width="15.140625" style="464" customWidth="1"/>
    <col min="8202" max="8450" width="9.140625" style="464"/>
    <col min="8451" max="8451" width="16.140625" style="464" customWidth="1"/>
    <col min="8452" max="8452" width="17" style="464" customWidth="1"/>
    <col min="8453" max="8453" width="11" style="464" customWidth="1"/>
    <col min="8454" max="8456" width="9.140625" style="464"/>
    <col min="8457" max="8457" width="15.140625" style="464" customWidth="1"/>
    <col min="8458" max="8706" width="9.140625" style="464"/>
    <col min="8707" max="8707" width="16.140625" style="464" customWidth="1"/>
    <col min="8708" max="8708" width="17" style="464" customWidth="1"/>
    <col min="8709" max="8709" width="11" style="464" customWidth="1"/>
    <col min="8710" max="8712" width="9.140625" style="464"/>
    <col min="8713" max="8713" width="15.140625" style="464" customWidth="1"/>
    <col min="8714" max="8962" width="9.140625" style="464"/>
    <col min="8963" max="8963" width="16.140625" style="464" customWidth="1"/>
    <col min="8964" max="8964" width="17" style="464" customWidth="1"/>
    <col min="8965" max="8965" width="11" style="464" customWidth="1"/>
    <col min="8966" max="8968" width="9.140625" style="464"/>
    <col min="8969" max="8969" width="15.140625" style="464" customWidth="1"/>
    <col min="8970" max="9218" width="9.140625" style="464"/>
    <col min="9219" max="9219" width="16.140625" style="464" customWidth="1"/>
    <col min="9220" max="9220" width="17" style="464" customWidth="1"/>
    <col min="9221" max="9221" width="11" style="464" customWidth="1"/>
    <col min="9222" max="9224" width="9.140625" style="464"/>
    <col min="9225" max="9225" width="15.140625" style="464" customWidth="1"/>
    <col min="9226" max="9474" width="9.140625" style="464"/>
    <col min="9475" max="9475" width="16.140625" style="464" customWidth="1"/>
    <col min="9476" max="9476" width="17" style="464" customWidth="1"/>
    <col min="9477" max="9477" width="11" style="464" customWidth="1"/>
    <col min="9478" max="9480" width="9.140625" style="464"/>
    <col min="9481" max="9481" width="15.140625" style="464" customWidth="1"/>
    <col min="9482" max="9730" width="9.140625" style="464"/>
    <col min="9731" max="9731" width="16.140625" style="464" customWidth="1"/>
    <col min="9732" max="9732" width="17" style="464" customWidth="1"/>
    <col min="9733" max="9733" width="11" style="464" customWidth="1"/>
    <col min="9734" max="9736" width="9.140625" style="464"/>
    <col min="9737" max="9737" width="15.140625" style="464" customWidth="1"/>
    <col min="9738" max="9986" width="9.140625" style="464"/>
    <col min="9987" max="9987" width="16.140625" style="464" customWidth="1"/>
    <col min="9988" max="9988" width="17" style="464" customWidth="1"/>
    <col min="9989" max="9989" width="11" style="464" customWidth="1"/>
    <col min="9990" max="9992" width="9.140625" style="464"/>
    <col min="9993" max="9993" width="15.140625" style="464" customWidth="1"/>
    <col min="9994" max="10242" width="9.140625" style="464"/>
    <col min="10243" max="10243" width="16.140625" style="464" customWidth="1"/>
    <col min="10244" max="10244" width="17" style="464" customWidth="1"/>
    <col min="10245" max="10245" width="11" style="464" customWidth="1"/>
    <col min="10246" max="10248" width="9.140625" style="464"/>
    <col min="10249" max="10249" width="15.140625" style="464" customWidth="1"/>
    <col min="10250" max="10498" width="9.140625" style="464"/>
    <col min="10499" max="10499" width="16.140625" style="464" customWidth="1"/>
    <col min="10500" max="10500" width="17" style="464" customWidth="1"/>
    <col min="10501" max="10501" width="11" style="464" customWidth="1"/>
    <col min="10502" max="10504" width="9.140625" style="464"/>
    <col min="10505" max="10505" width="15.140625" style="464" customWidth="1"/>
    <col min="10506" max="10754" width="9.140625" style="464"/>
    <col min="10755" max="10755" width="16.140625" style="464" customWidth="1"/>
    <col min="10756" max="10756" width="17" style="464" customWidth="1"/>
    <col min="10757" max="10757" width="11" style="464" customWidth="1"/>
    <col min="10758" max="10760" width="9.140625" style="464"/>
    <col min="10761" max="10761" width="15.140625" style="464" customWidth="1"/>
    <col min="10762" max="11010" width="9.140625" style="464"/>
    <col min="11011" max="11011" width="16.140625" style="464" customWidth="1"/>
    <col min="11012" max="11012" width="17" style="464" customWidth="1"/>
    <col min="11013" max="11013" width="11" style="464" customWidth="1"/>
    <col min="11014" max="11016" width="9.140625" style="464"/>
    <col min="11017" max="11017" width="15.140625" style="464" customWidth="1"/>
    <col min="11018" max="11266" width="9.140625" style="464"/>
    <col min="11267" max="11267" width="16.140625" style="464" customWidth="1"/>
    <col min="11268" max="11268" width="17" style="464" customWidth="1"/>
    <col min="11269" max="11269" width="11" style="464" customWidth="1"/>
    <col min="11270" max="11272" width="9.140625" style="464"/>
    <col min="11273" max="11273" width="15.140625" style="464" customWidth="1"/>
    <col min="11274" max="11522" width="9.140625" style="464"/>
    <col min="11523" max="11523" width="16.140625" style="464" customWidth="1"/>
    <col min="11524" max="11524" width="17" style="464" customWidth="1"/>
    <col min="11525" max="11525" width="11" style="464" customWidth="1"/>
    <col min="11526" max="11528" width="9.140625" style="464"/>
    <col min="11529" max="11529" width="15.140625" style="464" customWidth="1"/>
    <col min="11530" max="11778" width="9.140625" style="464"/>
    <col min="11779" max="11779" width="16.140625" style="464" customWidth="1"/>
    <col min="11780" max="11780" width="17" style="464" customWidth="1"/>
    <col min="11781" max="11781" width="11" style="464" customWidth="1"/>
    <col min="11782" max="11784" width="9.140625" style="464"/>
    <col min="11785" max="11785" width="15.140625" style="464" customWidth="1"/>
    <col min="11786" max="12034" width="9.140625" style="464"/>
    <col min="12035" max="12035" width="16.140625" style="464" customWidth="1"/>
    <col min="12036" max="12036" width="17" style="464" customWidth="1"/>
    <col min="12037" max="12037" width="11" style="464" customWidth="1"/>
    <col min="12038" max="12040" width="9.140625" style="464"/>
    <col min="12041" max="12041" width="15.140625" style="464" customWidth="1"/>
    <col min="12042" max="12290" width="9.140625" style="464"/>
    <col min="12291" max="12291" width="16.140625" style="464" customWidth="1"/>
    <col min="12292" max="12292" width="17" style="464" customWidth="1"/>
    <col min="12293" max="12293" width="11" style="464" customWidth="1"/>
    <col min="12294" max="12296" width="9.140625" style="464"/>
    <col min="12297" max="12297" width="15.140625" style="464" customWidth="1"/>
    <col min="12298" max="12546" width="9.140625" style="464"/>
    <col min="12547" max="12547" width="16.140625" style="464" customWidth="1"/>
    <col min="12548" max="12548" width="17" style="464" customWidth="1"/>
    <col min="12549" max="12549" width="11" style="464" customWidth="1"/>
    <col min="12550" max="12552" width="9.140625" style="464"/>
    <col min="12553" max="12553" width="15.140625" style="464" customWidth="1"/>
    <col min="12554" max="12802" width="9.140625" style="464"/>
    <col min="12803" max="12803" width="16.140625" style="464" customWidth="1"/>
    <col min="12804" max="12804" width="17" style="464" customWidth="1"/>
    <col min="12805" max="12805" width="11" style="464" customWidth="1"/>
    <col min="12806" max="12808" width="9.140625" style="464"/>
    <col min="12809" max="12809" width="15.140625" style="464" customWidth="1"/>
    <col min="12810" max="13058" width="9.140625" style="464"/>
    <col min="13059" max="13059" width="16.140625" style="464" customWidth="1"/>
    <col min="13060" max="13060" width="17" style="464" customWidth="1"/>
    <col min="13061" max="13061" width="11" style="464" customWidth="1"/>
    <col min="13062" max="13064" width="9.140625" style="464"/>
    <col min="13065" max="13065" width="15.140625" style="464" customWidth="1"/>
    <col min="13066" max="13314" width="9.140625" style="464"/>
    <col min="13315" max="13315" width="16.140625" style="464" customWidth="1"/>
    <col min="13316" max="13316" width="17" style="464" customWidth="1"/>
    <col min="13317" max="13317" width="11" style="464" customWidth="1"/>
    <col min="13318" max="13320" width="9.140625" style="464"/>
    <col min="13321" max="13321" width="15.140625" style="464" customWidth="1"/>
    <col min="13322" max="13570" width="9.140625" style="464"/>
    <col min="13571" max="13571" width="16.140625" style="464" customWidth="1"/>
    <col min="13572" max="13572" width="17" style="464" customWidth="1"/>
    <col min="13573" max="13573" width="11" style="464" customWidth="1"/>
    <col min="13574" max="13576" width="9.140625" style="464"/>
    <col min="13577" max="13577" width="15.140625" style="464" customWidth="1"/>
    <col min="13578" max="13826" width="9.140625" style="464"/>
    <col min="13827" max="13827" width="16.140625" style="464" customWidth="1"/>
    <col min="13828" max="13828" width="17" style="464" customWidth="1"/>
    <col min="13829" max="13829" width="11" style="464" customWidth="1"/>
    <col min="13830" max="13832" width="9.140625" style="464"/>
    <col min="13833" max="13833" width="15.140625" style="464" customWidth="1"/>
    <col min="13834" max="14082" width="9.140625" style="464"/>
    <col min="14083" max="14083" width="16.140625" style="464" customWidth="1"/>
    <col min="14084" max="14084" width="17" style="464" customWidth="1"/>
    <col min="14085" max="14085" width="11" style="464" customWidth="1"/>
    <col min="14086" max="14088" width="9.140625" style="464"/>
    <col min="14089" max="14089" width="15.140625" style="464" customWidth="1"/>
    <col min="14090" max="14338" width="9.140625" style="464"/>
    <col min="14339" max="14339" width="16.140625" style="464" customWidth="1"/>
    <col min="14340" max="14340" width="17" style="464" customWidth="1"/>
    <col min="14341" max="14341" width="11" style="464" customWidth="1"/>
    <col min="14342" max="14344" width="9.140625" style="464"/>
    <col min="14345" max="14345" width="15.140625" style="464" customWidth="1"/>
    <col min="14346" max="14594" width="9.140625" style="464"/>
    <col min="14595" max="14595" width="16.140625" style="464" customWidth="1"/>
    <col min="14596" max="14596" width="17" style="464" customWidth="1"/>
    <col min="14597" max="14597" width="11" style="464" customWidth="1"/>
    <col min="14598" max="14600" width="9.140625" style="464"/>
    <col min="14601" max="14601" width="15.140625" style="464" customWidth="1"/>
    <col min="14602" max="14850" width="9.140625" style="464"/>
    <col min="14851" max="14851" width="16.140625" style="464" customWidth="1"/>
    <col min="14852" max="14852" width="17" style="464" customWidth="1"/>
    <col min="14853" max="14853" width="11" style="464" customWidth="1"/>
    <col min="14854" max="14856" width="9.140625" style="464"/>
    <col min="14857" max="14857" width="15.140625" style="464" customWidth="1"/>
    <col min="14858" max="15106" width="9.140625" style="464"/>
    <col min="15107" max="15107" width="16.140625" style="464" customWidth="1"/>
    <col min="15108" max="15108" width="17" style="464" customWidth="1"/>
    <col min="15109" max="15109" width="11" style="464" customWidth="1"/>
    <col min="15110" max="15112" width="9.140625" style="464"/>
    <col min="15113" max="15113" width="15.140625" style="464" customWidth="1"/>
    <col min="15114" max="15362" width="9.140625" style="464"/>
    <col min="15363" max="15363" width="16.140625" style="464" customWidth="1"/>
    <col min="15364" max="15364" width="17" style="464" customWidth="1"/>
    <col min="15365" max="15365" width="11" style="464" customWidth="1"/>
    <col min="15366" max="15368" width="9.140625" style="464"/>
    <col min="15369" max="15369" width="15.140625" style="464" customWidth="1"/>
    <col min="15370" max="15618" width="9.140625" style="464"/>
    <col min="15619" max="15619" width="16.140625" style="464" customWidth="1"/>
    <col min="15620" max="15620" width="17" style="464" customWidth="1"/>
    <col min="15621" max="15621" width="11" style="464" customWidth="1"/>
    <col min="15622" max="15624" width="9.140625" style="464"/>
    <col min="15625" max="15625" width="15.140625" style="464" customWidth="1"/>
    <col min="15626" max="15874" width="9.140625" style="464"/>
    <col min="15875" max="15875" width="16.140625" style="464" customWidth="1"/>
    <col min="15876" max="15876" width="17" style="464" customWidth="1"/>
    <col min="15877" max="15877" width="11" style="464" customWidth="1"/>
    <col min="15878" max="15880" width="9.140625" style="464"/>
    <col min="15881" max="15881" width="15.140625" style="464" customWidth="1"/>
    <col min="15882" max="16130" width="9.140625" style="464"/>
    <col min="16131" max="16131" width="16.140625" style="464" customWidth="1"/>
    <col min="16132" max="16132" width="17" style="464" customWidth="1"/>
    <col min="16133" max="16133" width="11" style="464" customWidth="1"/>
    <col min="16134" max="16136" width="9.140625" style="464"/>
    <col min="16137" max="16137" width="15.140625" style="464" customWidth="1"/>
    <col min="16138" max="16384" width="9.140625" style="464"/>
  </cols>
  <sheetData>
    <row r="2" spans="1:9" ht="15" x14ac:dyDescent="0.2">
      <c r="A2" s="840" t="s">
        <v>308</v>
      </c>
      <c r="B2" s="841"/>
      <c r="C2" s="841"/>
      <c r="D2" s="841"/>
      <c r="E2" s="841"/>
      <c r="F2" s="841"/>
      <c r="G2" s="841"/>
      <c r="H2" s="842"/>
      <c r="I2" s="463" t="s">
        <v>309</v>
      </c>
    </row>
    <row r="3" spans="1:9" ht="15" x14ac:dyDescent="0.2">
      <c r="A3" s="843"/>
      <c r="B3" s="844"/>
      <c r="C3" s="844"/>
      <c r="D3" s="844"/>
      <c r="E3" s="844"/>
      <c r="F3" s="844"/>
      <c r="G3" s="844"/>
      <c r="H3" s="845"/>
      <c r="I3" s="465">
        <v>44348</v>
      </c>
    </row>
    <row r="4" spans="1:9" ht="15" x14ac:dyDescent="0.2">
      <c r="A4" s="846"/>
      <c r="B4" s="847"/>
      <c r="C4" s="847"/>
      <c r="D4" s="847"/>
      <c r="E4" s="847"/>
      <c r="F4" s="847"/>
      <c r="G4" s="847"/>
      <c r="H4" s="848"/>
      <c r="I4" s="466" t="s">
        <v>97</v>
      </c>
    </row>
    <row r="5" spans="1:9" ht="15" x14ac:dyDescent="0.2">
      <c r="A5" s="467" t="s">
        <v>370</v>
      </c>
      <c r="B5" s="849" t="s">
        <v>98</v>
      </c>
      <c r="C5" s="849"/>
      <c r="D5" s="849"/>
      <c r="E5" s="849"/>
      <c r="F5" s="849"/>
      <c r="G5" s="849"/>
      <c r="H5" s="849"/>
      <c r="I5" s="850"/>
    </row>
    <row r="6" spans="1:9" ht="15" x14ac:dyDescent="0.25">
      <c r="A6" s="468" t="s">
        <v>371</v>
      </c>
      <c r="B6" s="851" t="s">
        <v>372</v>
      </c>
      <c r="C6" s="851"/>
      <c r="D6" s="851"/>
      <c r="E6" s="851"/>
      <c r="F6" s="851"/>
      <c r="G6" s="851"/>
      <c r="H6" s="851"/>
      <c r="I6" s="852"/>
    </row>
    <row r="7" spans="1:9" ht="15" x14ac:dyDescent="0.25">
      <c r="A7" s="826" t="s">
        <v>373</v>
      </c>
      <c r="B7" s="771"/>
      <c r="C7" s="771"/>
      <c r="D7" s="771"/>
      <c r="E7" s="771"/>
      <c r="F7" s="771"/>
      <c r="G7" s="771"/>
      <c r="H7" s="771"/>
      <c r="I7" s="827"/>
    </row>
    <row r="8" spans="1:9" ht="15" x14ac:dyDescent="0.25">
      <c r="A8" s="828" t="s">
        <v>340</v>
      </c>
      <c r="B8" s="743"/>
      <c r="C8" s="743"/>
      <c r="D8" s="743"/>
      <c r="E8" s="743"/>
      <c r="F8" s="743"/>
      <c r="G8" s="743"/>
      <c r="H8" s="743"/>
      <c r="I8" s="829"/>
    </row>
    <row r="9" spans="1:9" ht="15" x14ac:dyDescent="0.25">
      <c r="A9" s="211" t="s">
        <v>138</v>
      </c>
      <c r="B9" s="434" t="s">
        <v>313</v>
      </c>
      <c r="C9" s="745" t="s">
        <v>299</v>
      </c>
      <c r="D9" s="745"/>
      <c r="E9" s="745"/>
      <c r="F9" s="434" t="s">
        <v>321</v>
      </c>
      <c r="G9" s="212" t="s">
        <v>322</v>
      </c>
      <c r="H9" s="213" t="s">
        <v>323</v>
      </c>
      <c r="I9" s="218" t="s">
        <v>318</v>
      </c>
    </row>
    <row r="10" spans="1:9" ht="15" x14ac:dyDescent="0.2">
      <c r="A10" s="469">
        <v>20109</v>
      </c>
      <c r="B10" s="223" t="s">
        <v>19</v>
      </c>
      <c r="C10" s="833" t="s">
        <v>374</v>
      </c>
      <c r="D10" s="834"/>
      <c r="E10" s="835"/>
      <c r="F10" s="470" t="s">
        <v>327</v>
      </c>
      <c r="G10" s="471">
        <v>1</v>
      </c>
      <c r="H10" s="221">
        <v>15.95</v>
      </c>
      <c r="I10" s="221">
        <f>H10*G10</f>
        <v>15.95</v>
      </c>
    </row>
    <row r="11" spans="1:9" ht="15" x14ac:dyDescent="0.2">
      <c r="A11" s="222">
        <v>20002</v>
      </c>
      <c r="B11" s="223" t="s">
        <v>19</v>
      </c>
      <c r="C11" s="833" t="s">
        <v>341</v>
      </c>
      <c r="D11" s="834"/>
      <c r="E11" s="835"/>
      <c r="F11" s="470" t="s">
        <v>327</v>
      </c>
      <c r="G11" s="471">
        <v>1</v>
      </c>
      <c r="H11" s="221">
        <v>12.86</v>
      </c>
      <c r="I11" s="221">
        <f>H11*G11</f>
        <v>12.86</v>
      </c>
    </row>
    <row r="12" spans="1:9" ht="15" x14ac:dyDescent="0.2">
      <c r="A12" s="222"/>
      <c r="B12" s="472"/>
      <c r="C12" s="409"/>
      <c r="D12" s="410"/>
      <c r="E12" s="473"/>
      <c r="F12" s="472"/>
      <c r="G12" s="474"/>
      <c r="H12" s="475"/>
      <c r="I12" s="221"/>
    </row>
    <row r="13" spans="1:9" ht="15" x14ac:dyDescent="0.25">
      <c r="A13" s="839" t="s">
        <v>319</v>
      </c>
      <c r="B13" s="763"/>
      <c r="C13" s="763"/>
      <c r="D13" s="763"/>
      <c r="E13" s="763"/>
      <c r="F13" s="763"/>
      <c r="G13" s="763"/>
      <c r="H13" s="763"/>
      <c r="I13" s="228">
        <f>SUM(I10:I12)</f>
        <v>28.81</v>
      </c>
    </row>
    <row r="14" spans="1:9" ht="15" x14ac:dyDescent="0.25">
      <c r="A14" s="476"/>
      <c r="B14" s="477"/>
      <c r="C14" s="478"/>
      <c r="D14" s="478"/>
      <c r="E14" s="478"/>
      <c r="F14" s="477"/>
      <c r="G14" s="479"/>
      <c r="H14" s="480"/>
      <c r="I14" s="481"/>
    </row>
    <row r="15" spans="1:9" ht="15" x14ac:dyDescent="0.25">
      <c r="A15" s="828" t="s">
        <v>344</v>
      </c>
      <c r="B15" s="743"/>
      <c r="C15" s="743"/>
      <c r="D15" s="743"/>
      <c r="E15" s="743"/>
      <c r="F15" s="743"/>
      <c r="G15" s="743"/>
      <c r="H15" s="743"/>
      <c r="I15" s="829"/>
    </row>
    <row r="16" spans="1:9" ht="15" x14ac:dyDescent="0.25">
      <c r="A16" s="211" t="s">
        <v>138</v>
      </c>
      <c r="B16" s="434" t="s">
        <v>313</v>
      </c>
      <c r="C16" s="745" t="s">
        <v>299</v>
      </c>
      <c r="D16" s="745"/>
      <c r="E16" s="745"/>
      <c r="F16" s="435" t="s">
        <v>321</v>
      </c>
      <c r="G16" s="212" t="s">
        <v>322</v>
      </c>
      <c r="H16" s="230" t="s">
        <v>323</v>
      </c>
      <c r="I16" s="218" t="s">
        <v>318</v>
      </c>
    </row>
    <row r="17" spans="1:9" ht="35.25" customHeight="1" x14ac:dyDescent="0.2">
      <c r="A17" s="461">
        <v>10782</v>
      </c>
      <c r="B17" s="482" t="s">
        <v>19</v>
      </c>
      <c r="C17" s="833" t="s">
        <v>375</v>
      </c>
      <c r="D17" s="834"/>
      <c r="E17" s="835"/>
      <c r="F17" s="483" t="s">
        <v>33</v>
      </c>
      <c r="G17" s="484">
        <v>1</v>
      </c>
      <c r="H17" s="519">
        <v>363.98</v>
      </c>
      <c r="I17" s="485">
        <f>H17*G17</f>
        <v>363.98</v>
      </c>
    </row>
    <row r="18" spans="1:9" ht="36" customHeight="1" x14ac:dyDescent="0.2">
      <c r="A18" s="461">
        <v>40376</v>
      </c>
      <c r="B18" s="482" t="s">
        <v>19</v>
      </c>
      <c r="C18" s="830" t="s">
        <v>376</v>
      </c>
      <c r="D18" s="831"/>
      <c r="E18" s="832"/>
      <c r="F18" s="486" t="s">
        <v>346</v>
      </c>
      <c r="G18" s="484">
        <v>4.8899999999999997</v>
      </c>
      <c r="H18" s="520">
        <v>16.12</v>
      </c>
      <c r="I18" s="221">
        <f>H18*G18</f>
        <v>78.826800000000006</v>
      </c>
    </row>
    <row r="19" spans="1:9" ht="31.5" customHeight="1" x14ac:dyDescent="0.2">
      <c r="A19" s="223">
        <v>40348</v>
      </c>
      <c r="B19" s="223" t="s">
        <v>19</v>
      </c>
      <c r="C19" s="833" t="s">
        <v>377</v>
      </c>
      <c r="D19" s="834"/>
      <c r="E19" s="835"/>
      <c r="F19" s="487" t="s">
        <v>283</v>
      </c>
      <c r="G19" s="484">
        <v>0.05</v>
      </c>
      <c r="H19" s="221">
        <v>412.68</v>
      </c>
      <c r="I19" s="221">
        <f>G19*H19</f>
        <v>20.634</v>
      </c>
    </row>
    <row r="20" spans="1:9" ht="15" x14ac:dyDescent="0.2">
      <c r="A20" s="223">
        <v>40349</v>
      </c>
      <c r="B20" s="223" t="s">
        <v>19</v>
      </c>
      <c r="C20" s="833" t="s">
        <v>378</v>
      </c>
      <c r="D20" s="834"/>
      <c r="E20" s="835"/>
      <c r="F20" s="487" t="s">
        <v>283</v>
      </c>
      <c r="G20" s="484">
        <v>0.03</v>
      </c>
      <c r="H20" s="221">
        <v>411.18</v>
      </c>
      <c r="I20" s="221">
        <f t="shared" ref="I20:I24" si="0">G20*H20</f>
        <v>12.3354</v>
      </c>
    </row>
    <row r="21" spans="1:9" ht="15" x14ac:dyDescent="0.2">
      <c r="A21" s="223">
        <v>40358</v>
      </c>
      <c r="B21" s="223" t="s">
        <v>19</v>
      </c>
      <c r="C21" s="833" t="s">
        <v>379</v>
      </c>
      <c r="D21" s="834"/>
      <c r="E21" s="835"/>
      <c r="F21" s="488" t="s">
        <v>283</v>
      </c>
      <c r="G21" s="484">
        <v>0.217</v>
      </c>
      <c r="H21" s="221">
        <v>527.36</v>
      </c>
      <c r="I21" s="221">
        <f t="shared" si="0"/>
        <v>114.43712000000001</v>
      </c>
    </row>
    <row r="22" spans="1:9" ht="29.25" customHeight="1" x14ac:dyDescent="0.2">
      <c r="A22" s="223">
        <v>40258</v>
      </c>
      <c r="B22" s="223" t="s">
        <v>19</v>
      </c>
      <c r="C22" s="833" t="s">
        <v>380</v>
      </c>
      <c r="D22" s="834"/>
      <c r="E22" s="835"/>
      <c r="F22" s="487" t="s">
        <v>283</v>
      </c>
      <c r="G22" s="484">
        <v>0.73</v>
      </c>
      <c r="H22" s="221">
        <v>58.14</v>
      </c>
      <c r="I22" s="221">
        <f t="shared" si="0"/>
        <v>42.4422</v>
      </c>
    </row>
    <row r="23" spans="1:9" ht="47.25" customHeight="1" x14ac:dyDescent="0.2">
      <c r="A23" s="506">
        <v>40312</v>
      </c>
      <c r="B23" s="223" t="s">
        <v>19</v>
      </c>
      <c r="C23" s="833" t="s">
        <v>381</v>
      </c>
      <c r="D23" s="834"/>
      <c r="E23" s="835"/>
      <c r="F23" s="489" t="s">
        <v>44</v>
      </c>
      <c r="G23" s="484">
        <v>2.1</v>
      </c>
      <c r="H23" s="221">
        <v>83.3</v>
      </c>
      <c r="I23" s="221">
        <f t="shared" si="0"/>
        <v>174.93</v>
      </c>
    </row>
    <row r="24" spans="1:9" ht="33" customHeight="1" x14ac:dyDescent="0.2">
      <c r="A24" s="506">
        <v>40302</v>
      </c>
      <c r="B24" s="223" t="s">
        <v>19</v>
      </c>
      <c r="C24" s="833" t="s">
        <v>382</v>
      </c>
      <c r="D24" s="834"/>
      <c r="E24" s="835"/>
      <c r="F24" s="489" t="s">
        <v>283</v>
      </c>
      <c r="G24" s="484">
        <v>0.32600000000000001</v>
      </c>
      <c r="H24" s="221">
        <v>61.2</v>
      </c>
      <c r="I24" s="221">
        <f t="shared" si="0"/>
        <v>19.9512</v>
      </c>
    </row>
    <row r="25" spans="1:9" ht="15" x14ac:dyDescent="0.2">
      <c r="A25" s="507">
        <v>2000</v>
      </c>
      <c r="B25" s="490" t="s">
        <v>19</v>
      </c>
      <c r="C25" s="833" t="s">
        <v>383</v>
      </c>
      <c r="D25" s="834"/>
      <c r="E25" s="835"/>
      <c r="F25" s="470" t="s">
        <v>33</v>
      </c>
      <c r="G25" s="484">
        <v>1</v>
      </c>
      <c r="H25" s="221">
        <f>I13*0.05</f>
        <v>1.4405000000000001</v>
      </c>
      <c r="I25" s="221">
        <f>H25*G25</f>
        <v>1.4405000000000001</v>
      </c>
    </row>
    <row r="26" spans="1:9" ht="15" x14ac:dyDescent="0.2">
      <c r="A26" s="491"/>
      <c r="B26" s="492"/>
      <c r="C26" s="836"/>
      <c r="D26" s="837"/>
      <c r="E26" s="838"/>
      <c r="F26" s="489"/>
      <c r="G26" s="484"/>
      <c r="H26" s="494"/>
      <c r="I26" s="495"/>
    </row>
    <row r="27" spans="1:9" ht="15" x14ac:dyDescent="0.2">
      <c r="A27" s="496"/>
      <c r="B27" s="492"/>
      <c r="C27" s="836"/>
      <c r="D27" s="837"/>
      <c r="E27" s="838"/>
      <c r="F27" s="489"/>
      <c r="G27" s="493"/>
      <c r="H27" s="494"/>
      <c r="I27" s="495"/>
    </row>
    <row r="28" spans="1:9" ht="15" x14ac:dyDescent="0.25">
      <c r="A28" s="839" t="s">
        <v>328</v>
      </c>
      <c r="B28" s="763"/>
      <c r="C28" s="763"/>
      <c r="D28" s="763"/>
      <c r="E28" s="763"/>
      <c r="F28" s="763"/>
      <c r="G28" s="763"/>
      <c r="H28" s="769"/>
      <c r="I28" s="231">
        <f>SUM(I17:I27)</f>
        <v>828.9772200000001</v>
      </c>
    </row>
    <row r="29" spans="1:9" ht="15" x14ac:dyDescent="0.25">
      <c r="A29" s="826"/>
      <c r="B29" s="771"/>
      <c r="C29" s="771"/>
      <c r="D29" s="771"/>
      <c r="E29" s="771"/>
      <c r="F29" s="771"/>
      <c r="G29" s="771"/>
      <c r="H29" s="771"/>
      <c r="I29" s="827"/>
    </row>
    <row r="30" spans="1:9" ht="15" x14ac:dyDescent="0.25">
      <c r="A30" s="828" t="s">
        <v>331</v>
      </c>
      <c r="B30" s="743"/>
      <c r="C30" s="743"/>
      <c r="D30" s="743"/>
      <c r="E30" s="743"/>
      <c r="F30" s="743"/>
      <c r="G30" s="743"/>
      <c r="H30" s="743"/>
      <c r="I30" s="829"/>
    </row>
    <row r="31" spans="1:9" ht="15" x14ac:dyDescent="0.25">
      <c r="A31" s="822" t="s">
        <v>332</v>
      </c>
      <c r="B31" s="774"/>
      <c r="C31" s="774"/>
      <c r="D31" s="774"/>
      <c r="E31" s="774"/>
      <c r="F31" s="774"/>
      <c r="G31" s="774"/>
      <c r="H31" s="775"/>
      <c r="I31" s="232">
        <f>I13</f>
        <v>28.81</v>
      </c>
    </row>
    <row r="32" spans="1:9" ht="15" x14ac:dyDescent="0.25">
      <c r="A32" s="823" t="s">
        <v>333</v>
      </c>
      <c r="B32" s="765"/>
      <c r="C32" s="765"/>
      <c r="D32" s="765"/>
      <c r="E32" s="765"/>
      <c r="F32" s="765"/>
      <c r="G32" s="765"/>
      <c r="H32" s="766"/>
      <c r="I32" s="233">
        <f>I28</f>
        <v>828.9772200000001</v>
      </c>
    </row>
    <row r="33" spans="1:11" ht="15" x14ac:dyDescent="0.25">
      <c r="A33" s="823" t="s">
        <v>384</v>
      </c>
      <c r="B33" s="765"/>
      <c r="C33" s="765"/>
      <c r="D33" s="765"/>
      <c r="E33" s="765"/>
      <c r="F33" s="765"/>
      <c r="G33" s="765"/>
      <c r="H33" s="766"/>
      <c r="I33" s="233">
        <f>SUM(I31:I32)</f>
        <v>857.78722000000005</v>
      </c>
    </row>
    <row r="34" spans="1:11" ht="15" x14ac:dyDescent="0.25">
      <c r="A34" s="823" t="s">
        <v>385</v>
      </c>
      <c r="B34" s="765"/>
      <c r="C34" s="765"/>
      <c r="D34" s="765"/>
      <c r="E34" s="765"/>
      <c r="F34" s="765"/>
      <c r="G34" s="765"/>
      <c r="H34" s="766"/>
      <c r="I34" s="233">
        <f>I33*0.2332</f>
        <v>200.035979704</v>
      </c>
    </row>
    <row r="35" spans="1:11" ht="15" x14ac:dyDescent="0.25">
      <c r="A35" s="824" t="s">
        <v>335</v>
      </c>
      <c r="B35" s="825"/>
      <c r="C35" s="825"/>
      <c r="D35" s="825"/>
      <c r="E35" s="825"/>
      <c r="F35" s="825"/>
      <c r="G35" s="825"/>
      <c r="H35" s="825"/>
      <c r="I35" s="407">
        <f>TRUNC(ROUND(I34+I33,2),2)</f>
        <v>1057.82</v>
      </c>
      <c r="K35" s="497"/>
    </row>
  </sheetData>
  <mergeCells count="30">
    <mergeCell ref="C17:E17"/>
    <mergeCell ref="A2:H4"/>
    <mergeCell ref="B5:I5"/>
    <mergeCell ref="B6:I6"/>
    <mergeCell ref="A7:I7"/>
    <mergeCell ref="A8:I8"/>
    <mergeCell ref="C9:E9"/>
    <mergeCell ref="C10:E10"/>
    <mergeCell ref="C11:E11"/>
    <mergeCell ref="A13:H13"/>
    <mergeCell ref="A15:I15"/>
    <mergeCell ref="C16:E16"/>
    <mergeCell ref="A29:I29"/>
    <mergeCell ref="A30:I30"/>
    <mergeCell ref="C18:E18"/>
    <mergeCell ref="C19:E19"/>
    <mergeCell ref="C20:E20"/>
    <mergeCell ref="C21:E21"/>
    <mergeCell ref="C22:E22"/>
    <mergeCell ref="C23:E23"/>
    <mergeCell ref="C25:E25"/>
    <mergeCell ref="C24:E24"/>
    <mergeCell ref="C26:E26"/>
    <mergeCell ref="C27:E27"/>
    <mergeCell ref="A28:H28"/>
    <mergeCell ref="A31:H31"/>
    <mergeCell ref="A32:H32"/>
    <mergeCell ref="A33:H33"/>
    <mergeCell ref="A34:H34"/>
    <mergeCell ref="A35:H35"/>
  </mergeCells>
  <pageMargins left="0.511811024" right="0.511811024" top="0.78740157499999996" bottom="0.78740157499999996" header="0.31496062000000002" footer="0.31496062000000002"/>
  <pageSetup paperSize="9" scale="87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49"/>
  <sheetViews>
    <sheetView showGridLines="0" view="pageBreakPreview" topLeftCell="A13" zoomScaleNormal="100" zoomScaleSheetLayoutView="100" workbookViewId="0">
      <selection activeCell="K49" sqref="K49"/>
    </sheetView>
  </sheetViews>
  <sheetFormatPr defaultRowHeight="15" x14ac:dyDescent="0.25"/>
  <cols>
    <col min="1" max="1" width="9.85546875" style="174" customWidth="1"/>
    <col min="2" max="2" width="9.7109375" style="170" bestFit="1" customWidth="1"/>
    <col min="3" max="4" width="7.7109375" style="173" customWidth="1"/>
    <col min="5" max="5" width="54.42578125" style="173" customWidth="1"/>
    <col min="6" max="6" width="10.7109375" style="170" customWidth="1"/>
    <col min="7" max="7" width="13.28515625" style="175" customWidth="1"/>
    <col min="8" max="8" width="12.7109375" style="172" customWidth="1"/>
    <col min="9" max="9" width="11.5703125" style="172" customWidth="1"/>
    <col min="10" max="10" width="11.140625" style="172" customWidth="1"/>
    <col min="11" max="11" width="14" style="173" customWidth="1"/>
    <col min="12" max="12" width="9.28515625" style="163" customWidth="1"/>
    <col min="13" max="13" width="12.28515625" style="163" customWidth="1"/>
    <col min="14" max="14" width="9.140625" style="163"/>
    <col min="15" max="15" width="8.28515625" style="163" bestFit="1" customWidth="1"/>
    <col min="16" max="16384" width="9.140625" style="163"/>
  </cols>
  <sheetData>
    <row r="1" spans="1:13" ht="19.5" customHeight="1" x14ac:dyDescent="0.25">
      <c r="A1" s="855"/>
      <c r="B1" s="855"/>
      <c r="C1" s="855"/>
      <c r="D1" s="855"/>
      <c r="E1" s="856" t="s">
        <v>308</v>
      </c>
      <c r="F1" s="856"/>
      <c r="G1" s="856"/>
      <c r="H1" s="856"/>
      <c r="I1" s="856"/>
      <c r="J1" s="856"/>
      <c r="K1" s="855" t="s">
        <v>309</v>
      </c>
    </row>
    <row r="2" spans="1:13" ht="19.5" customHeight="1" x14ac:dyDescent="0.25">
      <c r="A2" s="855"/>
      <c r="B2" s="855"/>
      <c r="C2" s="855"/>
      <c r="D2" s="855"/>
      <c r="E2" s="856"/>
      <c r="F2" s="856"/>
      <c r="G2" s="856"/>
      <c r="H2" s="856"/>
      <c r="I2" s="856"/>
      <c r="J2" s="856"/>
      <c r="K2" s="855"/>
      <c r="M2" s="164"/>
    </row>
    <row r="3" spans="1:13" ht="19.5" customHeight="1" x14ac:dyDescent="0.25">
      <c r="A3" s="855"/>
      <c r="B3" s="855"/>
      <c r="C3" s="855"/>
      <c r="D3" s="855"/>
      <c r="E3" s="856"/>
      <c r="F3" s="856"/>
      <c r="G3" s="856"/>
      <c r="H3" s="856"/>
      <c r="I3" s="856"/>
      <c r="J3" s="856"/>
      <c r="K3" s="521">
        <v>44348</v>
      </c>
    </row>
    <row r="4" spans="1:13" ht="19.5" customHeight="1" x14ac:dyDescent="0.25">
      <c r="A4" s="855"/>
      <c r="B4" s="855"/>
      <c r="C4" s="855"/>
      <c r="D4" s="855"/>
      <c r="E4" s="856"/>
      <c r="F4" s="856"/>
      <c r="G4" s="856"/>
      <c r="H4" s="856"/>
      <c r="I4" s="856"/>
      <c r="J4" s="856"/>
      <c r="K4" s="521" t="s">
        <v>126</v>
      </c>
    </row>
    <row r="5" spans="1:13" ht="33" customHeight="1" x14ac:dyDescent="0.25">
      <c r="A5" s="522" t="s">
        <v>370</v>
      </c>
      <c r="B5" s="857" t="s">
        <v>127</v>
      </c>
      <c r="C5" s="857"/>
      <c r="D5" s="857"/>
      <c r="E5" s="857"/>
      <c r="F5" s="857"/>
      <c r="G5" s="857"/>
      <c r="H5" s="857"/>
      <c r="I5" s="857"/>
      <c r="J5" s="857"/>
      <c r="K5" s="857"/>
      <c r="L5" s="165"/>
    </row>
    <row r="6" spans="1:13" x14ac:dyDescent="0.25">
      <c r="A6" s="523" t="s">
        <v>371</v>
      </c>
      <c r="B6" s="858" t="s">
        <v>44</v>
      </c>
      <c r="C6" s="858"/>
      <c r="D6" s="858"/>
      <c r="E6" s="858"/>
      <c r="F6" s="858"/>
      <c r="G6" s="858"/>
      <c r="H6" s="858"/>
      <c r="I6" s="858"/>
      <c r="J6" s="858"/>
      <c r="K6" s="858"/>
    </row>
    <row r="7" spans="1:13" x14ac:dyDescent="0.25">
      <c r="A7" s="523" t="s">
        <v>386</v>
      </c>
      <c r="B7" s="524"/>
      <c r="C7" s="524"/>
      <c r="D7" s="524"/>
      <c r="E7" s="524"/>
      <c r="F7" s="524"/>
      <c r="G7" s="524"/>
      <c r="H7" s="524"/>
      <c r="I7" s="524"/>
      <c r="J7" s="524"/>
      <c r="K7" s="524"/>
    </row>
    <row r="8" spans="1:13" s="166" customFormat="1" x14ac:dyDescent="0.25">
      <c r="A8" s="859" t="s">
        <v>339</v>
      </c>
      <c r="B8" s="859"/>
      <c r="C8" s="859"/>
      <c r="D8" s="859"/>
      <c r="E8" s="859"/>
      <c r="F8" s="859"/>
      <c r="G8" s="859"/>
      <c r="H8" s="859"/>
      <c r="I8" s="859"/>
      <c r="J8" s="859"/>
      <c r="K8" s="859"/>
      <c r="M8" s="167"/>
    </row>
    <row r="9" spans="1:13" s="166" customFormat="1" x14ac:dyDescent="0.25">
      <c r="A9" s="526" t="s">
        <v>138</v>
      </c>
      <c r="B9" s="527" t="s">
        <v>313</v>
      </c>
      <c r="C9" s="860" t="s">
        <v>299</v>
      </c>
      <c r="D9" s="860"/>
      <c r="E9" s="860"/>
      <c r="F9" s="527" t="s">
        <v>12</v>
      </c>
      <c r="G9" s="528" t="s">
        <v>387</v>
      </c>
      <c r="H9" s="529" t="s">
        <v>388</v>
      </c>
      <c r="I9" s="527" t="s">
        <v>316</v>
      </c>
      <c r="J9" s="529" t="s">
        <v>317</v>
      </c>
      <c r="K9" s="527" t="s">
        <v>389</v>
      </c>
      <c r="M9" s="176"/>
    </row>
    <row r="10" spans="1:13" s="166" customFormat="1" x14ac:dyDescent="0.25">
      <c r="A10" s="530">
        <v>30032</v>
      </c>
      <c r="B10" s="531" t="s">
        <v>19</v>
      </c>
      <c r="C10" s="861" t="s">
        <v>390</v>
      </c>
      <c r="D10" s="861"/>
      <c r="E10" s="861"/>
      <c r="F10" s="532">
        <v>1</v>
      </c>
      <c r="G10" s="533">
        <v>0.1</v>
      </c>
      <c r="H10" s="533">
        <v>0.9</v>
      </c>
      <c r="I10" s="534">
        <v>220.35</v>
      </c>
      <c r="J10" s="534">
        <v>75.709999999999994</v>
      </c>
      <c r="K10" s="534">
        <f>ROUND((G10*I10)+(H10*J10),2)</f>
        <v>90.17</v>
      </c>
    </row>
    <row r="11" spans="1:13" s="166" customFormat="1" x14ac:dyDescent="0.25">
      <c r="A11" s="535"/>
      <c r="B11" s="535"/>
      <c r="C11" s="535"/>
      <c r="D11" s="535"/>
      <c r="E11" s="535"/>
      <c r="F11" s="535"/>
      <c r="G11" s="535"/>
      <c r="H11" s="535"/>
      <c r="I11" s="535"/>
      <c r="J11" s="536" t="s">
        <v>391</v>
      </c>
      <c r="K11" s="537">
        <f>K10</f>
        <v>90.17</v>
      </c>
      <c r="M11" s="168"/>
    </row>
    <row r="12" spans="1:13" s="166" customFormat="1" x14ac:dyDescent="0.25">
      <c r="A12" s="535"/>
      <c r="B12" s="535"/>
      <c r="C12" s="535"/>
      <c r="D12" s="535"/>
      <c r="E12" s="535"/>
      <c r="F12" s="535"/>
      <c r="G12" s="535"/>
      <c r="H12" s="535"/>
      <c r="I12" s="535"/>
      <c r="J12" s="535"/>
      <c r="K12" s="535"/>
    </row>
    <row r="13" spans="1:13" x14ac:dyDescent="0.25">
      <c r="A13" s="859" t="s">
        <v>340</v>
      </c>
      <c r="B13" s="859"/>
      <c r="C13" s="859"/>
      <c r="D13" s="859"/>
      <c r="E13" s="859"/>
      <c r="F13" s="859"/>
      <c r="G13" s="859"/>
      <c r="H13" s="859"/>
      <c r="I13" s="859"/>
      <c r="J13" s="859"/>
      <c r="K13" s="859"/>
    </row>
    <row r="14" spans="1:13" x14ac:dyDescent="0.25">
      <c r="A14" s="526" t="s">
        <v>138</v>
      </c>
      <c r="B14" s="527" t="s">
        <v>313</v>
      </c>
      <c r="C14" s="860" t="s">
        <v>299</v>
      </c>
      <c r="D14" s="860"/>
      <c r="E14" s="860"/>
      <c r="F14" s="538" t="s">
        <v>392</v>
      </c>
      <c r="G14" s="539" t="s">
        <v>393</v>
      </c>
      <c r="H14" s="540" t="s">
        <v>394</v>
      </c>
      <c r="I14" s="862" t="s">
        <v>395</v>
      </c>
      <c r="J14" s="862"/>
      <c r="K14" s="538" t="s">
        <v>389</v>
      </c>
    </row>
    <row r="15" spans="1:13" customFormat="1" ht="15" customHeight="1" x14ac:dyDescent="0.25">
      <c r="A15" s="541">
        <v>20035</v>
      </c>
      <c r="B15" s="531" t="s">
        <v>19</v>
      </c>
      <c r="C15" s="853" t="s">
        <v>396</v>
      </c>
      <c r="D15" s="853"/>
      <c r="E15" s="853"/>
      <c r="F15" s="531" t="s">
        <v>397</v>
      </c>
      <c r="G15" s="543">
        <v>157.27000000000001</v>
      </c>
      <c r="H15" s="544">
        <v>15.95</v>
      </c>
      <c r="I15" s="854">
        <v>1</v>
      </c>
      <c r="J15" s="854"/>
      <c r="K15" s="544">
        <f>(I15*H15)</f>
        <v>15.95</v>
      </c>
    </row>
    <row r="16" spans="1:13" customFormat="1" ht="15" customHeight="1" x14ac:dyDescent="0.25">
      <c r="A16" s="541">
        <v>20065</v>
      </c>
      <c r="B16" s="531" t="s">
        <v>19</v>
      </c>
      <c r="C16" s="853" t="s">
        <v>398</v>
      </c>
      <c r="D16" s="853"/>
      <c r="E16" s="853"/>
      <c r="F16" s="531" t="s">
        <v>399</v>
      </c>
      <c r="G16" s="543">
        <v>157.27000000000001</v>
      </c>
      <c r="H16" s="544">
        <v>29.07</v>
      </c>
      <c r="I16" s="854">
        <v>0.5</v>
      </c>
      <c r="J16" s="854"/>
      <c r="K16" s="544">
        <f>(I16*H16)</f>
        <v>14.535</v>
      </c>
    </row>
    <row r="17" spans="1:11" customFormat="1" x14ac:dyDescent="0.25">
      <c r="A17" s="541">
        <v>20002</v>
      </c>
      <c r="B17" s="531" t="s">
        <v>19</v>
      </c>
      <c r="C17" s="853" t="s">
        <v>341</v>
      </c>
      <c r="D17" s="853"/>
      <c r="E17" s="853"/>
      <c r="F17" s="531" t="s">
        <v>400</v>
      </c>
      <c r="G17" s="543">
        <v>157.27000000000001</v>
      </c>
      <c r="H17" s="544">
        <v>12.86</v>
      </c>
      <c r="I17" s="854">
        <v>2</v>
      </c>
      <c r="J17" s="854"/>
      <c r="K17" s="544">
        <f>(I17*H17)</f>
        <v>25.72</v>
      </c>
    </row>
    <row r="18" spans="1:11" customFormat="1" x14ac:dyDescent="0.25">
      <c r="A18" s="541"/>
      <c r="B18" s="531"/>
      <c r="C18" s="853"/>
      <c r="D18" s="853"/>
      <c r="E18" s="853"/>
      <c r="F18" s="531"/>
      <c r="G18" s="543"/>
      <c r="H18" s="545"/>
      <c r="I18" s="545"/>
      <c r="J18" s="536" t="s">
        <v>401</v>
      </c>
      <c r="K18" s="546">
        <f>SUM(K15:K17)</f>
        <v>56.204999999999998</v>
      </c>
    </row>
    <row r="19" spans="1:11" customFormat="1" x14ac:dyDescent="0.25">
      <c r="A19" s="541"/>
      <c r="B19" s="531"/>
      <c r="C19" s="542"/>
      <c r="D19" s="542"/>
      <c r="E19" s="542"/>
      <c r="F19" s="531"/>
      <c r="G19" s="543"/>
      <c r="H19" s="545"/>
      <c r="I19" s="545"/>
      <c r="J19" s="536"/>
      <c r="K19" s="547"/>
    </row>
    <row r="20" spans="1:11" customFormat="1" x14ac:dyDescent="0.25">
      <c r="A20" s="859" t="s">
        <v>342</v>
      </c>
      <c r="B20" s="859"/>
      <c r="C20" s="859"/>
      <c r="D20" s="859"/>
      <c r="E20" s="859"/>
      <c r="F20" s="859"/>
      <c r="G20" s="859"/>
      <c r="H20" s="859"/>
      <c r="I20" s="859"/>
      <c r="J20" s="859"/>
      <c r="K20" s="859"/>
    </row>
    <row r="21" spans="1:11" customFormat="1" x14ac:dyDescent="0.25">
      <c r="A21" s="526" t="s">
        <v>138</v>
      </c>
      <c r="B21" s="527" t="s">
        <v>313</v>
      </c>
      <c r="C21" s="860" t="s">
        <v>299</v>
      </c>
      <c r="D21" s="860"/>
      <c r="E21" s="860"/>
      <c r="F21" s="527" t="s">
        <v>402</v>
      </c>
      <c r="G21" s="527" t="s">
        <v>403</v>
      </c>
      <c r="H21" s="527" t="s">
        <v>404</v>
      </c>
      <c r="I21" s="527" t="s">
        <v>405</v>
      </c>
      <c r="J21" s="864" t="s">
        <v>406</v>
      </c>
      <c r="K21" s="864"/>
    </row>
    <row r="22" spans="1:11" customFormat="1" x14ac:dyDescent="0.25">
      <c r="A22" s="527">
        <v>2000</v>
      </c>
      <c r="B22" s="531" t="s">
        <v>19</v>
      </c>
      <c r="C22" s="865" t="s">
        <v>383</v>
      </c>
      <c r="D22" s="865"/>
      <c r="E22" s="865"/>
      <c r="F22" s="528">
        <v>5</v>
      </c>
      <c r="G22" s="527" t="s">
        <v>407</v>
      </c>
      <c r="H22" s="527"/>
      <c r="I22" s="527"/>
      <c r="J22" s="549"/>
      <c r="K22" s="549">
        <f>K18*0.05</f>
        <v>2.8102499999999999</v>
      </c>
    </row>
    <row r="23" spans="1:11" customFormat="1" x14ac:dyDescent="0.25">
      <c r="A23" s="525"/>
      <c r="B23" s="525"/>
      <c r="C23" s="525"/>
      <c r="D23" s="525"/>
      <c r="E23" s="525"/>
      <c r="F23" s="527"/>
      <c r="G23" s="527"/>
      <c r="H23" s="527"/>
      <c r="I23" s="527"/>
      <c r="J23" s="536" t="s">
        <v>408</v>
      </c>
      <c r="K23" s="550">
        <f>K22</f>
        <v>2.8102499999999999</v>
      </c>
    </row>
    <row r="24" spans="1:11" customFormat="1" x14ac:dyDescent="0.25">
      <c r="A24" s="525"/>
      <c r="B24" s="525"/>
      <c r="C24" s="525"/>
      <c r="D24" s="525"/>
      <c r="E24" s="525"/>
      <c r="F24" s="527"/>
      <c r="G24" s="527"/>
      <c r="H24" s="527"/>
      <c r="I24" s="527"/>
      <c r="J24" s="536"/>
      <c r="K24" s="549"/>
    </row>
    <row r="25" spans="1:11" customFormat="1" ht="16.5" customHeight="1" x14ac:dyDescent="0.25">
      <c r="A25" s="525"/>
      <c r="B25" s="525"/>
      <c r="C25" s="525"/>
      <c r="D25" s="525"/>
      <c r="E25" s="525"/>
      <c r="F25" s="527"/>
      <c r="G25" s="527"/>
      <c r="H25" s="527"/>
      <c r="I25" s="527"/>
      <c r="J25" s="536"/>
      <c r="K25" s="549"/>
    </row>
    <row r="26" spans="1:11" customFormat="1" x14ac:dyDescent="0.25">
      <c r="A26" s="863" t="s">
        <v>409</v>
      </c>
      <c r="B26" s="863"/>
      <c r="C26" s="863"/>
      <c r="D26" s="863"/>
      <c r="E26" s="863"/>
      <c r="F26" s="863"/>
      <c r="G26" s="863"/>
      <c r="H26" s="863"/>
      <c r="I26" s="863"/>
      <c r="J26" s="536"/>
      <c r="K26" s="551">
        <f>ROUND(K23+K18+K11,2)</f>
        <v>149.19</v>
      </c>
    </row>
    <row r="27" spans="1:11" customFormat="1" x14ac:dyDescent="0.25">
      <c r="A27" s="863" t="s">
        <v>410</v>
      </c>
      <c r="B27" s="863"/>
      <c r="C27" s="863"/>
      <c r="D27" s="863"/>
      <c r="E27" s="863"/>
      <c r="F27" s="863"/>
      <c r="G27" s="863"/>
      <c r="H27" s="863"/>
      <c r="I27" s="863"/>
      <c r="J27" s="536"/>
      <c r="K27" s="552">
        <v>4.1500000000000004</v>
      </c>
    </row>
    <row r="28" spans="1:11" customFormat="1" x14ac:dyDescent="0.25">
      <c r="A28" s="863" t="s">
        <v>411</v>
      </c>
      <c r="B28" s="863"/>
      <c r="C28" s="863"/>
      <c r="D28" s="863"/>
      <c r="E28" s="863"/>
      <c r="F28" s="863"/>
      <c r="G28" s="863"/>
      <c r="H28" s="863"/>
      <c r="I28" s="863"/>
      <c r="J28" s="536"/>
      <c r="K28" s="551">
        <f>ROUND(K26/K27,2)</f>
        <v>35.950000000000003</v>
      </c>
    </row>
    <row r="29" spans="1:11" customFormat="1" x14ac:dyDescent="0.25">
      <c r="A29" s="525"/>
      <c r="B29" s="525"/>
      <c r="C29" s="525"/>
      <c r="D29" s="525"/>
      <c r="E29" s="525"/>
      <c r="F29" s="527"/>
      <c r="G29" s="527"/>
      <c r="H29" s="527"/>
      <c r="I29" s="527"/>
      <c r="J29" s="536"/>
      <c r="K29" s="549"/>
    </row>
    <row r="30" spans="1:11" x14ac:dyDescent="0.25">
      <c r="A30" s="859" t="s">
        <v>329</v>
      </c>
      <c r="B30" s="859"/>
      <c r="C30" s="859"/>
      <c r="D30" s="859"/>
      <c r="E30" s="859"/>
      <c r="F30" s="859"/>
      <c r="G30" s="859"/>
      <c r="H30" s="859"/>
      <c r="I30" s="859"/>
      <c r="J30" s="859"/>
      <c r="K30" s="859"/>
    </row>
    <row r="31" spans="1:11" x14ac:dyDescent="0.25">
      <c r="A31" s="526" t="s">
        <v>138</v>
      </c>
      <c r="B31" s="527" t="s">
        <v>313</v>
      </c>
      <c r="C31" s="860" t="s">
        <v>299</v>
      </c>
      <c r="D31" s="860"/>
      <c r="E31" s="860"/>
      <c r="F31" s="527" t="s">
        <v>412</v>
      </c>
      <c r="G31" s="866" t="s">
        <v>413</v>
      </c>
      <c r="H31" s="866"/>
      <c r="I31" s="867" t="s">
        <v>395</v>
      </c>
      <c r="J31" s="867"/>
      <c r="K31" s="553" t="s">
        <v>413</v>
      </c>
    </row>
    <row r="32" spans="1:11" s="171" customFormat="1" ht="15.75" customHeight="1" x14ac:dyDescent="0.25">
      <c r="A32" s="554">
        <v>10120</v>
      </c>
      <c r="B32" s="531" t="s">
        <v>19</v>
      </c>
      <c r="C32" s="853" t="s">
        <v>414</v>
      </c>
      <c r="D32" s="853"/>
      <c r="E32" s="853"/>
      <c r="F32" s="531" t="s">
        <v>283</v>
      </c>
      <c r="G32" s="555"/>
      <c r="H32" s="556">
        <v>56.01</v>
      </c>
      <c r="I32" s="868">
        <v>0.05</v>
      </c>
      <c r="J32" s="868"/>
      <c r="K32" s="544">
        <f>ROUND(H32*I32,2)</f>
        <v>2.8</v>
      </c>
    </row>
    <row r="33" spans="1:11" ht="15" customHeight="1" x14ac:dyDescent="0.25">
      <c r="A33" s="558">
        <v>10267</v>
      </c>
      <c r="B33" s="531" t="s">
        <v>19</v>
      </c>
      <c r="C33" s="869" t="s">
        <v>415</v>
      </c>
      <c r="D33" s="869"/>
      <c r="E33" s="869"/>
      <c r="F33" s="559" t="s">
        <v>44</v>
      </c>
      <c r="G33" s="560"/>
      <c r="H33" s="561">
        <v>55.83</v>
      </c>
      <c r="I33" s="562"/>
      <c r="J33" s="562">
        <v>1</v>
      </c>
      <c r="K33" s="544">
        <f>ROUND(J33*H33,2)</f>
        <v>55.83</v>
      </c>
    </row>
    <row r="34" spans="1:11" x14ac:dyDescent="0.25">
      <c r="A34" s="864"/>
      <c r="B34" s="864"/>
      <c r="C34" s="864"/>
      <c r="D34" s="864"/>
      <c r="E34" s="864"/>
      <c r="F34" s="864"/>
      <c r="G34" s="864"/>
      <c r="H34" s="864"/>
      <c r="I34" s="548"/>
      <c r="J34" s="536" t="s">
        <v>416</v>
      </c>
      <c r="K34" s="563">
        <f>SUM(K32:K33)</f>
        <v>58.629999999999995</v>
      </c>
    </row>
    <row r="35" spans="1:11" x14ac:dyDescent="0.25">
      <c r="A35" s="548"/>
      <c r="B35" s="548"/>
      <c r="C35" s="548"/>
      <c r="D35" s="548"/>
      <c r="E35" s="548"/>
      <c r="F35" s="548"/>
      <c r="G35" s="548"/>
      <c r="H35" s="548"/>
      <c r="I35" s="548"/>
      <c r="J35" s="536"/>
      <c r="K35" s="547"/>
    </row>
    <row r="36" spans="1:11" x14ac:dyDescent="0.25">
      <c r="A36" s="859" t="s">
        <v>417</v>
      </c>
      <c r="B36" s="859"/>
      <c r="C36" s="859"/>
      <c r="D36" s="859"/>
      <c r="E36" s="859"/>
      <c r="F36" s="859"/>
      <c r="G36" s="859"/>
      <c r="H36" s="859"/>
      <c r="I36" s="859"/>
      <c r="J36" s="859"/>
      <c r="K36" s="859"/>
    </row>
    <row r="37" spans="1:11" x14ac:dyDescent="0.25">
      <c r="A37" s="526" t="s">
        <v>138</v>
      </c>
      <c r="B37" s="527" t="s">
        <v>313</v>
      </c>
      <c r="C37" s="860" t="s">
        <v>299</v>
      </c>
      <c r="D37" s="860"/>
      <c r="E37" s="860"/>
      <c r="F37" s="527" t="s">
        <v>412</v>
      </c>
      <c r="G37" s="866" t="s">
        <v>413</v>
      </c>
      <c r="H37" s="866"/>
      <c r="I37" s="867" t="s">
        <v>395</v>
      </c>
      <c r="J37" s="867"/>
      <c r="K37" s="553" t="s">
        <v>413</v>
      </c>
    </row>
    <row r="38" spans="1:11" x14ac:dyDescent="0.25">
      <c r="A38" s="864"/>
      <c r="B38" s="864"/>
      <c r="C38" s="864"/>
      <c r="D38" s="864"/>
      <c r="E38" s="864"/>
      <c r="F38" s="864"/>
      <c r="G38" s="864"/>
      <c r="H38" s="864"/>
      <c r="I38" s="548"/>
      <c r="J38" s="536" t="s">
        <v>418</v>
      </c>
      <c r="K38" s="547">
        <v>0</v>
      </c>
    </row>
    <row r="39" spans="1:11" x14ac:dyDescent="0.25">
      <c r="A39" s="548"/>
      <c r="B39" s="548"/>
      <c r="C39" s="548"/>
      <c r="D39" s="548"/>
      <c r="E39" s="548"/>
      <c r="F39" s="548"/>
      <c r="G39" s="548"/>
      <c r="H39" s="548"/>
      <c r="I39" s="548"/>
      <c r="J39" s="536"/>
      <c r="K39" s="547"/>
    </row>
    <row r="40" spans="1:11" x14ac:dyDescent="0.25">
      <c r="A40" s="859" t="s">
        <v>419</v>
      </c>
      <c r="B40" s="860"/>
      <c r="C40" s="860"/>
      <c r="D40" s="860"/>
      <c r="E40" s="860"/>
      <c r="F40" s="860"/>
      <c r="G40" s="860"/>
      <c r="H40" s="860"/>
      <c r="I40" s="860"/>
      <c r="J40" s="860"/>
      <c r="K40" s="860"/>
    </row>
    <row r="41" spans="1:11" x14ac:dyDescent="0.25">
      <c r="A41" s="526" t="s">
        <v>138</v>
      </c>
      <c r="B41" s="527" t="s">
        <v>313</v>
      </c>
      <c r="C41" s="860" t="s">
        <v>299</v>
      </c>
      <c r="D41" s="860"/>
      <c r="E41" s="860"/>
      <c r="F41" s="527" t="s">
        <v>412</v>
      </c>
      <c r="G41" s="866" t="s">
        <v>420</v>
      </c>
      <c r="H41" s="866"/>
      <c r="I41" s="564" t="s">
        <v>406</v>
      </c>
      <c r="J41" s="564" t="s">
        <v>395</v>
      </c>
      <c r="K41" s="553" t="s">
        <v>413</v>
      </c>
    </row>
    <row r="42" spans="1:11" ht="15" customHeight="1" x14ac:dyDescent="0.25">
      <c r="A42" s="554">
        <v>1029</v>
      </c>
      <c r="B42" s="531" t="s">
        <v>19</v>
      </c>
      <c r="C42" s="853" t="s">
        <v>421</v>
      </c>
      <c r="D42" s="853"/>
      <c r="E42" s="853"/>
      <c r="F42" s="531" t="s">
        <v>64</v>
      </c>
      <c r="G42" s="854" t="s">
        <v>422</v>
      </c>
      <c r="H42" s="854"/>
      <c r="I42" s="555">
        <v>0</v>
      </c>
      <c r="J42" s="565">
        <v>0.05</v>
      </c>
      <c r="K42" s="557">
        <v>0</v>
      </c>
    </row>
    <row r="43" spans="1:11" ht="15" customHeight="1" x14ac:dyDescent="0.25">
      <c r="A43" s="558">
        <v>1605</v>
      </c>
      <c r="B43" s="531" t="s">
        <v>19</v>
      </c>
      <c r="C43" s="869" t="s">
        <v>423</v>
      </c>
      <c r="D43" s="869"/>
      <c r="E43" s="869"/>
      <c r="F43" s="559" t="s">
        <v>64</v>
      </c>
      <c r="G43" s="871" t="s">
        <v>422</v>
      </c>
      <c r="H43" s="871"/>
      <c r="I43" s="562">
        <v>0</v>
      </c>
      <c r="J43" s="566">
        <v>0.192</v>
      </c>
      <c r="K43" s="557">
        <f>J43*H43</f>
        <v>0</v>
      </c>
    </row>
    <row r="44" spans="1:11" x14ac:dyDescent="0.25">
      <c r="A44" s="864"/>
      <c r="B44" s="864"/>
      <c r="C44" s="864"/>
      <c r="D44" s="864"/>
      <c r="E44" s="864"/>
      <c r="F44" s="864"/>
      <c r="G44" s="864"/>
      <c r="H44" s="864"/>
      <c r="I44" s="548"/>
      <c r="J44" s="536" t="s">
        <v>424</v>
      </c>
      <c r="K44" s="547">
        <f>SUM(K42:K43)</f>
        <v>0</v>
      </c>
    </row>
    <row r="45" spans="1:11" x14ac:dyDescent="0.25">
      <c r="A45" s="523"/>
      <c r="B45" s="523"/>
      <c r="C45" s="523"/>
      <c r="D45" s="523"/>
      <c r="E45" s="523"/>
      <c r="F45" s="523"/>
      <c r="G45" s="523"/>
      <c r="H45" s="523"/>
      <c r="I45" s="523"/>
      <c r="J45" s="523"/>
      <c r="K45" s="523"/>
    </row>
    <row r="46" spans="1:11" x14ac:dyDescent="0.25">
      <c r="A46" s="870" t="s">
        <v>425</v>
      </c>
      <c r="B46" s="870"/>
      <c r="C46" s="870"/>
      <c r="D46" s="870"/>
      <c r="E46" s="870"/>
      <c r="F46" s="870"/>
      <c r="G46" s="870"/>
      <c r="H46" s="870"/>
      <c r="I46" s="870"/>
      <c r="J46" s="523"/>
      <c r="K46" s="567">
        <f>K44+K38+K34+K28</f>
        <v>94.58</v>
      </c>
    </row>
    <row r="47" spans="1:11" x14ac:dyDescent="0.25">
      <c r="A47" s="870" t="s">
        <v>353</v>
      </c>
      <c r="B47" s="870"/>
      <c r="C47" s="870"/>
      <c r="D47" s="870"/>
      <c r="E47" s="870"/>
      <c r="F47" s="870"/>
      <c r="G47" s="870"/>
      <c r="H47" s="870"/>
      <c r="I47" s="870"/>
      <c r="J47" s="523"/>
      <c r="K47" s="567">
        <f>ROUND(K46*0.2332,2)</f>
        <v>22.06</v>
      </c>
    </row>
    <row r="48" spans="1:11" x14ac:dyDescent="0.25">
      <c r="A48" s="870" t="s">
        <v>426</v>
      </c>
      <c r="B48" s="870"/>
      <c r="C48" s="870"/>
      <c r="D48" s="870"/>
      <c r="E48" s="870"/>
      <c r="F48" s="870"/>
      <c r="G48" s="870"/>
      <c r="H48" s="870"/>
      <c r="I48" s="870"/>
      <c r="J48" s="523"/>
      <c r="K48" s="568">
        <f>SUM(K46:K47)</f>
        <v>116.64</v>
      </c>
    </row>
    <row r="49" spans="1:9" x14ac:dyDescent="0.25">
      <c r="A49" s="169"/>
      <c r="B49" s="169"/>
      <c r="C49" s="169"/>
      <c r="D49" s="169"/>
      <c r="E49" s="169"/>
      <c r="G49" s="170"/>
      <c r="H49" s="170"/>
      <c r="I49" s="170"/>
    </row>
  </sheetData>
  <mergeCells count="49">
    <mergeCell ref="A48:I48"/>
    <mergeCell ref="A38:H38"/>
    <mergeCell ref="A40:K40"/>
    <mergeCell ref="C41:E41"/>
    <mergeCell ref="G41:H41"/>
    <mergeCell ref="C42:E42"/>
    <mergeCell ref="G42:H42"/>
    <mergeCell ref="C43:E43"/>
    <mergeCell ref="G43:H43"/>
    <mergeCell ref="A44:H44"/>
    <mergeCell ref="A46:I46"/>
    <mergeCell ref="A47:I47"/>
    <mergeCell ref="C33:E33"/>
    <mergeCell ref="A34:H34"/>
    <mergeCell ref="A36:K36"/>
    <mergeCell ref="C37:E37"/>
    <mergeCell ref="G37:H37"/>
    <mergeCell ref="I37:J37"/>
    <mergeCell ref="A30:K30"/>
    <mergeCell ref="C31:E31"/>
    <mergeCell ref="G31:H31"/>
    <mergeCell ref="I31:J31"/>
    <mergeCell ref="C32:E32"/>
    <mergeCell ref="I32:J32"/>
    <mergeCell ref="A28:I28"/>
    <mergeCell ref="C16:E16"/>
    <mergeCell ref="I16:J16"/>
    <mergeCell ref="C17:E17"/>
    <mergeCell ref="I17:J17"/>
    <mergeCell ref="C18:E18"/>
    <mergeCell ref="A20:K20"/>
    <mergeCell ref="C21:E21"/>
    <mergeCell ref="J21:K21"/>
    <mergeCell ref="C22:E22"/>
    <mergeCell ref="A26:I26"/>
    <mergeCell ref="A27:I27"/>
    <mergeCell ref="C15:E15"/>
    <mergeCell ref="I15:J15"/>
    <mergeCell ref="A1:D4"/>
    <mergeCell ref="E1:J4"/>
    <mergeCell ref="K1:K2"/>
    <mergeCell ref="B5:K5"/>
    <mergeCell ref="B6:K6"/>
    <mergeCell ref="A8:K8"/>
    <mergeCell ref="C9:E9"/>
    <mergeCell ref="C10:E10"/>
    <mergeCell ref="A13:K13"/>
    <mergeCell ref="C14:E14"/>
    <mergeCell ref="I14:J14"/>
  </mergeCells>
  <pageMargins left="0.511811024" right="0.511811024" top="0.78740157499999996" bottom="0.78740157499999996" header="0.31496062000000002" footer="0.31496062000000002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PLANILHA ORÇAMENTÁRIA</vt:lpstr>
      <vt:lpstr>MEMÓRIA DE CÁLCULO</vt:lpstr>
      <vt:lpstr>CRONOGRAMA</vt:lpstr>
      <vt:lpstr>BDI - CORRETO</vt:lpstr>
      <vt:lpstr>LEIS SOCIAIS</vt:lpstr>
      <vt:lpstr>COMP-01</vt:lpstr>
      <vt:lpstr>COMP-02</vt:lpstr>
      <vt:lpstr>COMP-03</vt:lpstr>
      <vt:lpstr>COMP-04</vt:lpstr>
      <vt:lpstr>COMP-05</vt:lpstr>
      <vt:lpstr>'BDI - CORRETO'!Area_de_impressao</vt:lpstr>
      <vt:lpstr>'COMP-05'!Area_de_impressao</vt:lpstr>
      <vt:lpstr>CRONOGRAMA!Area_de_impressao</vt:lpstr>
      <vt:lpstr>'MEMÓRIA DE CÁLCULO'!Area_de_impressao</vt:lpstr>
      <vt:lpstr>'PLANILHA ORÇAMENTÁRIA'!Area_de_impressao</vt:lpstr>
      <vt:lpstr>CRONOGRAMA!Titulos_de_impressao</vt:lpstr>
      <vt:lpstr>'MEMÓRIA DE CÁLCULO'!Titulos_de_impressao</vt:lpstr>
      <vt:lpstr>'PLANILHA ORÇAMENTÁRIA'!Titulos_de_impressao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jmareto</dc:creator>
  <cp:keywords/>
  <dc:description/>
  <cp:lastModifiedBy>thais.baptista</cp:lastModifiedBy>
  <cp:revision/>
  <cp:lastPrinted>2022-05-25T12:24:00Z</cp:lastPrinted>
  <dcterms:created xsi:type="dcterms:W3CDTF">2013-05-16T18:04:29Z</dcterms:created>
  <dcterms:modified xsi:type="dcterms:W3CDTF">2022-05-25T12:32:15Z</dcterms:modified>
  <cp:category/>
  <cp:contentStatus/>
</cp:coreProperties>
</file>