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ranporte Escolar\Transporte Escolar GERAL\Transporte ESCOLAR 2022 - Geral\Licitação kombi\"/>
    </mc:Choice>
  </mc:AlternateContent>
  <xr:revisionPtr revIDLastSave="0" documentId="13_ncr:1_{599CAECB-31D7-47A7-871C-D6180044BDB8}" xr6:coauthVersionLast="47" xr6:coauthVersionMax="47" xr10:uidLastSave="{00000000-0000-0000-0000-000000000000}"/>
  <bookViews>
    <workbookView xWindow="-120" yWindow="-120" windowWidth="29040" windowHeight="15720" xr2:uid="{6BF5222F-5334-45FC-8212-2275CF924255}"/>
  </bookViews>
  <sheets>
    <sheet name="LOTES LICITAÇÃO" sheetId="1" r:id="rId1"/>
  </sheets>
  <definedNames>
    <definedName name="_xlnm.Print_Area" localSheetId="0">'LOTES LICITAÇÃO'!$A:$V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20" i="1" l="1"/>
  <c r="O20" i="1"/>
  <c r="N20" i="1"/>
  <c r="L20" i="1"/>
  <c r="K20" i="1"/>
  <c r="Q19" i="1"/>
  <c r="Q20" i="1" s="1"/>
  <c r="M19" i="1"/>
  <c r="M20" i="1" s="1"/>
  <c r="P15" i="1"/>
  <c r="O15" i="1"/>
  <c r="O22" i="1" s="1"/>
  <c r="N15" i="1"/>
  <c r="N22" i="1" s="1"/>
  <c r="L15" i="1"/>
  <c r="L22" i="1" s="1"/>
  <c r="K15" i="1"/>
  <c r="Q14" i="1"/>
  <c r="M14" i="1"/>
  <c r="V14" i="1" s="1"/>
  <c r="Q13" i="1"/>
  <c r="M13" i="1"/>
  <c r="V13" i="1" s="1"/>
  <c r="Q12" i="1"/>
  <c r="Q15" i="1" s="1"/>
  <c r="Q22" i="1" s="1"/>
  <c r="M12" i="1"/>
  <c r="X6" i="1"/>
  <c r="X5" i="1"/>
  <c r="X4" i="1"/>
  <c r="X3" i="1"/>
  <c r="M15" i="1" l="1"/>
  <c r="M22" i="1" s="1"/>
  <c r="K22" i="1"/>
  <c r="V19" i="1"/>
  <c r="T19" i="1" s="1"/>
  <c r="T20" i="1" s="1"/>
  <c r="V12" i="1"/>
  <c r="T12" i="1" s="1"/>
  <c r="T15" i="1" s="1"/>
  <c r="T22" i="1" s="1"/>
  <c r="P22" i="1"/>
  <c r="T13" i="1"/>
  <c r="U13" i="1" s="1"/>
  <c r="T14" i="1"/>
  <c r="U14" i="1" s="1"/>
  <c r="V15" i="1" l="1"/>
  <c r="V20" i="1"/>
  <c r="U12" i="1"/>
  <c r="U15" i="1" s="1"/>
  <c r="V22" i="1"/>
  <c r="U19" i="1"/>
  <c r="U20" i="1" s="1"/>
  <c r="U22" i="1" l="1"/>
</calcChain>
</file>

<file path=xl/sharedStrings.xml><?xml version="1.0" encoding="utf-8"?>
<sst xmlns="http://schemas.openxmlformats.org/spreadsheetml/2006/main" count="92" uniqueCount="48">
  <si>
    <t>GOVERNO DO ESTADO DO ESPÍRITO SANTO</t>
  </si>
  <si>
    <t>DIAS SEMANA</t>
  </si>
  <si>
    <t>DIAS ANO</t>
  </si>
  <si>
    <t>OBS</t>
  </si>
  <si>
    <t>SECRETARIA DE ESTADO DA EDUCAÇÃO</t>
  </si>
  <si>
    <t>Regular/EJA</t>
  </si>
  <si>
    <t>SUBSECRETARIA DE SUPORTE A EDUCAÇÃO</t>
  </si>
  <si>
    <t>GERÊNCIA DE APOIO ESCOLAR</t>
  </si>
  <si>
    <t>PROGRAMA ESTADUAL DE TRANSPORTE ESCOLAR - PETE</t>
  </si>
  <si>
    <t>AEE/CAEE</t>
  </si>
  <si>
    <t>DIAS LETIVOS*</t>
  </si>
  <si>
    <t>LOTES POR VEÍCULO - MUNICÍPIO DE JOAO NEIVA</t>
  </si>
  <si>
    <t>Veículo</t>
  </si>
  <si>
    <t>Código Rota</t>
  </si>
  <si>
    <t>Descrição da Rota</t>
  </si>
  <si>
    <t>Escola</t>
  </si>
  <si>
    <t>Tipo de
Linha</t>
  </si>
  <si>
    <t>Turno</t>
  </si>
  <si>
    <t>Horários*</t>
  </si>
  <si>
    <t>Dias/
Semana</t>
  </si>
  <si>
    <t>Monitor</t>
  </si>
  <si>
    <t>Alunos</t>
  </si>
  <si>
    <t>Quilometragem</t>
  </si>
  <si>
    <t>Capacidade
Veículo</t>
  </si>
  <si>
    <t>Custo</t>
  </si>
  <si>
    <t>Entrada*</t>
  </si>
  <si>
    <t>Saída</t>
  </si>
  <si>
    <t>Estado</t>
  </si>
  <si>
    <t>Município</t>
  </si>
  <si>
    <t>Total</t>
  </si>
  <si>
    <t>Ida</t>
  </si>
  <si>
    <t>Volta</t>
  </si>
  <si>
    <t>Aprov.</t>
  </si>
  <si>
    <t>R$/km</t>
  </si>
  <si>
    <t>PROPRIEDADE RONIVAL X DEMÉTRIO RIBEIRO X PONTE ZUCARATO X RIO OTELO X DEMÉTRIO RIBEIRO X JOÃO NEIVA</t>
  </si>
  <si>
    <t>EMEIF MISSIONÁRIOS COMBONIANOS/EMEF PROFESSORA MARIA OLÍRIA SARCINELLI CAMPAGNARO</t>
  </si>
  <si>
    <t>TR</t>
  </si>
  <si>
    <t>M</t>
  </si>
  <si>
    <t>SIM</t>
  </si>
  <si>
    <t>15 passageiros</t>
  </si>
  <si>
    <t>DEMÉTRIO RIBEIRO X VALADA DA MANHÃ X DEMÉTRIO RIBEIRO</t>
  </si>
  <si>
    <t>DEMÉTRIO RIBEIRO X PONTE ZUCARATO X RIO OTELO X DEMÉTRIO RIBEIRO X JOÃO NEIVA</t>
  </si>
  <si>
    <t>TOTAL DO LOTE</t>
  </si>
  <si>
    <t>JOÃO NEIVA X VALADA DE CAVALINHO X CAVALINHO X ACIOLI X BARRA DO TRIUNFO X ACIOLI</t>
  </si>
  <si>
    <t>EMPEIF CAVALINHO/EMEIF GUILHERME BAPTISTA</t>
  </si>
  <si>
    <t>41 passageiros</t>
  </si>
  <si>
    <t>TOTAL GERAL</t>
  </si>
  <si>
    <t>Obs: Dias Letivos Ano*: Regular 5 ; EJA 5 ; APAE/AEE 2.
Observação: As capacidades dos veículos definidas pela SEDU são as mínimas exigidas em cada uma das 4 faixas de veículos (08, 15, 23 e 41 passageiros), podendo ser executadas por veículos de maior capacidade nos casos em que a via permita e que não haja prejuízo aos alunos.
Horários: Estimativa de horários de entrada e saída dos alunos da escola.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</si>
</sst>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165" fontId="2" fillId="4" borderId="1" xfId="0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158865</xdr:colOff>
      <xdr:row>3</xdr:row>
      <xdr:rowOff>136888</xdr:rowOff>
    </xdr:to>
    <xdr:pic>
      <xdr:nvPicPr>
        <xdr:cNvPr id="2" name="Logo_SEDU">
          <a:extLst>
            <a:ext uri="{FF2B5EF4-FFF2-40B4-BE49-F238E27FC236}">
              <a16:creationId xmlns:a16="http://schemas.microsoft.com/office/drawing/2014/main" id="{E8263382-034A-483D-BBAA-88C3DE99E3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6" t="2934" r="3410" b="4372"/>
        <a:stretch/>
      </xdr:blipFill>
      <xdr:spPr bwMode="auto">
        <a:xfrm>
          <a:off x="0" y="0"/>
          <a:ext cx="739890" cy="708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861059</xdr:colOff>
      <xdr:row>3</xdr:row>
      <xdr:rowOff>149184</xdr:rowOff>
    </xdr:to>
    <xdr:pic>
      <xdr:nvPicPr>
        <xdr:cNvPr id="3" name="Logo_onibus">
          <a:extLst>
            <a:ext uri="{FF2B5EF4-FFF2-40B4-BE49-F238E27FC236}">
              <a16:creationId xmlns:a16="http://schemas.microsoft.com/office/drawing/2014/main" id="{8BDD2E2A-76E7-4EF3-90E3-FEDF33F271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3"/>
        <a:stretch/>
      </xdr:blipFill>
      <xdr:spPr>
        <a:xfrm>
          <a:off x="18335625" y="0"/>
          <a:ext cx="861059" cy="720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D1A7C-5274-44F5-8A68-C54715516C52}">
  <sheetPr>
    <pageSetUpPr fitToPage="1"/>
  </sheetPr>
  <dimension ref="A1:Y26"/>
  <sheetViews>
    <sheetView showGridLines="0" tabSelected="1" zoomScale="80" zoomScaleNormal="80" workbookViewId="0">
      <selection sqref="A1:V1"/>
    </sheetView>
  </sheetViews>
  <sheetFormatPr defaultRowHeight="15" x14ac:dyDescent="0.25"/>
  <cols>
    <col min="1" max="1" width="8.7109375" style="3" customWidth="1"/>
    <col min="2" max="2" width="15.7109375" style="3" customWidth="1"/>
    <col min="3" max="3" width="36.7109375" style="3" customWidth="1"/>
    <col min="4" max="4" width="27.7109375" style="3" customWidth="1"/>
    <col min="5" max="17" width="9.7109375" style="3" customWidth="1"/>
    <col min="18" max="18" width="16.7109375" style="3" customWidth="1"/>
    <col min="19" max="19" width="9.7109375" style="3" customWidth="1"/>
    <col min="20" max="22" width="16.7109375" style="3" customWidth="1"/>
    <col min="23" max="23" width="14.28515625" style="3" bestFit="1" customWidth="1"/>
    <col min="24" max="24" width="10.28515625" style="3" bestFit="1" customWidth="1"/>
    <col min="25" max="25" width="12.7109375" style="3" bestFit="1" customWidth="1"/>
    <col min="26" max="16384" width="9.140625" style="3"/>
  </cols>
  <sheetData>
    <row r="1" spans="1:25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2" t="s">
        <v>1</v>
      </c>
      <c r="X1" s="2" t="s">
        <v>2</v>
      </c>
      <c r="Y1" s="2" t="s">
        <v>3</v>
      </c>
    </row>
    <row r="2" spans="1:25" x14ac:dyDescent="0.25">
      <c r="A2" s="19" t="s">
        <v>4</v>
      </c>
      <c r="B2" s="19"/>
      <c r="C2" s="19"/>
      <c r="D2" s="19"/>
      <c r="E2" s="19"/>
      <c r="F2" s="19"/>
      <c r="G2" s="19"/>
      <c r="H2" s="19"/>
      <c r="I2" s="19"/>
      <c r="J2" s="19"/>
      <c r="K2" s="20"/>
      <c r="L2" s="20"/>
      <c r="M2" s="20"/>
      <c r="N2" s="21"/>
      <c r="O2" s="21"/>
      <c r="P2" s="21"/>
      <c r="Q2" s="21"/>
      <c r="R2" s="19"/>
      <c r="S2" s="19"/>
      <c r="T2" s="19"/>
      <c r="U2" s="19"/>
      <c r="V2" s="19"/>
      <c r="W2" s="4">
        <v>5</v>
      </c>
      <c r="X2" s="4">
        <v>204</v>
      </c>
      <c r="Y2" s="4" t="s">
        <v>5</v>
      </c>
    </row>
    <row r="3" spans="1:25" x14ac:dyDescent="0.25">
      <c r="A3" s="19" t="s">
        <v>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4">
        <v>4</v>
      </c>
      <c r="X3" s="4">
        <f>ROUNDUP(X2 / W2 * W3, 0)</f>
        <v>164</v>
      </c>
      <c r="Y3" s="4"/>
    </row>
    <row r="4" spans="1:25" x14ac:dyDescent="0.25">
      <c r="A4" s="19" t="s">
        <v>7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4">
        <v>3</v>
      </c>
      <c r="X4" s="4">
        <f>ROUNDUP(X2 / W2 * W4, 0)</f>
        <v>123</v>
      </c>
      <c r="Y4" s="4"/>
    </row>
    <row r="5" spans="1:25" x14ac:dyDescent="0.25">
      <c r="A5" s="19" t="s">
        <v>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4">
        <v>2</v>
      </c>
      <c r="X5" s="4">
        <f>ROUNDUP(X2 / W2 * W5, 0)</f>
        <v>82</v>
      </c>
      <c r="Y5" s="4" t="s">
        <v>9</v>
      </c>
    </row>
    <row r="6" spans="1:2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>
        <v>204</v>
      </c>
      <c r="V6" s="1" t="s">
        <v>10</v>
      </c>
      <c r="W6" s="4">
        <v>1</v>
      </c>
      <c r="X6" s="4">
        <f>ROUNDUP(X2 / W2 * W6, 0)</f>
        <v>41</v>
      </c>
      <c r="Y6" s="4"/>
    </row>
    <row r="7" spans="1:25" ht="5.0999999999999996" customHeight="1" x14ac:dyDescent="0.25">
      <c r="A7" s="22" t="s">
        <v>11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spans="1:25" ht="20.100000000000001" customHeigh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5" ht="5.0999999999999996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5" ht="15" customHeight="1" x14ac:dyDescent="0.25">
      <c r="A10" s="14" t="s">
        <v>12</v>
      </c>
      <c r="B10" s="14" t="s">
        <v>13</v>
      </c>
      <c r="C10" s="14" t="s">
        <v>14</v>
      </c>
      <c r="D10" s="14" t="s">
        <v>15</v>
      </c>
      <c r="E10" s="14" t="s">
        <v>16</v>
      </c>
      <c r="F10" s="14" t="s">
        <v>17</v>
      </c>
      <c r="G10" s="14" t="s">
        <v>18</v>
      </c>
      <c r="H10" s="14"/>
      <c r="I10" s="14" t="s">
        <v>19</v>
      </c>
      <c r="J10" s="14" t="s">
        <v>20</v>
      </c>
      <c r="K10" s="14" t="s">
        <v>21</v>
      </c>
      <c r="L10" s="14"/>
      <c r="M10" s="14"/>
      <c r="N10" s="14" t="s">
        <v>22</v>
      </c>
      <c r="O10" s="14"/>
      <c r="P10" s="14"/>
      <c r="Q10" s="14"/>
      <c r="R10" s="14" t="s">
        <v>23</v>
      </c>
      <c r="S10" s="14" t="s">
        <v>24</v>
      </c>
      <c r="T10" s="14"/>
      <c r="U10" s="14"/>
      <c r="V10" s="14"/>
    </row>
    <row r="11" spans="1:25" ht="15" customHeight="1" x14ac:dyDescent="0.25">
      <c r="A11" s="15"/>
      <c r="B11" s="15"/>
      <c r="C11" s="15"/>
      <c r="D11" s="15"/>
      <c r="E11" s="15"/>
      <c r="F11" s="15"/>
      <c r="G11" s="6" t="s">
        <v>25</v>
      </c>
      <c r="H11" s="6" t="s">
        <v>26</v>
      </c>
      <c r="I11" s="15"/>
      <c r="J11" s="15"/>
      <c r="K11" s="6" t="s">
        <v>27</v>
      </c>
      <c r="L11" s="6" t="s">
        <v>28</v>
      </c>
      <c r="M11" s="6" t="s">
        <v>29</v>
      </c>
      <c r="N11" s="6" t="s">
        <v>30</v>
      </c>
      <c r="O11" s="6" t="s">
        <v>31</v>
      </c>
      <c r="P11" s="6" t="s">
        <v>32</v>
      </c>
      <c r="Q11" s="6" t="s">
        <v>29</v>
      </c>
      <c r="R11" s="15"/>
      <c r="S11" s="6" t="s">
        <v>33</v>
      </c>
      <c r="T11" s="6" t="s">
        <v>27</v>
      </c>
      <c r="U11" s="6" t="s">
        <v>28</v>
      </c>
      <c r="V11" s="6" t="s">
        <v>29</v>
      </c>
    </row>
    <row r="12" spans="1:25" ht="60" x14ac:dyDescent="0.25">
      <c r="A12" s="4">
        <v>1</v>
      </c>
      <c r="B12" s="4">
        <v>20221131</v>
      </c>
      <c r="C12" s="4" t="s">
        <v>34</v>
      </c>
      <c r="D12" s="4" t="s">
        <v>35</v>
      </c>
      <c r="E12" s="4" t="s">
        <v>36</v>
      </c>
      <c r="F12" s="4" t="s">
        <v>37</v>
      </c>
      <c r="G12" s="4"/>
      <c r="H12" s="4"/>
      <c r="I12" s="4">
        <v>5</v>
      </c>
      <c r="J12" s="4" t="s">
        <v>38</v>
      </c>
      <c r="K12" s="4">
        <v>0</v>
      </c>
      <c r="L12" s="4">
        <v>4</v>
      </c>
      <c r="M12" s="4">
        <f>SUM(K12:L12)</f>
        <v>4</v>
      </c>
      <c r="N12" s="4">
        <v>6.5</v>
      </c>
      <c r="O12" s="4">
        <v>6.5</v>
      </c>
      <c r="P12" s="4">
        <v>0</v>
      </c>
      <c r="Q12" s="4">
        <f>SUM(N12:P12)</f>
        <v>13</v>
      </c>
      <c r="R12" s="4" t="s">
        <v>39</v>
      </c>
      <c r="S12" s="7">
        <v>7.99</v>
      </c>
      <c r="T12" s="7">
        <f>ROUND(V12*K12/M12,2)</f>
        <v>0</v>
      </c>
      <c r="U12" s="7">
        <f>V12-T12</f>
        <v>21189.48</v>
      </c>
      <c r="V12" s="7">
        <f>IF(M12=0,0,ROUND(S12*Q12*VLOOKUP(I12, W2:Y6, 2, FALSE),2))</f>
        <v>21189.48</v>
      </c>
    </row>
    <row r="13" spans="1:25" ht="60" x14ac:dyDescent="0.25">
      <c r="A13" s="4">
        <v>1</v>
      </c>
      <c r="B13" s="4">
        <v>20221132</v>
      </c>
      <c r="C13" s="4" t="s">
        <v>40</v>
      </c>
      <c r="D13" s="4" t="s">
        <v>35</v>
      </c>
      <c r="E13" s="4" t="s">
        <v>36</v>
      </c>
      <c r="F13" s="4" t="s">
        <v>37</v>
      </c>
      <c r="G13" s="4"/>
      <c r="H13" s="4"/>
      <c r="I13" s="4">
        <v>5</v>
      </c>
      <c r="J13" s="4" t="s">
        <v>38</v>
      </c>
      <c r="K13" s="4">
        <v>0</v>
      </c>
      <c r="L13" s="4">
        <v>3</v>
      </c>
      <c r="M13" s="4">
        <f>SUM(K13:L13)</f>
        <v>3</v>
      </c>
      <c r="N13" s="4">
        <v>2.7</v>
      </c>
      <c r="O13" s="4">
        <v>2.7</v>
      </c>
      <c r="P13" s="4">
        <v>5.4</v>
      </c>
      <c r="Q13" s="4">
        <f>SUM(N13:P13)</f>
        <v>10.8</v>
      </c>
      <c r="R13" s="4" t="s">
        <v>39</v>
      </c>
      <c r="S13" s="7">
        <v>7.99</v>
      </c>
      <c r="T13" s="7">
        <f>ROUND(V13*K13/M13,2)</f>
        <v>0</v>
      </c>
      <c r="U13" s="7">
        <f>V13-T13</f>
        <v>17603.57</v>
      </c>
      <c r="V13" s="7">
        <f>IF(M13=0,0,ROUND(S13*Q13*VLOOKUP(I13, W2:Y6, 2, FALSE),2))</f>
        <v>17603.57</v>
      </c>
    </row>
    <row r="14" spans="1:25" ht="60" x14ac:dyDescent="0.25">
      <c r="A14" s="4">
        <v>1</v>
      </c>
      <c r="B14" s="4">
        <v>20221133</v>
      </c>
      <c r="C14" s="4" t="s">
        <v>41</v>
      </c>
      <c r="D14" s="4" t="s">
        <v>35</v>
      </c>
      <c r="E14" s="4" t="s">
        <v>36</v>
      </c>
      <c r="F14" s="4" t="s">
        <v>37</v>
      </c>
      <c r="G14" s="4"/>
      <c r="H14" s="4"/>
      <c r="I14" s="4">
        <v>5</v>
      </c>
      <c r="J14" s="4" t="s">
        <v>38</v>
      </c>
      <c r="K14" s="4">
        <v>0</v>
      </c>
      <c r="L14" s="4">
        <v>10</v>
      </c>
      <c r="M14" s="4">
        <f>SUM(K14:L14)</f>
        <v>10</v>
      </c>
      <c r="N14" s="4">
        <v>15.6</v>
      </c>
      <c r="O14" s="4">
        <v>20.6</v>
      </c>
      <c r="P14" s="4">
        <v>5</v>
      </c>
      <c r="Q14" s="4">
        <f>SUM(N14:P14)</f>
        <v>41.2</v>
      </c>
      <c r="R14" s="4" t="s">
        <v>39</v>
      </c>
      <c r="S14" s="7">
        <v>7.99</v>
      </c>
      <c r="T14" s="7">
        <f>ROUND(V14*K14/M14,2)</f>
        <v>0</v>
      </c>
      <c r="U14" s="7">
        <f>V14-T14</f>
        <v>67154.350000000006</v>
      </c>
      <c r="V14" s="7">
        <f>IF(M14=0,0,ROUND(S14*Q14*VLOOKUP(I14, W2:Y6, 2, FALSE),2))</f>
        <v>67154.350000000006</v>
      </c>
    </row>
    <row r="15" spans="1:25" ht="26.25" customHeight="1" x14ac:dyDescent="0.25">
      <c r="A15" s="16" t="s">
        <v>42</v>
      </c>
      <c r="B15" s="17"/>
      <c r="C15" s="17"/>
      <c r="D15" s="17"/>
      <c r="E15" s="17"/>
      <c r="F15" s="17"/>
      <c r="G15" s="17"/>
      <c r="H15" s="17"/>
      <c r="I15" s="17"/>
      <c r="J15" s="18"/>
      <c r="K15" s="5">
        <f t="shared" ref="K15:Q15" si="0">SUM(K12:K14)</f>
        <v>0</v>
      </c>
      <c r="L15" s="5">
        <f t="shared" si="0"/>
        <v>17</v>
      </c>
      <c r="M15" s="5">
        <f t="shared" si="0"/>
        <v>17</v>
      </c>
      <c r="N15" s="5">
        <f t="shared" si="0"/>
        <v>24.799999999999997</v>
      </c>
      <c r="O15" s="5">
        <f t="shared" si="0"/>
        <v>29.8</v>
      </c>
      <c r="P15" s="5">
        <f t="shared" si="0"/>
        <v>10.4</v>
      </c>
      <c r="Q15" s="5">
        <f t="shared" si="0"/>
        <v>65</v>
      </c>
      <c r="R15" s="5"/>
      <c r="S15" s="8"/>
      <c r="T15" s="8">
        <f>SUM(T12:T14)</f>
        <v>0</v>
      </c>
      <c r="U15" s="8">
        <f>SUM(U12:U14)</f>
        <v>105947.40000000001</v>
      </c>
      <c r="V15" s="8">
        <f>SUM(V12:V14)</f>
        <v>105947.40000000001</v>
      </c>
    </row>
    <row r="16" spans="1:25" customFormat="1" x14ac:dyDescent="0.25"/>
    <row r="17" spans="1:22" ht="15" customHeight="1" x14ac:dyDescent="0.25">
      <c r="A17" s="14" t="s">
        <v>12</v>
      </c>
      <c r="B17" s="14" t="s">
        <v>13</v>
      </c>
      <c r="C17" s="14" t="s">
        <v>14</v>
      </c>
      <c r="D17" s="14" t="s">
        <v>15</v>
      </c>
      <c r="E17" s="14" t="s">
        <v>16</v>
      </c>
      <c r="F17" s="14" t="s">
        <v>17</v>
      </c>
      <c r="G17" s="14" t="s">
        <v>18</v>
      </c>
      <c r="H17" s="14"/>
      <c r="I17" s="14" t="s">
        <v>19</v>
      </c>
      <c r="J17" s="14" t="s">
        <v>20</v>
      </c>
      <c r="K17" s="14" t="s">
        <v>21</v>
      </c>
      <c r="L17" s="14"/>
      <c r="M17" s="14"/>
      <c r="N17" s="14" t="s">
        <v>22</v>
      </c>
      <c r="O17" s="14"/>
      <c r="P17" s="14"/>
      <c r="Q17" s="14"/>
      <c r="R17" s="14" t="s">
        <v>23</v>
      </c>
      <c r="S17" s="14" t="s">
        <v>24</v>
      </c>
      <c r="T17" s="14"/>
      <c r="U17" s="14"/>
      <c r="V17" s="14"/>
    </row>
    <row r="18" spans="1:22" ht="15" customHeight="1" x14ac:dyDescent="0.25">
      <c r="A18" s="15"/>
      <c r="B18" s="15"/>
      <c r="C18" s="15"/>
      <c r="D18" s="15"/>
      <c r="E18" s="15"/>
      <c r="F18" s="15"/>
      <c r="G18" s="6" t="s">
        <v>25</v>
      </c>
      <c r="H18" s="6" t="s">
        <v>26</v>
      </c>
      <c r="I18" s="15"/>
      <c r="J18" s="15"/>
      <c r="K18" s="6" t="s">
        <v>27</v>
      </c>
      <c r="L18" s="6" t="s">
        <v>28</v>
      </c>
      <c r="M18" s="6" t="s">
        <v>29</v>
      </c>
      <c r="N18" s="6" t="s">
        <v>30</v>
      </c>
      <c r="O18" s="6" t="s">
        <v>31</v>
      </c>
      <c r="P18" s="6" t="s">
        <v>32</v>
      </c>
      <c r="Q18" s="6" t="s">
        <v>29</v>
      </c>
      <c r="R18" s="15"/>
      <c r="S18" s="6" t="s">
        <v>33</v>
      </c>
      <c r="T18" s="6" t="s">
        <v>27</v>
      </c>
      <c r="U18" s="6" t="s">
        <v>28</v>
      </c>
      <c r="V18" s="6" t="s">
        <v>29</v>
      </c>
    </row>
    <row r="19" spans="1:22" ht="45" x14ac:dyDescent="0.25">
      <c r="A19" s="4">
        <v>2</v>
      </c>
      <c r="B19" s="4">
        <v>20221134</v>
      </c>
      <c r="C19" s="4" t="s">
        <v>43</v>
      </c>
      <c r="D19" s="4" t="s">
        <v>44</v>
      </c>
      <c r="E19" s="4" t="s">
        <v>36</v>
      </c>
      <c r="F19" s="4" t="s">
        <v>37</v>
      </c>
      <c r="G19" s="4"/>
      <c r="H19" s="4"/>
      <c r="I19" s="4">
        <v>5</v>
      </c>
      <c r="J19" s="4" t="s">
        <v>38</v>
      </c>
      <c r="K19" s="4">
        <v>0</v>
      </c>
      <c r="L19" s="4">
        <v>26</v>
      </c>
      <c r="M19" s="4">
        <f>SUM(K19:L19)</f>
        <v>26</v>
      </c>
      <c r="N19" s="4">
        <v>50.8</v>
      </c>
      <c r="O19" s="4">
        <v>50.8</v>
      </c>
      <c r="P19" s="4">
        <v>16</v>
      </c>
      <c r="Q19" s="4">
        <f>SUM(N19:P19)</f>
        <v>117.6</v>
      </c>
      <c r="R19" s="4" t="s">
        <v>45</v>
      </c>
      <c r="S19" s="7">
        <v>6.54</v>
      </c>
      <c r="T19" s="7">
        <f>ROUND(V19*K19/M19,2)</f>
        <v>0</v>
      </c>
      <c r="U19" s="7">
        <f>V19-T19</f>
        <v>156897.22</v>
      </c>
      <c r="V19" s="7">
        <f>IF(M19=0,0,ROUND(S19*Q19*VLOOKUP(I19, W2:Y6, 2, FALSE),2))</f>
        <v>156897.22</v>
      </c>
    </row>
    <row r="20" spans="1:22" ht="26.25" customHeight="1" x14ac:dyDescent="0.25">
      <c r="A20" s="16" t="s">
        <v>42</v>
      </c>
      <c r="B20" s="17"/>
      <c r="C20" s="17"/>
      <c r="D20" s="17"/>
      <c r="E20" s="17"/>
      <c r="F20" s="17"/>
      <c r="G20" s="17"/>
      <c r="H20" s="17"/>
      <c r="I20" s="17"/>
      <c r="J20" s="18"/>
      <c r="K20" s="5">
        <f t="shared" ref="K20:Q20" si="1">SUM(K19:K19)</f>
        <v>0</v>
      </c>
      <c r="L20" s="5">
        <f t="shared" si="1"/>
        <v>26</v>
      </c>
      <c r="M20" s="5">
        <f t="shared" si="1"/>
        <v>26</v>
      </c>
      <c r="N20" s="5">
        <f t="shared" si="1"/>
        <v>50.8</v>
      </c>
      <c r="O20" s="5">
        <f t="shared" si="1"/>
        <v>50.8</v>
      </c>
      <c r="P20" s="5">
        <f t="shared" si="1"/>
        <v>16</v>
      </c>
      <c r="Q20" s="5">
        <f t="shared" si="1"/>
        <v>117.6</v>
      </c>
      <c r="R20" s="5"/>
      <c r="S20" s="8"/>
      <c r="T20" s="8">
        <f>SUM(T19:T19)</f>
        <v>0</v>
      </c>
      <c r="U20" s="8">
        <f>SUM(U19:U19)</f>
        <v>156897.22</v>
      </c>
      <c r="V20" s="8">
        <f>SUM(V19:V19)</f>
        <v>156897.22</v>
      </c>
    </row>
    <row r="21" spans="1:22" customFormat="1" x14ac:dyDescent="0.25"/>
    <row r="22" spans="1:22" customFormat="1" ht="27" customHeight="1" x14ac:dyDescent="0.25">
      <c r="A22" s="12" t="s">
        <v>46</v>
      </c>
      <c r="B22" s="12"/>
      <c r="C22" s="12"/>
      <c r="D22" s="12"/>
      <c r="E22" s="12"/>
      <c r="F22" s="12"/>
      <c r="G22" s="12"/>
      <c r="H22" s="12"/>
      <c r="I22" s="12"/>
      <c r="J22" s="12"/>
      <c r="K22" s="9">
        <f t="shared" ref="K22:Q22" si="2">+K15+K20</f>
        <v>0</v>
      </c>
      <c r="L22" s="9">
        <f t="shared" si="2"/>
        <v>43</v>
      </c>
      <c r="M22" s="9">
        <f t="shared" si="2"/>
        <v>43</v>
      </c>
      <c r="N22" s="9">
        <f t="shared" si="2"/>
        <v>75.599999999999994</v>
      </c>
      <c r="O22" s="9">
        <f t="shared" si="2"/>
        <v>80.599999999999994</v>
      </c>
      <c r="P22" s="9">
        <f t="shared" si="2"/>
        <v>26.4</v>
      </c>
      <c r="Q22" s="9">
        <f t="shared" si="2"/>
        <v>182.6</v>
      </c>
      <c r="R22" s="9"/>
      <c r="S22" s="9"/>
      <c r="T22" s="10">
        <f>+T15+T20</f>
        <v>0</v>
      </c>
      <c r="U22" s="10">
        <f>+U15+U20</f>
        <v>262844.62</v>
      </c>
      <c r="V22" s="10">
        <f>+V15+V20</f>
        <v>262844.62</v>
      </c>
    </row>
    <row r="23" spans="1:22" customFormat="1" x14ac:dyDescent="0.25"/>
    <row r="24" spans="1:22" ht="39.950000000000003" customHeight="1" x14ac:dyDescent="0.25">
      <c r="A24" s="13" t="s">
        <v>47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spans="1:22" x14ac:dyDescent="0.25">
      <c r="S25" s="11"/>
      <c r="T25" s="11"/>
      <c r="U25" s="11"/>
      <c r="V25" s="11"/>
    </row>
    <row r="26" spans="1:22" x14ac:dyDescent="0.25">
      <c r="S26" s="11"/>
      <c r="T26" s="11"/>
      <c r="U26" s="11"/>
      <c r="V26" s="11"/>
    </row>
  </sheetData>
  <mergeCells count="36">
    <mergeCell ref="F10:F11"/>
    <mergeCell ref="A1:V1"/>
    <mergeCell ref="A2:V2"/>
    <mergeCell ref="A3:V3"/>
    <mergeCell ref="A4:V4"/>
    <mergeCell ref="A5:V5"/>
    <mergeCell ref="A7:V8"/>
    <mergeCell ref="A10:A11"/>
    <mergeCell ref="B10:B11"/>
    <mergeCell ref="C10:C11"/>
    <mergeCell ref="D10:D11"/>
    <mergeCell ref="E10:E11"/>
    <mergeCell ref="S10:V10"/>
    <mergeCell ref="A15:J15"/>
    <mergeCell ref="A17:A18"/>
    <mergeCell ref="B17:B18"/>
    <mergeCell ref="C17:C18"/>
    <mergeCell ref="D17:D18"/>
    <mergeCell ref="E17:E18"/>
    <mergeCell ref="F17:F18"/>
    <mergeCell ref="G17:H17"/>
    <mergeCell ref="I17:I18"/>
    <mergeCell ref="G10:H10"/>
    <mergeCell ref="I10:I11"/>
    <mergeCell ref="J10:J11"/>
    <mergeCell ref="K10:M10"/>
    <mergeCell ref="N10:Q10"/>
    <mergeCell ref="R10:R11"/>
    <mergeCell ref="A22:J22"/>
    <mergeCell ref="A24:V24"/>
    <mergeCell ref="J17:J18"/>
    <mergeCell ref="K17:M17"/>
    <mergeCell ref="N17:Q17"/>
    <mergeCell ref="R17:R18"/>
    <mergeCell ref="S17:V17"/>
    <mergeCell ref="A20:J20"/>
  </mergeCells>
  <pageMargins left="0.511811024" right="0.511811024" top="0.78740157499999996" bottom="0.78740157499999996" header="0.31496062000000002" footer="0.31496062000000002"/>
  <pageSetup paperSize="9" scale="4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LOTES LICITAÇÃO</vt:lpstr>
      <vt:lpstr>'LOTES LICITAÇÃO'!Area_de_impressao</vt:lpstr>
    </vt:vector>
  </TitlesOfParts>
  <Company>SEDU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Markson Gonçalves Lima</dc:creator>
  <cp:lastModifiedBy>rodolfo.antonio</cp:lastModifiedBy>
  <cp:lastPrinted>2022-11-29T12:32:45Z</cp:lastPrinted>
  <dcterms:created xsi:type="dcterms:W3CDTF">2022-11-04T18:32:16Z</dcterms:created>
  <dcterms:modified xsi:type="dcterms:W3CDTF">2022-11-29T12:41:26Z</dcterms:modified>
</cp:coreProperties>
</file>