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X:\Obras\ENGENHARIA\2.PROPOSTA - NOVAS OBRAS\70 - REFORMA DA EMEIF JOSÉ REBUZZI SARCINELLI\ORÇAMENTO\"/>
    </mc:Choice>
  </mc:AlternateContent>
  <xr:revisionPtr revIDLastSave="0" documentId="13_ncr:1_{F6528B62-ACF8-4E30-ABB0-FF73CD9584B2}" xr6:coauthVersionLast="47" xr6:coauthVersionMax="47" xr10:uidLastSave="{00000000-0000-0000-0000-000000000000}"/>
  <bookViews>
    <workbookView xWindow="-120" yWindow="-120" windowWidth="29040" windowHeight="15720" tabRatio="809" activeTab="1" xr2:uid="{00000000-000D-0000-FFFF-FFFF00000000}"/>
  </bookViews>
  <sheets>
    <sheet name="RESUMO" sheetId="71" r:id="rId1"/>
    <sheet name="PLANILHA ORÇAMENTÁRIA" sheetId="1" r:id="rId2"/>
    <sheet name="CURVA ABC" sheetId="74" r:id="rId3"/>
    <sheet name="SERVIÇOS DER 12-25" sheetId="72" r:id="rId4"/>
    <sheet name="MC" sheetId="11" r:id="rId5"/>
    <sheet name="CRONOGRAMA" sheetId="22" r:id="rId6"/>
    <sheet name="LS" sheetId="5" r:id="rId7"/>
    <sheet name="BDI" sheetId="60" r:id="rId8"/>
    <sheet name="COMP-01" sheetId="24" r:id="rId9"/>
    <sheet name="COMP-02" sheetId="70" r:id="rId10"/>
    <sheet name="COMP-03" sheetId="66" r:id="rId11"/>
    <sheet name="COMP-04" sheetId="69" r:id="rId12"/>
    <sheet name="COMP-05" sheetId="67" r:id="rId13"/>
    <sheet name="COMP-06" sheetId="68" r:id="rId14"/>
    <sheet name="COMP-07" sheetId="64" r:id="rId15"/>
    <sheet name="COTAÇÕES " sheetId="23" r:id="rId16"/>
    <sheet name="INSUMOS DER 12-25" sheetId="73" r:id="rId17"/>
  </sheets>
  <definedNames>
    <definedName name="_xlnm._FilterDatabase" localSheetId="2" hidden="1">'CURVA ABC'!$A$7:$L$7</definedName>
    <definedName name="_xlnm.Print_Area" localSheetId="7">BDI!$B$2:$J$49</definedName>
    <definedName name="_xlnm.Print_Area" localSheetId="8">'COMP-01'!$A$1:$I$30</definedName>
    <definedName name="_xlnm.Print_Area" localSheetId="9">'COMP-02'!$A$1:$I$31</definedName>
    <definedName name="_xlnm.Print_Area" localSheetId="10">'COMP-03'!$A$1:$I$30</definedName>
    <definedName name="_xlnm.Print_Area" localSheetId="11">'COMP-04'!$A$1:$I$42</definedName>
    <definedName name="_xlnm.Print_Area" localSheetId="12">'COMP-05'!$A$1:$I$32</definedName>
    <definedName name="_xlnm.Print_Area" localSheetId="13">'COMP-06'!$A$1:$I$31</definedName>
    <definedName name="_xlnm.Print_Area" localSheetId="14">'COMP-07'!$A$1:$I$34</definedName>
    <definedName name="_xlnm.Print_Area" localSheetId="15">'COTAÇÕES '!$A$1:$Q$8</definedName>
    <definedName name="_xlnm.Print_Area" localSheetId="5">CRONOGRAMA!$A$1:$J$49</definedName>
    <definedName name="_xlnm.Print_Area" localSheetId="6">LS!$B$2:$E$49</definedName>
    <definedName name="_xlnm.Print_Area" localSheetId="4">MC!$A$1:$J$648</definedName>
    <definedName name="_xlnm.Print_Area" localSheetId="1">'PLANILHA ORÇAMENTÁRIA'!$A$1:$K$197</definedName>
    <definedName name="_xlnm.Print_Area" localSheetId="0">RESUMO!$A$1:$K$197</definedName>
    <definedName name="_xlnm.Print_Titles" localSheetId="15">'COTAÇÕES '!$1:$7</definedName>
    <definedName name="_xlnm.Print_Titles" localSheetId="5">CRONOGRAMA!$A:$D,CRONOGRAMA!$1:$7</definedName>
    <definedName name="_xlnm.Print_Titles" localSheetId="2">'CURVA ABC'!$1:$7</definedName>
    <definedName name="_xlnm.Print_Titles" localSheetId="4">MC!$1:$6</definedName>
    <definedName name="_xlnm.Print_Titles" localSheetId="1">'PLANILHA ORÇAMENTÁRIA'!$1:$8</definedName>
    <definedName name="_xlnm.Print_Titles" localSheetId="0">RESUMO!#REF!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46" i="22" l="1"/>
  <c r="I135" i="1"/>
  <c r="I121" i="1"/>
  <c r="I111" i="1"/>
  <c r="I106" i="1"/>
  <c r="I100" i="1"/>
  <c r="I95" i="1"/>
  <c r="J626" i="11"/>
  <c r="J631" i="11"/>
  <c r="J637" i="11"/>
  <c r="J644" i="11"/>
  <c r="J648" i="11"/>
  <c r="J620" i="11"/>
  <c r="J614" i="11"/>
  <c r="J596" i="11"/>
  <c r="J592" i="11"/>
  <c r="J586" i="11"/>
  <c r="J579" i="11"/>
  <c r="J571" i="11"/>
  <c r="J566" i="11"/>
  <c r="J560" i="11"/>
  <c r="J555" i="11"/>
  <c r="J550" i="11"/>
  <c r="J543" i="11"/>
  <c r="J537" i="11"/>
  <c r="J532" i="11"/>
  <c r="J527" i="11"/>
  <c r="J522" i="11"/>
  <c r="J517" i="11"/>
  <c r="J513" i="11"/>
  <c r="J509" i="11"/>
  <c r="J505" i="11"/>
  <c r="J500" i="11"/>
  <c r="J496" i="11"/>
  <c r="J491" i="11"/>
  <c r="J486" i="11"/>
  <c r="J480" i="11"/>
  <c r="J475" i="11"/>
  <c r="J469" i="11"/>
  <c r="J464" i="11"/>
  <c r="J459" i="11"/>
  <c r="J455" i="11"/>
  <c r="J450" i="11"/>
  <c r="J444" i="11"/>
  <c r="J436" i="11"/>
  <c r="J432" i="11"/>
  <c r="J422" i="11"/>
  <c r="J415" i="11"/>
  <c r="J407" i="11"/>
  <c r="J395" i="11"/>
  <c r="J390" i="11"/>
  <c r="J378" i="11"/>
  <c r="J370" i="11"/>
  <c r="J364" i="11"/>
  <c r="J352" i="11"/>
  <c r="J345" i="11"/>
  <c r="J340" i="11"/>
  <c r="J334" i="11"/>
  <c r="J318" i="11"/>
  <c r="J313" i="11"/>
  <c r="J307" i="11"/>
  <c r="J298" i="11"/>
  <c r="J283" i="11"/>
  <c r="J272" i="11"/>
  <c r="J267" i="11"/>
  <c r="J262" i="11"/>
  <c r="J257" i="11"/>
  <c r="J251" i="11"/>
  <c r="J247" i="11"/>
  <c r="J243" i="11"/>
  <c r="J239" i="11"/>
  <c r="J208" i="11"/>
  <c r="J204" i="11"/>
  <c r="J179" i="11"/>
  <c r="J168" i="11"/>
  <c r="J139" i="11"/>
  <c r="J135" i="11"/>
  <c r="J131" i="11"/>
  <c r="J127" i="11"/>
  <c r="H194" i="1"/>
  <c r="H12" i="1"/>
  <c r="H11" i="1"/>
  <c r="G194" i="71" l="1"/>
  <c r="H194" i="71" s="1"/>
  <c r="D194" i="71"/>
  <c r="G193" i="71"/>
  <c r="H193" i="71" s="1"/>
  <c r="D193" i="71"/>
  <c r="G189" i="71"/>
  <c r="H189" i="71" s="1"/>
  <c r="D189" i="71"/>
  <c r="G187" i="71"/>
  <c r="H187" i="71" s="1"/>
  <c r="E187" i="71"/>
  <c r="D187" i="71"/>
  <c r="G185" i="71"/>
  <c r="H185" i="71" s="1"/>
  <c r="G181" i="71"/>
  <c r="H181" i="71" s="1"/>
  <c r="E181" i="71"/>
  <c r="D181" i="71"/>
  <c r="G179" i="71"/>
  <c r="H179" i="71" s="1"/>
  <c r="E179" i="71"/>
  <c r="D179" i="71"/>
  <c r="G172" i="71"/>
  <c r="H172" i="71" s="1"/>
  <c r="E172" i="71"/>
  <c r="D172" i="71"/>
  <c r="D171" i="71"/>
  <c r="G170" i="71"/>
  <c r="H170" i="71" s="1"/>
  <c r="E170" i="71"/>
  <c r="D170" i="71"/>
  <c r="G169" i="71"/>
  <c r="H169" i="71" s="1"/>
  <c r="E169" i="71"/>
  <c r="D169" i="71"/>
  <c r="D168" i="71"/>
  <c r="D167" i="71"/>
  <c r="G165" i="71"/>
  <c r="H165" i="71" s="1"/>
  <c r="E165" i="71"/>
  <c r="D165" i="71"/>
  <c r="D164" i="71"/>
  <c r="G163" i="71"/>
  <c r="H163" i="71" s="1"/>
  <c r="E163" i="71"/>
  <c r="D163" i="71"/>
  <c r="D162" i="71"/>
  <c r="D161" i="71"/>
  <c r="G159" i="71"/>
  <c r="H159" i="71" s="1"/>
  <c r="E159" i="71"/>
  <c r="D159" i="71"/>
  <c r="G158" i="71"/>
  <c r="H158" i="71" s="1"/>
  <c r="E158" i="71"/>
  <c r="D158" i="71"/>
  <c r="G157" i="71"/>
  <c r="H157" i="71" s="1"/>
  <c r="E157" i="71"/>
  <c r="D157" i="71"/>
  <c r="D156" i="71"/>
  <c r="G155" i="71"/>
  <c r="H155" i="71" s="1"/>
  <c r="E155" i="71"/>
  <c r="D155" i="71"/>
  <c r="D154" i="71"/>
  <c r="G153" i="71"/>
  <c r="H153" i="71" s="1"/>
  <c r="E153" i="71"/>
  <c r="D153" i="71"/>
  <c r="G152" i="71"/>
  <c r="H152" i="71" s="1"/>
  <c r="E152" i="71"/>
  <c r="D152" i="71"/>
  <c r="G151" i="71"/>
  <c r="H151" i="71" s="1"/>
  <c r="E151" i="71"/>
  <c r="D151" i="71"/>
  <c r="G150" i="71"/>
  <c r="H150" i="71" s="1"/>
  <c r="E150" i="71"/>
  <c r="D150" i="71"/>
  <c r="D149" i="71"/>
  <c r="G148" i="71"/>
  <c r="H148" i="71" s="1"/>
  <c r="E148" i="71"/>
  <c r="D148" i="71"/>
  <c r="G147" i="71"/>
  <c r="H147" i="71" s="1"/>
  <c r="E147" i="71"/>
  <c r="D147" i="71"/>
  <c r="G146" i="71"/>
  <c r="H146" i="71" s="1"/>
  <c r="E146" i="71"/>
  <c r="D146" i="71"/>
  <c r="G145" i="71"/>
  <c r="H145" i="71" s="1"/>
  <c r="E145" i="71"/>
  <c r="D145" i="71"/>
  <c r="D144" i="71"/>
  <c r="G143" i="71"/>
  <c r="H143" i="71" s="1"/>
  <c r="E143" i="71"/>
  <c r="D143" i="71"/>
  <c r="G142" i="71"/>
  <c r="H142" i="71" s="1"/>
  <c r="E142" i="71"/>
  <c r="D142" i="71"/>
  <c r="D141" i="71"/>
  <c r="G140" i="71"/>
  <c r="H140" i="71" s="1"/>
  <c r="E140" i="71"/>
  <c r="D140" i="71"/>
  <c r="D139" i="71"/>
  <c r="G138" i="71"/>
  <c r="H138" i="71" s="1"/>
  <c r="E138" i="71"/>
  <c r="D138" i="71"/>
  <c r="D137" i="71"/>
  <c r="D136" i="71"/>
  <c r="G134" i="71"/>
  <c r="H134" i="71" s="1"/>
  <c r="E134" i="71"/>
  <c r="D134" i="71"/>
  <c r="D133" i="71"/>
  <c r="G132" i="71"/>
  <c r="H132" i="71" s="1"/>
  <c r="E132" i="71"/>
  <c r="D132" i="71"/>
  <c r="G131" i="71"/>
  <c r="H131" i="71" s="1"/>
  <c r="E131" i="71"/>
  <c r="D131" i="71"/>
  <c r="D130" i="71"/>
  <c r="G129" i="71"/>
  <c r="H129" i="71" s="1"/>
  <c r="E129" i="71"/>
  <c r="D129" i="71"/>
  <c r="D128" i="71"/>
  <c r="G127" i="71"/>
  <c r="H127" i="71" s="1"/>
  <c r="E127" i="71"/>
  <c r="D127" i="71"/>
  <c r="G126" i="71"/>
  <c r="H126" i="71" s="1"/>
  <c r="E126" i="71"/>
  <c r="D126" i="71"/>
  <c r="D125" i="71"/>
  <c r="G124" i="71"/>
  <c r="H124" i="71" s="1"/>
  <c r="E124" i="71"/>
  <c r="D124" i="71"/>
  <c r="D123" i="71"/>
  <c r="D122" i="71"/>
  <c r="G120" i="71"/>
  <c r="H120" i="71" s="1"/>
  <c r="E120" i="71"/>
  <c r="D120" i="71"/>
  <c r="D119" i="71"/>
  <c r="G118" i="71"/>
  <c r="H118" i="71" s="1"/>
  <c r="E118" i="71"/>
  <c r="D118" i="71"/>
  <c r="G117" i="71"/>
  <c r="H117" i="71" s="1"/>
  <c r="E117" i="71"/>
  <c r="D117" i="71"/>
  <c r="G116" i="71"/>
  <c r="H116" i="71" s="1"/>
  <c r="E116" i="71"/>
  <c r="D116" i="71"/>
  <c r="D115" i="71"/>
  <c r="G114" i="71"/>
  <c r="H114" i="71" s="1"/>
  <c r="E114" i="71"/>
  <c r="D114" i="71"/>
  <c r="D113" i="71"/>
  <c r="D112" i="71"/>
  <c r="G110" i="71"/>
  <c r="H110" i="71" s="1"/>
  <c r="E110" i="71"/>
  <c r="D110" i="71"/>
  <c r="G109" i="71"/>
  <c r="H109" i="71" s="1"/>
  <c r="E109" i="71"/>
  <c r="D109" i="71"/>
  <c r="D108" i="71"/>
  <c r="D107" i="71"/>
  <c r="G105" i="71"/>
  <c r="H105" i="71" s="1"/>
  <c r="E105" i="71"/>
  <c r="D105" i="71"/>
  <c r="D104" i="71"/>
  <c r="G103" i="71"/>
  <c r="H103" i="71" s="1"/>
  <c r="E103" i="71"/>
  <c r="D103" i="71"/>
  <c r="D102" i="71"/>
  <c r="D101" i="71"/>
  <c r="G99" i="71"/>
  <c r="H99" i="71" s="1"/>
  <c r="E99" i="71"/>
  <c r="D99" i="71"/>
  <c r="G98" i="71"/>
  <c r="H98" i="71" s="1"/>
  <c r="E98" i="71"/>
  <c r="D98" i="71"/>
  <c r="D97" i="71"/>
  <c r="D96" i="71"/>
  <c r="G94" i="71"/>
  <c r="H94" i="71" s="1"/>
  <c r="D93" i="71"/>
  <c r="G92" i="71"/>
  <c r="H92" i="71" s="1"/>
  <c r="E92" i="71"/>
  <c r="D92" i="71"/>
  <c r="D91" i="71"/>
  <c r="G90" i="71"/>
  <c r="H90" i="71" s="1"/>
  <c r="E90" i="71"/>
  <c r="D90" i="71"/>
  <c r="D89" i="71"/>
  <c r="D87" i="71"/>
  <c r="D86" i="71"/>
  <c r="G84" i="71"/>
  <c r="H84" i="71" s="1"/>
  <c r="E84" i="71"/>
  <c r="D84" i="71"/>
  <c r="D83" i="71"/>
  <c r="D82" i="71"/>
  <c r="G80" i="71"/>
  <c r="H80" i="71" s="1"/>
  <c r="D79" i="71"/>
  <c r="G78" i="71"/>
  <c r="H78" i="71" s="1"/>
  <c r="E78" i="71"/>
  <c r="D78" i="71"/>
  <c r="D77" i="71"/>
  <c r="D76" i="71"/>
  <c r="G74" i="71"/>
  <c r="H74" i="71" s="1"/>
  <c r="E74" i="71"/>
  <c r="D74" i="71"/>
  <c r="D73" i="71"/>
  <c r="G72" i="71"/>
  <c r="H72" i="71" s="1"/>
  <c r="E72" i="71"/>
  <c r="D72" i="71"/>
  <c r="D71" i="71"/>
  <c r="G70" i="71"/>
  <c r="H70" i="71" s="1"/>
  <c r="E70" i="71"/>
  <c r="D70" i="71"/>
  <c r="D69" i="71"/>
  <c r="D68" i="71"/>
  <c r="G66" i="71"/>
  <c r="H66" i="71" s="1"/>
  <c r="E66" i="71"/>
  <c r="D66" i="71"/>
  <c r="G65" i="71"/>
  <c r="H65" i="71" s="1"/>
  <c r="E65" i="71"/>
  <c r="D65" i="71"/>
  <c r="G64" i="71"/>
  <c r="H64" i="71" s="1"/>
  <c r="E64" i="71"/>
  <c r="D64" i="71"/>
  <c r="G63" i="71"/>
  <c r="H63" i="71" s="1"/>
  <c r="E63" i="71"/>
  <c r="D63" i="71"/>
  <c r="D62" i="71"/>
  <c r="G61" i="71"/>
  <c r="H61" i="71" s="1"/>
  <c r="E61" i="71"/>
  <c r="D61" i="71"/>
  <c r="G60" i="71"/>
  <c r="H60" i="71" s="1"/>
  <c r="E60" i="71"/>
  <c r="D60" i="71"/>
  <c r="G59" i="71"/>
  <c r="H59" i="71" s="1"/>
  <c r="E59" i="71"/>
  <c r="D59" i="71"/>
  <c r="G58" i="71"/>
  <c r="H58" i="71" s="1"/>
  <c r="E58" i="71"/>
  <c r="D58" i="71"/>
  <c r="G57" i="71"/>
  <c r="H57" i="71" s="1"/>
  <c r="E57" i="71"/>
  <c r="D57" i="71"/>
  <c r="G56" i="71"/>
  <c r="H56" i="71" s="1"/>
  <c r="E56" i="71"/>
  <c r="D56" i="71"/>
  <c r="D55" i="71"/>
  <c r="D54" i="71"/>
  <c r="G52" i="71"/>
  <c r="H52" i="71" s="1"/>
  <c r="E52" i="71"/>
  <c r="D52" i="71"/>
  <c r="D51" i="71"/>
  <c r="G50" i="71"/>
  <c r="H50" i="71" s="1"/>
  <c r="E50" i="71"/>
  <c r="D50" i="71"/>
  <c r="G49" i="71"/>
  <c r="H49" i="71" s="1"/>
  <c r="E49" i="71"/>
  <c r="D49" i="71"/>
  <c r="D48" i="71"/>
  <c r="G47" i="71"/>
  <c r="H47" i="71" s="1"/>
  <c r="E47" i="71"/>
  <c r="D47" i="71"/>
  <c r="D46" i="71"/>
  <c r="D45" i="71"/>
  <c r="G43" i="71"/>
  <c r="H43" i="71" s="1"/>
  <c r="E43" i="71"/>
  <c r="D43" i="71"/>
  <c r="G42" i="71"/>
  <c r="H42" i="71" s="1"/>
  <c r="E42" i="71"/>
  <c r="D42" i="71"/>
  <c r="D41" i="71"/>
  <c r="G40" i="71"/>
  <c r="H40" i="71" s="1"/>
  <c r="E40" i="71"/>
  <c r="D40" i="71"/>
  <c r="G39" i="71"/>
  <c r="H39" i="71" s="1"/>
  <c r="E39" i="71"/>
  <c r="D39" i="71"/>
  <c r="D38" i="71"/>
  <c r="G37" i="71"/>
  <c r="H37" i="71" s="1"/>
  <c r="E37" i="71"/>
  <c r="D37" i="71"/>
  <c r="G36" i="71"/>
  <c r="H36" i="71" s="1"/>
  <c r="E36" i="71"/>
  <c r="D36" i="71"/>
  <c r="G35" i="71"/>
  <c r="H35" i="71" s="1"/>
  <c r="E35" i="71"/>
  <c r="D35" i="71"/>
  <c r="G34" i="71"/>
  <c r="H34" i="71" s="1"/>
  <c r="E34" i="71"/>
  <c r="D34" i="71"/>
  <c r="G33" i="71"/>
  <c r="H33" i="71" s="1"/>
  <c r="E33" i="71"/>
  <c r="D33" i="71"/>
  <c r="D32" i="71"/>
  <c r="D31" i="71"/>
  <c r="G29" i="71"/>
  <c r="H29" i="71" s="1"/>
  <c r="E29" i="71"/>
  <c r="D29" i="71"/>
  <c r="D28" i="71"/>
  <c r="G26" i="71"/>
  <c r="H26" i="71" s="1"/>
  <c r="E26" i="71"/>
  <c r="D26" i="71"/>
  <c r="G25" i="71"/>
  <c r="H25" i="71" s="1"/>
  <c r="E25" i="71"/>
  <c r="D25" i="71"/>
  <c r="G24" i="71"/>
  <c r="H24" i="71" s="1"/>
  <c r="E24" i="71"/>
  <c r="D24" i="71"/>
  <c r="H23" i="71"/>
  <c r="G23" i="71"/>
  <c r="E23" i="71"/>
  <c r="D23" i="71"/>
  <c r="G22" i="71"/>
  <c r="H22" i="71" s="1"/>
  <c r="E22" i="71"/>
  <c r="D22" i="71"/>
  <c r="G21" i="71"/>
  <c r="H21" i="71" s="1"/>
  <c r="E21" i="71"/>
  <c r="D21" i="71"/>
  <c r="G20" i="71"/>
  <c r="H20" i="71" s="1"/>
  <c r="E20" i="71"/>
  <c r="D20" i="71"/>
  <c r="G19" i="71"/>
  <c r="H19" i="71" s="1"/>
  <c r="E19" i="71"/>
  <c r="D19" i="71"/>
  <c r="G18" i="71"/>
  <c r="H18" i="71" s="1"/>
  <c r="E18" i="71"/>
  <c r="D18" i="71"/>
  <c r="G17" i="71"/>
  <c r="H17" i="71" s="1"/>
  <c r="E17" i="71"/>
  <c r="D17" i="71"/>
  <c r="G16" i="71"/>
  <c r="H16" i="71" s="1"/>
  <c r="E16" i="71"/>
  <c r="D16" i="71"/>
  <c r="G15" i="71"/>
  <c r="H15" i="71" s="1"/>
  <c r="E15" i="71"/>
  <c r="D15" i="71"/>
  <c r="G14" i="71"/>
  <c r="H14" i="71" s="1"/>
  <c r="E14" i="71"/>
  <c r="D14" i="71"/>
  <c r="G13" i="71"/>
  <c r="H13" i="71" s="1"/>
  <c r="E13" i="71"/>
  <c r="D13" i="71"/>
  <c r="G12" i="71"/>
  <c r="H12" i="71" s="1"/>
  <c r="E12" i="71"/>
  <c r="D12" i="71"/>
  <c r="G11" i="71"/>
  <c r="H11" i="71" s="1"/>
  <c r="E11" i="71"/>
  <c r="D11" i="71"/>
  <c r="D10" i="71"/>
  <c r="D9" i="71"/>
  <c r="P8" i="23"/>
  <c r="G194" i="1" s="1"/>
  <c r="I32" i="64"/>
  <c r="I31" i="64"/>
  <c r="I34" i="64"/>
  <c r="I22" i="64"/>
  <c r="I20" i="64"/>
  <c r="I19" i="64"/>
  <c r="I18" i="64"/>
  <c r="I17" i="64"/>
  <c r="C20" i="64"/>
  <c r="C19" i="64"/>
  <c r="H18" i="64"/>
  <c r="H19" i="64"/>
  <c r="H20" i="64"/>
  <c r="F18" i="64"/>
  <c r="F19" i="64"/>
  <c r="F20" i="64"/>
  <c r="C18" i="64"/>
  <c r="H17" i="64"/>
  <c r="F17" i="64"/>
  <c r="C17" i="64"/>
  <c r="I10" i="64"/>
  <c r="I11" i="64"/>
  <c r="I13" i="64"/>
  <c r="H11" i="64"/>
  <c r="F11" i="64"/>
  <c r="C11" i="64"/>
  <c r="C10" i="64"/>
  <c r="H10" i="64"/>
  <c r="F10" i="64"/>
  <c r="I19" i="68"/>
  <c r="I14" i="68"/>
  <c r="I13" i="68"/>
  <c r="I15" i="68"/>
  <c r="I28" i="68"/>
  <c r="C14" i="68"/>
  <c r="C13" i="68"/>
  <c r="I29" i="67"/>
  <c r="I13" i="67"/>
  <c r="I14" i="67"/>
  <c r="I15" i="67"/>
  <c r="C14" i="67"/>
  <c r="C13" i="67"/>
  <c r="I41" i="69"/>
  <c r="I35" i="69"/>
  <c r="H35" i="69"/>
  <c r="F35" i="69"/>
  <c r="C35" i="69"/>
  <c r="H20" i="69"/>
  <c r="H21" i="69"/>
  <c r="H22" i="69"/>
  <c r="H23" i="69"/>
  <c r="H24" i="69"/>
  <c r="H25" i="69"/>
  <c r="H26" i="69"/>
  <c r="H27" i="69"/>
  <c r="H28" i="69"/>
  <c r="H29" i="69"/>
  <c r="H30" i="69"/>
  <c r="H19" i="69"/>
  <c r="F20" i="69"/>
  <c r="F21" i="69"/>
  <c r="F22" i="69"/>
  <c r="F23" i="69"/>
  <c r="F24" i="69"/>
  <c r="F25" i="69"/>
  <c r="F26" i="69"/>
  <c r="F27" i="69"/>
  <c r="F28" i="69"/>
  <c r="F29" i="69"/>
  <c r="F30" i="69"/>
  <c r="F19" i="69"/>
  <c r="C30" i="69"/>
  <c r="C29" i="69"/>
  <c r="C28" i="69"/>
  <c r="C27" i="69"/>
  <c r="C26" i="69"/>
  <c r="C25" i="69"/>
  <c r="C23" i="69"/>
  <c r="C22" i="69"/>
  <c r="C21" i="69"/>
  <c r="C20" i="69"/>
  <c r="C24" i="69"/>
  <c r="C19" i="69"/>
  <c r="I13" i="69"/>
  <c r="I12" i="69"/>
  <c r="I11" i="69"/>
  <c r="H11" i="69"/>
  <c r="H12" i="69"/>
  <c r="H13" i="69"/>
  <c r="H14" i="69"/>
  <c r="I14" i="69" s="1"/>
  <c r="H10" i="69"/>
  <c r="I10" i="69" s="1"/>
  <c r="F13" i="69"/>
  <c r="F12" i="69"/>
  <c r="F11" i="69"/>
  <c r="F10" i="69"/>
  <c r="F14" i="69"/>
  <c r="C11" i="69"/>
  <c r="C12" i="69"/>
  <c r="C13" i="69"/>
  <c r="C14" i="69"/>
  <c r="C10" i="69"/>
  <c r="H11" i="66"/>
  <c r="H10" i="66"/>
  <c r="F11" i="66"/>
  <c r="F10" i="66"/>
  <c r="C11" i="66"/>
  <c r="C10" i="66"/>
  <c r="I18" i="66"/>
  <c r="I16" i="66"/>
  <c r="I17" i="66"/>
  <c r="I22" i="66"/>
  <c r="C17" i="70"/>
  <c r="C16" i="70"/>
  <c r="F16" i="70"/>
  <c r="H17" i="70"/>
  <c r="I17" i="70" s="1"/>
  <c r="H16" i="70"/>
  <c r="I16" i="70" s="1"/>
  <c r="I30" i="70"/>
  <c r="I24" i="70"/>
  <c r="I23" i="70"/>
  <c r="H24" i="70"/>
  <c r="H23" i="70"/>
  <c r="F24" i="70"/>
  <c r="F23" i="70"/>
  <c r="C24" i="70"/>
  <c r="C23" i="70"/>
  <c r="H22" i="70"/>
  <c r="F22" i="70"/>
  <c r="C22" i="70"/>
  <c r="F17" i="70"/>
  <c r="H10" i="70"/>
  <c r="I10" i="70" s="1"/>
  <c r="I12" i="70" s="1"/>
  <c r="I28" i="70" s="1"/>
  <c r="F10" i="70"/>
  <c r="C10" i="70"/>
  <c r="I23" i="24"/>
  <c r="I24" i="24" s="1"/>
  <c r="I29" i="24" s="1"/>
  <c r="I22" i="24"/>
  <c r="H11" i="24"/>
  <c r="I11" i="24" s="1"/>
  <c r="G5" i="73"/>
  <c r="F11" i="24"/>
  <c r="C11" i="24"/>
  <c r="F10" i="24"/>
  <c r="C10" i="24"/>
  <c r="D11" i="1"/>
  <c r="E187" i="1"/>
  <c r="D193" i="1"/>
  <c r="D189" i="1"/>
  <c r="D187" i="1"/>
  <c r="D181" i="1"/>
  <c r="D179" i="1"/>
  <c r="G193" i="1"/>
  <c r="G189" i="1"/>
  <c r="G187" i="1"/>
  <c r="G181" i="1"/>
  <c r="G179" i="1"/>
  <c r="G172" i="1"/>
  <c r="G170" i="1"/>
  <c r="G169" i="1"/>
  <c r="E181" i="1"/>
  <c r="E179" i="1"/>
  <c r="E172" i="1"/>
  <c r="E170" i="1"/>
  <c r="E169" i="1"/>
  <c r="D171" i="1"/>
  <c r="D172" i="1"/>
  <c r="D170" i="1"/>
  <c r="D169" i="1"/>
  <c r="D168" i="1"/>
  <c r="D167" i="1"/>
  <c r="G165" i="1"/>
  <c r="E165" i="1"/>
  <c r="D165" i="1"/>
  <c r="G163" i="1"/>
  <c r="E163" i="1"/>
  <c r="D163" i="1"/>
  <c r="D164" i="1"/>
  <c r="D162" i="1"/>
  <c r="D161" i="1"/>
  <c r="G158" i="1"/>
  <c r="G159" i="1"/>
  <c r="G157" i="1"/>
  <c r="G155" i="1"/>
  <c r="G151" i="1"/>
  <c r="G152" i="1"/>
  <c r="G153" i="1"/>
  <c r="G150" i="1"/>
  <c r="G146" i="1"/>
  <c r="G147" i="1"/>
  <c r="G148" i="1"/>
  <c r="G145" i="1"/>
  <c r="G143" i="1"/>
  <c r="G142" i="1"/>
  <c r="G140" i="1"/>
  <c r="E158" i="1"/>
  <c r="E159" i="1"/>
  <c r="E157" i="1"/>
  <c r="E155" i="1"/>
  <c r="E151" i="1"/>
  <c r="E152" i="1"/>
  <c r="E153" i="1"/>
  <c r="E150" i="1"/>
  <c r="E146" i="1"/>
  <c r="E147" i="1"/>
  <c r="E148" i="1"/>
  <c r="E145" i="1"/>
  <c r="E143" i="1"/>
  <c r="E142" i="1"/>
  <c r="E140" i="1"/>
  <c r="D159" i="1"/>
  <c r="D158" i="1"/>
  <c r="D157" i="1"/>
  <c r="D155" i="1"/>
  <c r="D153" i="1"/>
  <c r="D152" i="1"/>
  <c r="D151" i="1"/>
  <c r="D150" i="1"/>
  <c r="D148" i="1"/>
  <c r="D147" i="1"/>
  <c r="D146" i="1"/>
  <c r="D145" i="1"/>
  <c r="D143" i="1"/>
  <c r="D142" i="1"/>
  <c r="D140" i="1"/>
  <c r="G138" i="1"/>
  <c r="E138" i="1"/>
  <c r="D138" i="1"/>
  <c r="D156" i="1"/>
  <c r="D154" i="1"/>
  <c r="D149" i="1"/>
  <c r="D144" i="1"/>
  <c r="D141" i="1"/>
  <c r="D139" i="1"/>
  <c r="D137" i="1"/>
  <c r="D136" i="1"/>
  <c r="G134" i="1"/>
  <c r="G132" i="1"/>
  <c r="G131" i="1"/>
  <c r="G129" i="1"/>
  <c r="G127" i="1"/>
  <c r="G126" i="1"/>
  <c r="E134" i="1"/>
  <c r="E132" i="1"/>
  <c r="E131" i="1"/>
  <c r="E129" i="1"/>
  <c r="E127" i="1"/>
  <c r="E126" i="1"/>
  <c r="D134" i="1"/>
  <c r="D132" i="1"/>
  <c r="D131" i="1"/>
  <c r="D129" i="1"/>
  <c r="D127" i="1"/>
  <c r="D126" i="1"/>
  <c r="D133" i="1"/>
  <c r="D130" i="1"/>
  <c r="D128" i="1"/>
  <c r="D125" i="1"/>
  <c r="G124" i="1"/>
  <c r="E124" i="1"/>
  <c r="D124" i="1"/>
  <c r="D123" i="1"/>
  <c r="D122" i="1"/>
  <c r="G120" i="1"/>
  <c r="G118" i="1"/>
  <c r="G117" i="1"/>
  <c r="G116" i="1"/>
  <c r="E120" i="1"/>
  <c r="E118" i="1"/>
  <c r="E117" i="1"/>
  <c r="E116" i="1"/>
  <c r="D120" i="1"/>
  <c r="D118" i="1"/>
  <c r="D117" i="1"/>
  <c r="D116" i="1"/>
  <c r="D119" i="1"/>
  <c r="D115" i="1"/>
  <c r="G114" i="1"/>
  <c r="E114" i="1"/>
  <c r="D114" i="1"/>
  <c r="D113" i="1"/>
  <c r="D112" i="1"/>
  <c r="G110" i="1"/>
  <c r="G109" i="1"/>
  <c r="E110" i="1"/>
  <c r="E109" i="1"/>
  <c r="D110" i="1"/>
  <c r="D109" i="1"/>
  <c r="D108" i="1"/>
  <c r="D107" i="1"/>
  <c r="G105" i="1"/>
  <c r="G103" i="1"/>
  <c r="E105" i="1"/>
  <c r="E103" i="1"/>
  <c r="D105" i="1"/>
  <c r="D103" i="1"/>
  <c r="D104" i="1"/>
  <c r="D102" i="1"/>
  <c r="D101" i="1"/>
  <c r="G99" i="1"/>
  <c r="E99" i="1"/>
  <c r="D99" i="1"/>
  <c r="G98" i="1"/>
  <c r="E98" i="1"/>
  <c r="D98" i="1"/>
  <c r="D97" i="1"/>
  <c r="D96" i="1"/>
  <c r="G92" i="1"/>
  <c r="E92" i="1"/>
  <c r="D92" i="1"/>
  <c r="D93" i="1"/>
  <c r="D91" i="1"/>
  <c r="G90" i="1"/>
  <c r="E90" i="1"/>
  <c r="D90" i="1"/>
  <c r="D89" i="1"/>
  <c r="D87" i="1"/>
  <c r="D86" i="1"/>
  <c r="G84" i="1"/>
  <c r="E84" i="1"/>
  <c r="D84" i="1"/>
  <c r="D83" i="1"/>
  <c r="D82" i="1"/>
  <c r="D79" i="1"/>
  <c r="G78" i="1"/>
  <c r="E78" i="1"/>
  <c r="D78" i="1"/>
  <c r="D77" i="1"/>
  <c r="D76" i="1"/>
  <c r="D73" i="1"/>
  <c r="G74" i="1"/>
  <c r="G72" i="1"/>
  <c r="E74" i="1"/>
  <c r="E72" i="1"/>
  <c r="D74" i="1"/>
  <c r="D72" i="1"/>
  <c r="D71" i="1"/>
  <c r="G70" i="1"/>
  <c r="E70" i="1"/>
  <c r="D70" i="1"/>
  <c r="D69" i="1"/>
  <c r="D68" i="1"/>
  <c r="G66" i="1"/>
  <c r="G65" i="1"/>
  <c r="G64" i="1"/>
  <c r="E64" i="1"/>
  <c r="E65" i="1"/>
  <c r="E66" i="1"/>
  <c r="D66" i="1"/>
  <c r="D65" i="1"/>
  <c r="D64" i="1"/>
  <c r="G63" i="1"/>
  <c r="E63" i="1"/>
  <c r="D63" i="1"/>
  <c r="D62" i="1"/>
  <c r="G61" i="1"/>
  <c r="G60" i="1"/>
  <c r="G59" i="1"/>
  <c r="G58" i="1"/>
  <c r="G57" i="1"/>
  <c r="E59" i="1"/>
  <c r="E60" i="1"/>
  <c r="E61" i="1"/>
  <c r="E57" i="1"/>
  <c r="E58" i="1"/>
  <c r="D61" i="1"/>
  <c r="D60" i="1"/>
  <c r="D59" i="1"/>
  <c r="D58" i="1"/>
  <c r="D57" i="1"/>
  <c r="G56" i="1"/>
  <c r="E56" i="1"/>
  <c r="D56" i="1"/>
  <c r="D55" i="1"/>
  <c r="D54" i="1"/>
  <c r="G52" i="1"/>
  <c r="E52" i="1"/>
  <c r="D52" i="1"/>
  <c r="D51" i="1"/>
  <c r="G50" i="1"/>
  <c r="E50" i="1"/>
  <c r="D50" i="1"/>
  <c r="G49" i="1"/>
  <c r="E49" i="1"/>
  <c r="D49" i="1"/>
  <c r="D48" i="1"/>
  <c r="G47" i="1"/>
  <c r="E47" i="1"/>
  <c r="D47" i="1"/>
  <c r="D46" i="1"/>
  <c r="D45" i="1"/>
  <c r="G43" i="1"/>
  <c r="E43" i="1"/>
  <c r="D43" i="1"/>
  <c r="G42" i="1"/>
  <c r="E42" i="1"/>
  <c r="D42" i="1"/>
  <c r="D41" i="1"/>
  <c r="G40" i="1"/>
  <c r="E40" i="1"/>
  <c r="D40" i="1"/>
  <c r="G39" i="1"/>
  <c r="E39" i="1"/>
  <c r="D39" i="1"/>
  <c r="D38" i="1"/>
  <c r="G37" i="1"/>
  <c r="E37" i="1"/>
  <c r="D37" i="1"/>
  <c r="G36" i="1"/>
  <c r="E36" i="1"/>
  <c r="D36" i="1"/>
  <c r="G35" i="1"/>
  <c r="E35" i="1"/>
  <c r="D35" i="1"/>
  <c r="G34" i="1"/>
  <c r="E34" i="1"/>
  <c r="D34" i="1"/>
  <c r="G33" i="1"/>
  <c r="E33" i="1"/>
  <c r="D33" i="1"/>
  <c r="D32" i="1"/>
  <c r="D31" i="1"/>
  <c r="G29" i="1"/>
  <c r="G12" i="1"/>
  <c r="G13" i="1"/>
  <c r="G14" i="1"/>
  <c r="G15" i="1"/>
  <c r="G16" i="1"/>
  <c r="G17" i="1"/>
  <c r="G18" i="1"/>
  <c r="G19" i="1"/>
  <c r="G20" i="1"/>
  <c r="G21" i="1"/>
  <c r="G22" i="1"/>
  <c r="G23" i="1"/>
  <c r="G24" i="1"/>
  <c r="G25" i="1"/>
  <c r="G26" i="1"/>
  <c r="G11" i="1"/>
  <c r="E29" i="1"/>
  <c r="E12" i="1"/>
  <c r="E13" i="1"/>
  <c r="E14" i="1"/>
  <c r="E15" i="1"/>
  <c r="E16" i="1"/>
  <c r="E17" i="1"/>
  <c r="E18" i="1"/>
  <c r="E19" i="1"/>
  <c r="E20" i="1"/>
  <c r="E21" i="1"/>
  <c r="E22" i="1"/>
  <c r="E23" i="1"/>
  <c r="E24" i="1"/>
  <c r="E25" i="1"/>
  <c r="E26" i="1"/>
  <c r="E11" i="1"/>
  <c r="I24" i="71" l="1"/>
  <c r="I17" i="71"/>
  <c r="I15" i="69"/>
  <c r="I39" i="69" s="1"/>
  <c r="I18" i="70"/>
  <c r="I29" i="70" s="1"/>
  <c r="E36" i="73"/>
  <c r="H10" i="24"/>
  <c r="I10" i="24" s="1"/>
  <c r="I12" i="24" s="1"/>
  <c r="I27" i="24" s="1"/>
  <c r="D10" i="1"/>
  <c r="D12" i="1"/>
  <c r="D13" i="1"/>
  <c r="D14" i="1"/>
  <c r="D15" i="1"/>
  <c r="D16" i="1"/>
  <c r="D17" i="1"/>
  <c r="D18" i="1"/>
  <c r="B48" i="11" s="1"/>
  <c r="D19" i="1"/>
  <c r="D20" i="1"/>
  <c r="D21" i="1"/>
  <c r="B62" i="11" s="1"/>
  <c r="D22" i="1"/>
  <c r="D23" i="1"/>
  <c r="B77" i="11" s="1"/>
  <c r="D24" i="1"/>
  <c r="B81" i="11" s="1"/>
  <c r="D25" i="1"/>
  <c r="B85" i="11" s="1"/>
  <c r="D26" i="1"/>
  <c r="D28" i="1"/>
  <c r="D29" i="1"/>
  <c r="D9" i="1"/>
  <c r="B8" i="22" s="1"/>
  <c r="E121" i="11"/>
  <c r="H37" i="1"/>
  <c r="J121" i="11"/>
  <c r="J122" i="11" s="1"/>
  <c r="F37" i="71" s="1"/>
  <c r="I37" i="71" s="1"/>
  <c r="H618" i="11"/>
  <c r="J618" i="11" s="1"/>
  <c r="F181" i="71" s="1"/>
  <c r="I181" i="71" s="1"/>
  <c r="J317" i="11"/>
  <c r="C316" i="11"/>
  <c r="B316" i="11"/>
  <c r="A316" i="11"/>
  <c r="B315" i="11"/>
  <c r="A315" i="11"/>
  <c r="J312" i="11"/>
  <c r="C311" i="11"/>
  <c r="B311" i="11"/>
  <c r="A311" i="11"/>
  <c r="B310" i="11"/>
  <c r="A310" i="11"/>
  <c r="B309" i="11"/>
  <c r="A309" i="11"/>
  <c r="B18" i="22"/>
  <c r="I22" i="70"/>
  <c r="I25" i="70" s="1"/>
  <c r="C617" i="11"/>
  <c r="B617" i="11"/>
  <c r="B616" i="11"/>
  <c r="A616" i="11"/>
  <c r="A617" i="11"/>
  <c r="H181" i="1"/>
  <c r="H78" i="1"/>
  <c r="H630" i="11"/>
  <c r="J630" i="11" s="1"/>
  <c r="C629" i="11"/>
  <c r="B629" i="11"/>
  <c r="A629" i="11"/>
  <c r="B628" i="11"/>
  <c r="A628" i="11"/>
  <c r="H187" i="1"/>
  <c r="B44" i="22"/>
  <c r="B42" i="22"/>
  <c r="B40" i="22"/>
  <c r="B38" i="22"/>
  <c r="B36" i="22"/>
  <c r="B34" i="22"/>
  <c r="B32" i="22"/>
  <c r="B30" i="22"/>
  <c r="B28" i="22"/>
  <c r="B26" i="22"/>
  <c r="B24" i="22"/>
  <c r="B22" i="22"/>
  <c r="B20" i="22"/>
  <c r="B16" i="22"/>
  <c r="B14" i="22"/>
  <c r="B12" i="22"/>
  <c r="B10" i="22"/>
  <c r="A10" i="22"/>
  <c r="A8" i="22"/>
  <c r="C120" i="11"/>
  <c r="B120" i="11"/>
  <c r="A120" i="11"/>
  <c r="I178" i="11"/>
  <c r="J178" i="11" s="1"/>
  <c r="F50" i="71" s="1"/>
  <c r="I50" i="71" s="1"/>
  <c r="J443" i="11"/>
  <c r="I167" i="11"/>
  <c r="J167" i="11"/>
  <c r="E442" i="11"/>
  <c r="J442" i="11" s="1"/>
  <c r="I161" i="11"/>
  <c r="J161" i="11"/>
  <c r="I162" i="11"/>
  <c r="J162" i="11"/>
  <c r="I163" i="11"/>
  <c r="J163" i="11"/>
  <c r="I164" i="11"/>
  <c r="J164" i="11" s="1"/>
  <c r="E166" i="11"/>
  <c r="I166" i="11" s="1"/>
  <c r="J166" i="11" s="1"/>
  <c r="E165" i="11"/>
  <c r="I165" i="11" s="1"/>
  <c r="J165" i="11" s="1"/>
  <c r="E441" i="11"/>
  <c r="J441" i="11" s="1"/>
  <c r="I160" i="11"/>
  <c r="J160" i="11"/>
  <c r="E154" i="11"/>
  <c r="I154" i="11" s="1"/>
  <c r="J154" i="11" s="1"/>
  <c r="I159" i="11"/>
  <c r="J159" i="11" s="1"/>
  <c r="E158" i="11"/>
  <c r="I158" i="11" s="1"/>
  <c r="J158" i="11" s="1"/>
  <c r="I156" i="11"/>
  <c r="J156" i="11"/>
  <c r="I157" i="11"/>
  <c r="J157" i="11"/>
  <c r="E155" i="11"/>
  <c r="I155" i="11" s="1"/>
  <c r="J155" i="11" s="1"/>
  <c r="E440" i="11"/>
  <c r="J440" i="11"/>
  <c r="H435" i="11"/>
  <c r="J435" i="11" s="1"/>
  <c r="C434" i="11"/>
  <c r="B434" i="11"/>
  <c r="A434" i="11"/>
  <c r="H118" i="1"/>
  <c r="J636" i="11"/>
  <c r="J635" i="11"/>
  <c r="F189" i="71" s="1"/>
  <c r="I189" i="71" s="1"/>
  <c r="J468" i="11"/>
  <c r="J463" i="11"/>
  <c r="C462" i="11"/>
  <c r="B462" i="11"/>
  <c r="A462" i="11"/>
  <c r="B461" i="11"/>
  <c r="A461" i="11"/>
  <c r="H131" i="1"/>
  <c r="C467" i="11"/>
  <c r="B467" i="11"/>
  <c r="A467" i="11"/>
  <c r="H129" i="1"/>
  <c r="I151" i="11"/>
  <c r="J151" i="11"/>
  <c r="I152" i="11"/>
  <c r="J152" i="11"/>
  <c r="I150" i="11"/>
  <c r="J150" i="11" s="1"/>
  <c r="I36" i="69"/>
  <c r="I146" i="11"/>
  <c r="J146" i="11" s="1"/>
  <c r="I147" i="11"/>
  <c r="J147" i="11" s="1"/>
  <c r="I148" i="11"/>
  <c r="J148" i="11" s="1"/>
  <c r="I149" i="11"/>
  <c r="J149" i="11" s="1"/>
  <c r="I145" i="11"/>
  <c r="J145" i="11" s="1"/>
  <c r="I19" i="69"/>
  <c r="I29" i="69"/>
  <c r="I27" i="69"/>
  <c r="I22" i="69"/>
  <c r="I23" i="69"/>
  <c r="I20" i="69"/>
  <c r="I21" i="69"/>
  <c r="I30" i="69"/>
  <c r="I28" i="69"/>
  <c r="I24" i="69"/>
  <c r="I25" i="69"/>
  <c r="I26" i="69"/>
  <c r="J495" i="11"/>
  <c r="J479" i="11"/>
  <c r="F134" i="71" s="1"/>
  <c r="I134" i="71" s="1"/>
  <c r="C478" i="11"/>
  <c r="B478" i="11"/>
  <c r="A478" i="11"/>
  <c r="B477" i="11"/>
  <c r="A477" i="11"/>
  <c r="D194" i="1"/>
  <c r="H127" i="1"/>
  <c r="H134" i="1"/>
  <c r="J647" i="11"/>
  <c r="F134" i="1"/>
  <c r="C646" i="11"/>
  <c r="A646" i="11"/>
  <c r="E642" i="11"/>
  <c r="J642" i="11" s="1"/>
  <c r="E643" i="11"/>
  <c r="J643" i="11" s="1"/>
  <c r="C641" i="11"/>
  <c r="B641" i="11"/>
  <c r="A641" i="11"/>
  <c r="B640" i="11"/>
  <c r="J449" i="11"/>
  <c r="A640" i="11"/>
  <c r="B639" i="11"/>
  <c r="A639" i="11"/>
  <c r="J474" i="11"/>
  <c r="J473" i="11"/>
  <c r="B646" i="11"/>
  <c r="J458" i="11"/>
  <c r="H193" i="1"/>
  <c r="C457" i="11"/>
  <c r="B457" i="11"/>
  <c r="A457" i="11"/>
  <c r="J266" i="11"/>
  <c r="J369" i="11"/>
  <c r="J261" i="11"/>
  <c r="J256" i="11"/>
  <c r="J270" i="11"/>
  <c r="J265" i="11"/>
  <c r="J260" i="11"/>
  <c r="E306" i="11"/>
  <c r="H306" i="11" s="1"/>
  <c r="J306" i="11" s="1"/>
  <c r="J246" i="11"/>
  <c r="J242" i="11"/>
  <c r="H414" i="11"/>
  <c r="J414" i="11" s="1"/>
  <c r="H413" i="11"/>
  <c r="J413" i="11" s="1"/>
  <c r="H412" i="11"/>
  <c r="J412" i="11" s="1"/>
  <c r="H607" i="11"/>
  <c r="J607" i="11" s="1"/>
  <c r="H606" i="11"/>
  <c r="J606" i="11" s="1"/>
  <c r="E238" i="11"/>
  <c r="I238" i="11" s="1"/>
  <c r="J238" i="11" s="1"/>
  <c r="E237" i="11"/>
  <c r="I237" i="11"/>
  <c r="J237" i="11" s="1"/>
  <c r="I236" i="11"/>
  <c r="J236" i="11" s="1"/>
  <c r="I235" i="11"/>
  <c r="J235" i="11"/>
  <c r="I234" i="11"/>
  <c r="J234" i="11" s="1"/>
  <c r="I233" i="11"/>
  <c r="J233" i="11" s="1"/>
  <c r="I232" i="11"/>
  <c r="J232" i="11" s="1"/>
  <c r="I231" i="11"/>
  <c r="J231" i="11"/>
  <c r="I230" i="11"/>
  <c r="J230" i="11" s="1"/>
  <c r="H611" i="11"/>
  <c r="J611" i="11" s="1"/>
  <c r="I229" i="11"/>
  <c r="J229" i="11" s="1"/>
  <c r="I228" i="11"/>
  <c r="J228" i="11"/>
  <c r="I227" i="11"/>
  <c r="J227" i="11" s="1"/>
  <c r="E610" i="11"/>
  <c r="H610" i="11" s="1"/>
  <c r="J610" i="11" s="1"/>
  <c r="H609" i="11"/>
  <c r="J609" i="11" s="1"/>
  <c r="H605" i="11"/>
  <c r="J605" i="11" s="1"/>
  <c r="H608" i="11"/>
  <c r="J608" i="11" s="1"/>
  <c r="I226" i="11"/>
  <c r="J226" i="11" s="1"/>
  <c r="E225" i="11"/>
  <c r="I225" i="11" s="1"/>
  <c r="J225" i="11" s="1"/>
  <c r="H604" i="11"/>
  <c r="J604" i="11" s="1"/>
  <c r="H603" i="11"/>
  <c r="J603" i="11" s="1"/>
  <c r="H602" i="11"/>
  <c r="J602" i="11" s="1"/>
  <c r="E224" i="11"/>
  <c r="J427" i="11"/>
  <c r="H431" i="11"/>
  <c r="J431" i="11" s="1"/>
  <c r="I222" i="11"/>
  <c r="J222" i="11" s="1"/>
  <c r="G20" i="64"/>
  <c r="G19" i="64"/>
  <c r="G18" i="64"/>
  <c r="G17" i="64"/>
  <c r="O19" i="64"/>
  <c r="O18" i="64"/>
  <c r="O17" i="64"/>
  <c r="I221" i="11"/>
  <c r="J221" i="11"/>
  <c r="I220" i="11"/>
  <c r="J220" i="11"/>
  <c r="I219" i="11"/>
  <c r="J219" i="11" s="1"/>
  <c r="I218" i="11"/>
  <c r="J218" i="11"/>
  <c r="I217" i="11"/>
  <c r="J217" i="11"/>
  <c r="H42" i="1"/>
  <c r="I216" i="11"/>
  <c r="J216" i="11"/>
  <c r="I215" i="11"/>
  <c r="J215" i="11"/>
  <c r="I214" i="11"/>
  <c r="J214" i="11" s="1"/>
  <c r="I213" i="11"/>
  <c r="J213" i="11" s="1"/>
  <c r="E40" i="11"/>
  <c r="I40" i="11" s="1"/>
  <c r="H421" i="11"/>
  <c r="J421" i="11" s="1"/>
  <c r="H419" i="11"/>
  <c r="H420" i="11"/>
  <c r="J542" i="11"/>
  <c r="J540" i="11"/>
  <c r="J11" i="11"/>
  <c r="D541" i="11"/>
  <c r="J541" i="11" s="1"/>
  <c r="J531" i="11"/>
  <c r="J40" i="11"/>
  <c r="J536" i="11"/>
  <c r="J526" i="11"/>
  <c r="H59" i="11"/>
  <c r="J59" i="11" s="1"/>
  <c r="H18" i="11"/>
  <c r="J18" i="11" s="1"/>
  <c r="H10" i="11"/>
  <c r="J10" i="11" s="1"/>
  <c r="H27" i="11"/>
  <c r="J27" i="11" s="1"/>
  <c r="H28" i="11"/>
  <c r="J28" i="11" s="1"/>
  <c r="G26" i="11"/>
  <c r="H26" i="11" s="1"/>
  <c r="J26" i="11" s="1"/>
  <c r="J29" i="11" s="1"/>
  <c r="F14" i="71" s="1"/>
  <c r="I14" i="71" s="1"/>
  <c r="C9" i="11"/>
  <c r="B9" i="11"/>
  <c r="A9" i="11"/>
  <c r="H99" i="1"/>
  <c r="J521" i="11"/>
  <c r="F150" i="71" s="1"/>
  <c r="I150" i="71" s="1"/>
  <c r="J570" i="11"/>
  <c r="C569" i="11"/>
  <c r="B569" i="11"/>
  <c r="A569" i="11"/>
  <c r="B568" i="11"/>
  <c r="A568" i="11"/>
  <c r="J565" i="11"/>
  <c r="C564" i="11"/>
  <c r="B564" i="11"/>
  <c r="A564" i="11"/>
  <c r="B563" i="11"/>
  <c r="A563" i="11"/>
  <c r="B562" i="11"/>
  <c r="A562" i="11"/>
  <c r="H165" i="1"/>
  <c r="H163" i="1"/>
  <c r="J430" i="11"/>
  <c r="J429" i="11"/>
  <c r="H63" i="11"/>
  <c r="J63" i="11" s="1"/>
  <c r="J64" i="11" s="1"/>
  <c r="F21" i="71" s="1"/>
  <c r="I21" i="71" s="1"/>
  <c r="C62" i="11"/>
  <c r="A62" i="11"/>
  <c r="H21" i="1"/>
  <c r="J428" i="11"/>
  <c r="J426" i="11"/>
  <c r="H170" i="1"/>
  <c r="H172" i="1"/>
  <c r="H169" i="1"/>
  <c r="J595" i="11"/>
  <c r="C594" i="11"/>
  <c r="B594" i="11"/>
  <c r="A594" i="11"/>
  <c r="C575" i="11"/>
  <c r="B575" i="11"/>
  <c r="A575" i="11"/>
  <c r="J578" i="11"/>
  <c r="J577" i="11"/>
  <c r="J585" i="11"/>
  <c r="J584" i="11"/>
  <c r="C556" i="11"/>
  <c r="B556" i="11"/>
  <c r="A556" i="11"/>
  <c r="J559" i="11"/>
  <c r="J558" i="11"/>
  <c r="C551" i="11"/>
  <c r="B551" i="11"/>
  <c r="A551" i="11"/>
  <c r="J554" i="11"/>
  <c r="J553" i="11"/>
  <c r="H158" i="1"/>
  <c r="E406" i="11"/>
  <c r="H406" i="11" s="1"/>
  <c r="J406" i="11" s="1"/>
  <c r="H159" i="1"/>
  <c r="E377" i="11"/>
  <c r="H377" i="11" s="1"/>
  <c r="J377" i="11" s="1"/>
  <c r="C534" i="11"/>
  <c r="B534" i="11"/>
  <c r="A534" i="11"/>
  <c r="F98" i="71"/>
  <c r="I98" i="71" s="1"/>
  <c r="B372" i="11"/>
  <c r="A372" i="11"/>
  <c r="C372" i="11"/>
  <c r="H374" i="11"/>
  <c r="J374" i="11" s="1"/>
  <c r="H375" i="11"/>
  <c r="J375" i="11" s="1"/>
  <c r="H376" i="11"/>
  <c r="J376" i="11"/>
  <c r="C524" i="11"/>
  <c r="B524" i="11"/>
  <c r="A524" i="11"/>
  <c r="C519" i="11"/>
  <c r="B519" i="11"/>
  <c r="A519" i="11"/>
  <c r="F150" i="1"/>
  <c r="H140" i="1"/>
  <c r="H142" i="1"/>
  <c r="H143" i="1"/>
  <c r="H145" i="1"/>
  <c r="H146" i="1"/>
  <c r="H147" i="1"/>
  <c r="H148" i="1"/>
  <c r="H150" i="1"/>
  <c r="I150" i="1" s="1"/>
  <c r="H151" i="1"/>
  <c r="H152" i="1"/>
  <c r="H153" i="1"/>
  <c r="H155" i="1"/>
  <c r="H157" i="1"/>
  <c r="B494" i="11"/>
  <c r="H387" i="11"/>
  <c r="J387" i="11"/>
  <c r="H388" i="11"/>
  <c r="J388" i="11" s="1"/>
  <c r="H389" i="11"/>
  <c r="J389" i="11" s="1"/>
  <c r="H384" i="11"/>
  <c r="J384" i="11" s="1"/>
  <c r="H385" i="11"/>
  <c r="J385" i="11"/>
  <c r="B489" i="11"/>
  <c r="C515" i="11"/>
  <c r="B515" i="11"/>
  <c r="A515" i="11"/>
  <c r="C511" i="11"/>
  <c r="B511" i="11"/>
  <c r="A511" i="11"/>
  <c r="C507" i="11"/>
  <c r="B507" i="11"/>
  <c r="A507" i="11"/>
  <c r="C503" i="11"/>
  <c r="B503" i="11"/>
  <c r="A503" i="11"/>
  <c r="C489" i="11"/>
  <c r="A494" i="11"/>
  <c r="C494" i="11"/>
  <c r="H344" i="11"/>
  <c r="J344" i="11" s="1"/>
  <c r="H339" i="11"/>
  <c r="J339" i="11" s="1"/>
  <c r="F88" i="71" s="1"/>
  <c r="H282" i="11"/>
  <c r="J282" i="11" s="1"/>
  <c r="J109" i="11"/>
  <c r="J110" i="11" s="1"/>
  <c r="F34" i="71" s="1"/>
  <c r="I34" i="71" s="1"/>
  <c r="F74" i="11"/>
  <c r="H74" i="11" s="1"/>
  <c r="J74" i="11" s="1"/>
  <c r="E73" i="11"/>
  <c r="H73" i="11" s="1"/>
  <c r="J73" i="11" s="1"/>
  <c r="H72" i="11"/>
  <c r="J72" i="11" s="1"/>
  <c r="H71" i="11"/>
  <c r="I71" i="11"/>
  <c r="J70" i="11"/>
  <c r="G69" i="11"/>
  <c r="H69" i="11" s="1"/>
  <c r="J69" i="11" s="1"/>
  <c r="I30" i="68"/>
  <c r="I20" i="68"/>
  <c r="I29" i="68" s="1"/>
  <c r="I31" i="68" s="1"/>
  <c r="G175" i="71" s="1"/>
  <c r="H175" i="71" s="1"/>
  <c r="I31" i="67"/>
  <c r="I20" i="67"/>
  <c r="I19" i="67"/>
  <c r="I21" i="67" s="1"/>
  <c r="I30" i="67" s="1"/>
  <c r="I32" i="67" s="1"/>
  <c r="G173" i="71" s="1"/>
  <c r="H173" i="71" s="1"/>
  <c r="E67" i="11"/>
  <c r="E68" i="11"/>
  <c r="G68" i="11"/>
  <c r="G67" i="11"/>
  <c r="E35" i="11"/>
  <c r="I35" i="11" s="1"/>
  <c r="J35" i="11" s="1"/>
  <c r="I34" i="11"/>
  <c r="H281" i="11"/>
  <c r="J281" i="11" s="1"/>
  <c r="J591" i="11"/>
  <c r="J590" i="11"/>
  <c r="J549" i="11"/>
  <c r="J548" i="11"/>
  <c r="J485" i="11"/>
  <c r="J490" i="11"/>
  <c r="C529" i="11"/>
  <c r="B529" i="11"/>
  <c r="A529" i="11"/>
  <c r="B518" i="11"/>
  <c r="A518" i="11"/>
  <c r="B502" i="11"/>
  <c r="A502" i="11"/>
  <c r="J499" i="11"/>
  <c r="C498" i="11"/>
  <c r="B498" i="11"/>
  <c r="A498" i="11"/>
  <c r="B493" i="11"/>
  <c r="A493" i="11"/>
  <c r="C484" i="11"/>
  <c r="B484" i="11"/>
  <c r="A484" i="11"/>
  <c r="B483" i="11"/>
  <c r="A483" i="11"/>
  <c r="H138" i="1"/>
  <c r="J288" i="11"/>
  <c r="J289" i="11"/>
  <c r="J290" i="11"/>
  <c r="J291" i="11"/>
  <c r="J292" i="11"/>
  <c r="J293" i="11"/>
  <c r="J294" i="11"/>
  <c r="J295" i="11"/>
  <c r="J296" i="11"/>
  <c r="J297" i="11"/>
  <c r="H330" i="11"/>
  <c r="J330" i="11"/>
  <c r="H331" i="11"/>
  <c r="J331" i="11"/>
  <c r="H332" i="11"/>
  <c r="J332" i="11" s="1"/>
  <c r="H333" i="11"/>
  <c r="J333" i="11"/>
  <c r="J358" i="11"/>
  <c r="J359" i="11"/>
  <c r="J360" i="11"/>
  <c r="J361" i="11"/>
  <c r="J362" i="11"/>
  <c r="J363" i="11"/>
  <c r="J357" i="11"/>
  <c r="J351" i="11"/>
  <c r="J350" i="11"/>
  <c r="H325" i="11"/>
  <c r="J325" i="11"/>
  <c r="H329" i="11"/>
  <c r="J329" i="11" s="1"/>
  <c r="H327" i="11"/>
  <c r="J327" i="11" s="1"/>
  <c r="H328" i="11"/>
  <c r="J328" i="11"/>
  <c r="H323" i="11"/>
  <c r="J323" i="11" s="1"/>
  <c r="H324" i="11"/>
  <c r="J324" i="11" s="1"/>
  <c r="H326" i="11"/>
  <c r="J326" i="11" s="1"/>
  <c r="C546" i="11"/>
  <c r="C582" i="11"/>
  <c r="C588" i="11"/>
  <c r="B588" i="11"/>
  <c r="A588" i="11"/>
  <c r="B587" i="11"/>
  <c r="A587" i="11"/>
  <c r="B582" i="11"/>
  <c r="A582" i="11"/>
  <c r="B574" i="11"/>
  <c r="A574" i="11"/>
  <c r="B573" i="11"/>
  <c r="A573" i="11"/>
  <c r="B546" i="11"/>
  <c r="A546" i="11"/>
  <c r="B545" i="11"/>
  <c r="A545" i="11"/>
  <c r="H124" i="1"/>
  <c r="B452" i="11"/>
  <c r="A452" i="11"/>
  <c r="B448" i="11"/>
  <c r="A448" i="11"/>
  <c r="B447" i="11"/>
  <c r="A447" i="11"/>
  <c r="C448" i="11"/>
  <c r="J287" i="11"/>
  <c r="H278" i="11"/>
  <c r="J278" i="11" s="1"/>
  <c r="H279" i="11"/>
  <c r="J279" i="11" s="1"/>
  <c r="H280" i="11"/>
  <c r="J280" i="11" s="1"/>
  <c r="H277" i="11"/>
  <c r="J277" i="11" s="1"/>
  <c r="J250" i="11"/>
  <c r="C439" i="11"/>
  <c r="B439" i="11"/>
  <c r="A439" i="11"/>
  <c r="B438" i="11"/>
  <c r="A438" i="11"/>
  <c r="H116" i="1"/>
  <c r="H117" i="1"/>
  <c r="H120" i="1"/>
  <c r="C418" i="11"/>
  <c r="B418" i="11"/>
  <c r="A418" i="11"/>
  <c r="H303" i="11"/>
  <c r="J303" i="11" s="1"/>
  <c r="H304" i="11"/>
  <c r="J304" i="11" s="1"/>
  <c r="H305" i="11"/>
  <c r="J305" i="11" s="1"/>
  <c r="H302" i="11"/>
  <c r="J302" i="11" s="1"/>
  <c r="C301" i="11"/>
  <c r="C286" i="11"/>
  <c r="J271" i="11"/>
  <c r="G184" i="11"/>
  <c r="H58" i="11"/>
  <c r="J58" i="11" s="1"/>
  <c r="H57" i="11"/>
  <c r="J57" i="11" s="1"/>
  <c r="J60" i="11" s="1"/>
  <c r="F20" i="71" s="1"/>
  <c r="I20" i="71" s="1"/>
  <c r="H18" i="1"/>
  <c r="H14" i="1"/>
  <c r="H49" i="11"/>
  <c r="J49" i="11" s="1"/>
  <c r="J50" i="11" s="1"/>
  <c r="F18" i="71" s="1"/>
  <c r="I18" i="71" s="1"/>
  <c r="J99" i="11"/>
  <c r="J100" i="11" s="1"/>
  <c r="F29" i="71" s="1"/>
  <c r="I29" i="71" s="1"/>
  <c r="B301" i="11"/>
  <c r="A301" i="11"/>
  <c r="B300" i="11"/>
  <c r="A300" i="11"/>
  <c r="I53" i="11"/>
  <c r="J53" i="11" s="1"/>
  <c r="J54" i="11" s="1"/>
  <c r="F19" i="71" s="1"/>
  <c r="I19" i="71" s="1"/>
  <c r="B286" i="11"/>
  <c r="A286" i="11"/>
  <c r="B285" i="11"/>
  <c r="A285" i="11"/>
  <c r="J45" i="11"/>
  <c r="J44" i="11"/>
  <c r="J46" i="11" s="1"/>
  <c r="F17" i="71" s="1"/>
  <c r="H74" i="1"/>
  <c r="H72" i="1"/>
  <c r="H105" i="1"/>
  <c r="I39" i="11"/>
  <c r="J39" i="11" s="1"/>
  <c r="J41" i="11" s="1"/>
  <c r="F16" i="71" s="1"/>
  <c r="I16" i="71" s="1"/>
  <c r="B392" i="11"/>
  <c r="A392" i="11"/>
  <c r="C393" i="11"/>
  <c r="B393" i="11"/>
  <c r="A393" i="11"/>
  <c r="C382" i="11"/>
  <c r="B382" i="11"/>
  <c r="A382" i="11"/>
  <c r="B381" i="11"/>
  <c r="A381" i="11"/>
  <c r="B380" i="11"/>
  <c r="A380" i="11"/>
  <c r="J34" i="11"/>
  <c r="I33" i="11"/>
  <c r="J33" i="11" s="1"/>
  <c r="I32" i="11"/>
  <c r="J32" i="11" s="1"/>
  <c r="J36" i="11" s="1"/>
  <c r="F15" i="71" s="1"/>
  <c r="I15" i="71" s="1"/>
  <c r="H103" i="1"/>
  <c r="C355" i="11"/>
  <c r="B355" i="11"/>
  <c r="A355" i="11"/>
  <c r="B354" i="11"/>
  <c r="A354" i="11"/>
  <c r="C348" i="11"/>
  <c r="B348" i="11"/>
  <c r="A348" i="11"/>
  <c r="B347" i="11"/>
  <c r="A347" i="11"/>
  <c r="C338" i="11"/>
  <c r="C343" i="11"/>
  <c r="I23" i="66"/>
  <c r="B343" i="11"/>
  <c r="A343" i="11"/>
  <c r="B342" i="11"/>
  <c r="A342" i="11"/>
  <c r="A338" i="11"/>
  <c r="B337" i="11"/>
  <c r="A337" i="11"/>
  <c r="B336" i="11"/>
  <c r="A336" i="11"/>
  <c r="F88" i="1"/>
  <c r="I10" i="66"/>
  <c r="H92" i="1"/>
  <c r="B338" i="11"/>
  <c r="I28" i="66"/>
  <c r="I11" i="66"/>
  <c r="C322" i="11"/>
  <c r="B322" i="11"/>
  <c r="A322" i="11"/>
  <c r="H90" i="1"/>
  <c r="H84" i="1"/>
  <c r="H60" i="1"/>
  <c r="C245" i="11"/>
  <c r="B245" i="11"/>
  <c r="A245" i="11"/>
  <c r="C116" i="11"/>
  <c r="B116" i="11"/>
  <c r="A116" i="11"/>
  <c r="J117" i="11"/>
  <c r="H36" i="1"/>
  <c r="J91" i="11"/>
  <c r="J82" i="11"/>
  <c r="J83" i="11" s="1"/>
  <c r="F24" i="71" s="1"/>
  <c r="J90" i="11"/>
  <c r="J78" i="11"/>
  <c r="J79" i="11" s="1"/>
  <c r="F23" i="71" s="1"/>
  <c r="I23" i="71" s="1"/>
  <c r="J95" i="11"/>
  <c r="J96" i="11" s="1"/>
  <c r="F27" i="71" s="1"/>
  <c r="J86" i="11"/>
  <c r="J87" i="11" s="1"/>
  <c r="F25" i="71" s="1"/>
  <c r="I25" i="71" s="1"/>
  <c r="J22" i="11"/>
  <c r="J23" i="11" s="1"/>
  <c r="F13" i="71" s="1"/>
  <c r="I13" i="71" s="1"/>
  <c r="H17" i="11"/>
  <c r="J17" i="11" s="1"/>
  <c r="H16" i="11"/>
  <c r="J16" i="11" s="1"/>
  <c r="H15" i="11"/>
  <c r="J15" i="11" s="1"/>
  <c r="C81" i="11"/>
  <c r="A81" i="11"/>
  <c r="H24" i="1"/>
  <c r="C94" i="11"/>
  <c r="B94" i="11"/>
  <c r="A94" i="11"/>
  <c r="C89" i="11"/>
  <c r="B89" i="11"/>
  <c r="A89" i="11"/>
  <c r="C85" i="11"/>
  <c r="A85" i="11"/>
  <c r="C77" i="11"/>
  <c r="A77" i="11"/>
  <c r="C48" i="11"/>
  <c r="A48" i="11"/>
  <c r="H26" i="1"/>
  <c r="H25" i="1"/>
  <c r="H23" i="1"/>
  <c r="F60" i="1" l="1"/>
  <c r="I60" i="1" s="1"/>
  <c r="F60" i="71"/>
  <c r="I60" i="71" s="1"/>
  <c r="F131" i="1"/>
  <c r="I131" i="1" s="1"/>
  <c r="F131" i="71"/>
  <c r="I131" i="71" s="1"/>
  <c r="F129" i="1"/>
  <c r="F129" i="71"/>
  <c r="I129" i="71" s="1"/>
  <c r="F152" i="1"/>
  <c r="F152" i="71"/>
  <c r="I152" i="71" s="1"/>
  <c r="F187" i="1"/>
  <c r="I187" i="1" s="1"/>
  <c r="F187" i="71"/>
  <c r="I187" i="71" s="1"/>
  <c r="F118" i="1"/>
  <c r="I118" i="1" s="1"/>
  <c r="F118" i="71"/>
  <c r="I118" i="71" s="1"/>
  <c r="F90" i="1"/>
  <c r="I90" i="1" s="1"/>
  <c r="F90" i="71"/>
  <c r="I90" i="71" s="1"/>
  <c r="F194" i="1"/>
  <c r="I194" i="1" s="1"/>
  <c r="F194" i="71"/>
  <c r="I194" i="71" s="1"/>
  <c r="F157" i="1"/>
  <c r="F157" i="71"/>
  <c r="I157" i="71" s="1"/>
  <c r="F18" i="1"/>
  <c r="F47" i="71"/>
  <c r="I47" i="71" s="1"/>
  <c r="J19" i="11"/>
  <c r="F12" i="71" s="1"/>
  <c r="I12" i="71" s="1"/>
  <c r="J71" i="11"/>
  <c r="F145" i="1"/>
  <c r="I145" i="1" s="1"/>
  <c r="F145" i="71"/>
  <c r="I145" i="71" s="1"/>
  <c r="F165" i="1"/>
  <c r="F165" i="71"/>
  <c r="I165" i="71" s="1"/>
  <c r="F138" i="1"/>
  <c r="I138" i="1" s="1"/>
  <c r="F138" i="71"/>
  <c r="I138" i="71" s="1"/>
  <c r="F92" i="1"/>
  <c r="I92" i="1" s="1"/>
  <c r="F92" i="71"/>
  <c r="I92" i="71" s="1"/>
  <c r="F80" i="1"/>
  <c r="F80" i="71"/>
  <c r="I80" i="71" s="1"/>
  <c r="I81" i="71" s="1"/>
  <c r="I76" i="71" s="1"/>
  <c r="F148" i="1"/>
  <c r="I148" i="1" s="1"/>
  <c r="F148" i="71"/>
  <c r="I148" i="71" s="1"/>
  <c r="F142" i="1"/>
  <c r="I142" i="1" s="1"/>
  <c r="F142" i="71"/>
  <c r="I142" i="71" s="1"/>
  <c r="I165" i="1"/>
  <c r="F163" i="1"/>
  <c r="F163" i="71"/>
  <c r="I163" i="71" s="1"/>
  <c r="I166" i="71" s="1"/>
  <c r="I161" i="71" s="1"/>
  <c r="F120" i="71"/>
  <c r="I120" i="71" s="1"/>
  <c r="F159" i="1"/>
  <c r="I159" i="1" s="1"/>
  <c r="F159" i="71"/>
  <c r="I159" i="71" s="1"/>
  <c r="F117" i="71"/>
  <c r="I117" i="71" s="1"/>
  <c r="J12" i="11"/>
  <c r="F11" i="71" s="1"/>
  <c r="I11" i="71" s="1"/>
  <c r="J118" i="11"/>
  <c r="F36" i="71" s="1"/>
  <c r="I36" i="71" s="1"/>
  <c r="I153" i="1"/>
  <c r="F151" i="1"/>
  <c r="I151" i="1" s="1"/>
  <c r="F151" i="71"/>
  <c r="I151" i="71" s="1"/>
  <c r="F170" i="1"/>
  <c r="I170" i="1" s="1"/>
  <c r="F170" i="71"/>
  <c r="I170" i="71" s="1"/>
  <c r="F127" i="1"/>
  <c r="I127" i="1" s="1"/>
  <c r="F127" i="71"/>
  <c r="I127" i="71" s="1"/>
  <c r="I129" i="1"/>
  <c r="F78" i="1"/>
  <c r="I78" i="1" s="1"/>
  <c r="F78" i="71"/>
  <c r="I78" i="71" s="1"/>
  <c r="F146" i="1"/>
  <c r="I146" i="1" s="1"/>
  <c r="F146" i="71"/>
  <c r="I146" i="71" s="1"/>
  <c r="F158" i="1"/>
  <c r="I158" i="1" s="1"/>
  <c r="F158" i="71"/>
  <c r="I158" i="71" s="1"/>
  <c r="F94" i="71"/>
  <c r="I94" i="71" s="1"/>
  <c r="F181" i="1"/>
  <c r="I181" i="1" s="1"/>
  <c r="J92" i="11"/>
  <c r="H195" i="11" s="1"/>
  <c r="I195" i="11" s="1"/>
  <c r="J195" i="11" s="1"/>
  <c r="I163" i="1"/>
  <c r="I166" i="1" s="1"/>
  <c r="F124" i="1"/>
  <c r="F124" i="71"/>
  <c r="I124" i="71" s="1"/>
  <c r="F143" i="1"/>
  <c r="I143" i="1" s="1"/>
  <c r="F143" i="71"/>
  <c r="I143" i="71" s="1"/>
  <c r="H67" i="11"/>
  <c r="J67" i="11" s="1"/>
  <c r="J75" i="11" s="1"/>
  <c r="F22" i="71" s="1"/>
  <c r="I22" i="71" s="1"/>
  <c r="F147" i="1"/>
  <c r="I147" i="1" s="1"/>
  <c r="F147" i="71"/>
  <c r="I147" i="71" s="1"/>
  <c r="F153" i="1"/>
  <c r="F153" i="71"/>
  <c r="I153" i="71" s="1"/>
  <c r="F173" i="71"/>
  <c r="I173" i="71" s="1"/>
  <c r="F175" i="71"/>
  <c r="I175" i="71" s="1"/>
  <c r="F37" i="1"/>
  <c r="I37" i="1"/>
  <c r="I24" i="66"/>
  <c r="I29" i="66" s="1"/>
  <c r="G175" i="1"/>
  <c r="H175" i="1" s="1"/>
  <c r="G173" i="1"/>
  <c r="H173" i="1" s="1"/>
  <c r="I12" i="66"/>
  <c r="I27" i="66" s="1"/>
  <c r="I31" i="70"/>
  <c r="G80" i="1" s="1"/>
  <c r="H80" i="1" s="1"/>
  <c r="I80" i="1" s="1"/>
  <c r="I30" i="24"/>
  <c r="I134" i="1"/>
  <c r="I124" i="1"/>
  <c r="I18" i="1"/>
  <c r="F84" i="71"/>
  <c r="I84" i="71" s="1"/>
  <c r="I85" i="71" s="1"/>
  <c r="I82" i="71" s="1"/>
  <c r="I31" i="69"/>
  <c r="I40" i="69" s="1"/>
  <c r="I42" i="69" s="1"/>
  <c r="F155" i="71"/>
  <c r="I155" i="71" s="1"/>
  <c r="F65" i="71"/>
  <c r="I65" i="71" s="1"/>
  <c r="F103" i="71"/>
  <c r="I103" i="71" s="1"/>
  <c r="F99" i="71"/>
  <c r="I99" i="71" s="1"/>
  <c r="I100" i="71" s="1"/>
  <c r="I96" i="71" s="1"/>
  <c r="H188" i="11"/>
  <c r="I188" i="11" s="1"/>
  <c r="J188" i="11" s="1"/>
  <c r="H191" i="11"/>
  <c r="I191" i="11" s="1"/>
  <c r="J191" i="11" s="1"/>
  <c r="F21" i="1"/>
  <c r="I21" i="1" s="1"/>
  <c r="F175" i="1"/>
  <c r="F173" i="1"/>
  <c r="I157" i="1"/>
  <c r="I152" i="1"/>
  <c r="H68" i="11"/>
  <c r="J68" i="11" s="1"/>
  <c r="F84" i="1"/>
  <c r="I84" i="1" s="1"/>
  <c r="F72" i="71"/>
  <c r="I72" i="71" s="1"/>
  <c r="F23" i="1"/>
  <c r="I23" i="1" s="1"/>
  <c r="H192" i="11"/>
  <c r="I192" i="11" s="1"/>
  <c r="J192" i="11" s="1"/>
  <c r="F25" i="1"/>
  <c r="I25" i="1" s="1"/>
  <c r="H194" i="11"/>
  <c r="I194" i="11" s="1"/>
  <c r="J194" i="11" s="1"/>
  <c r="F27" i="1"/>
  <c r="H196" i="11"/>
  <c r="I196" i="11" s="1"/>
  <c r="J196" i="11" s="1"/>
  <c r="F24" i="1"/>
  <c r="I24" i="1" s="1"/>
  <c r="H193" i="11"/>
  <c r="I193" i="11" s="1"/>
  <c r="J193" i="11" s="1"/>
  <c r="C25" i="11"/>
  <c r="B25" i="11"/>
  <c r="A25" i="11"/>
  <c r="I173" i="1" l="1"/>
  <c r="G27" i="1"/>
  <c r="G27" i="71"/>
  <c r="H27" i="71" s="1"/>
  <c r="I27" i="71" s="1"/>
  <c r="I85" i="1"/>
  <c r="D21" i="22" s="1"/>
  <c r="J21" i="22" s="1"/>
  <c r="J20" i="22" s="1"/>
  <c r="F64" i="1"/>
  <c r="F64" i="71"/>
  <c r="I64" i="71" s="1"/>
  <c r="H601" i="11"/>
  <c r="F169" i="1"/>
  <c r="I169" i="1" s="1"/>
  <c r="F169" i="71"/>
  <c r="I169" i="71" s="1"/>
  <c r="F172" i="1"/>
  <c r="I172" i="1" s="1"/>
  <c r="F172" i="71"/>
  <c r="I172" i="71" s="1"/>
  <c r="H612" i="11"/>
  <c r="J612" i="11" s="1"/>
  <c r="F74" i="71"/>
  <c r="I74" i="71" s="1"/>
  <c r="F26" i="71"/>
  <c r="I26" i="71" s="1"/>
  <c r="F26" i="1"/>
  <c r="I26" i="1" s="1"/>
  <c r="F193" i="1"/>
  <c r="F193" i="71"/>
  <c r="I193" i="71" s="1"/>
  <c r="I195" i="71" s="1"/>
  <c r="I191" i="71" s="1"/>
  <c r="F36" i="1"/>
  <c r="I36" i="1" s="1"/>
  <c r="E625" i="11"/>
  <c r="J625" i="11" s="1"/>
  <c r="I81" i="1"/>
  <c r="D19" i="22" s="1"/>
  <c r="J19" i="22" s="1"/>
  <c r="K19" i="22" s="1"/>
  <c r="F99" i="1"/>
  <c r="I99" i="1" s="1"/>
  <c r="F72" i="1"/>
  <c r="I72" i="1" s="1"/>
  <c r="F94" i="1"/>
  <c r="H404" i="11"/>
  <c r="J404" i="11" s="1"/>
  <c r="F110" i="71" s="1"/>
  <c r="I110" i="71" s="1"/>
  <c r="F70" i="71"/>
  <c r="I70" i="71" s="1"/>
  <c r="F11" i="1"/>
  <c r="I11" i="1" s="1"/>
  <c r="I30" i="66"/>
  <c r="G185" i="1"/>
  <c r="I175" i="1"/>
  <c r="J18" i="22"/>
  <c r="K18" i="22" s="1"/>
  <c r="F74" i="1"/>
  <c r="I74" i="1" s="1"/>
  <c r="H405" i="11"/>
  <c r="F14" i="1"/>
  <c r="I14" i="1" s="1"/>
  <c r="H185" i="11"/>
  <c r="I185" i="11" s="1"/>
  <c r="J185" i="11" s="1"/>
  <c r="J420" i="11"/>
  <c r="C471" i="11"/>
  <c r="B471" i="11"/>
  <c r="A471" i="11"/>
  <c r="J472" i="11"/>
  <c r="H189" i="1"/>
  <c r="H179" i="1"/>
  <c r="H126" i="1"/>
  <c r="H132" i="1"/>
  <c r="H114" i="1"/>
  <c r="H109" i="1"/>
  <c r="H110" i="1"/>
  <c r="H98" i="1"/>
  <c r="H70" i="1"/>
  <c r="H56" i="1"/>
  <c r="H57" i="1"/>
  <c r="H58" i="1"/>
  <c r="H59" i="1"/>
  <c r="H61" i="1"/>
  <c r="H63" i="1"/>
  <c r="H64" i="1"/>
  <c r="H65" i="1"/>
  <c r="H66" i="1"/>
  <c r="H47" i="1"/>
  <c r="H49" i="1"/>
  <c r="H50" i="1"/>
  <c r="H52" i="1"/>
  <c r="H33" i="1"/>
  <c r="H34" i="1"/>
  <c r="H35" i="1"/>
  <c r="H39" i="1"/>
  <c r="H40" i="1"/>
  <c r="H43" i="1"/>
  <c r="H13" i="1"/>
  <c r="H15" i="1"/>
  <c r="H16" i="1"/>
  <c r="H17" i="1"/>
  <c r="H19" i="1"/>
  <c r="H20" i="1"/>
  <c r="H22" i="1"/>
  <c r="H29" i="1"/>
  <c r="C624" i="11"/>
  <c r="B624" i="11"/>
  <c r="A624" i="11"/>
  <c r="O16" i="64"/>
  <c r="N16" i="64"/>
  <c r="I28" i="64"/>
  <c r="I33" i="64" s="1"/>
  <c r="C539" i="11"/>
  <c r="B539" i="11"/>
  <c r="A539" i="11"/>
  <c r="B538" i="11"/>
  <c r="A538" i="11"/>
  <c r="B98" i="11"/>
  <c r="C368" i="11"/>
  <c r="B368" i="11"/>
  <c r="A368" i="11"/>
  <c r="F66" i="71"/>
  <c r="I66" i="71" s="1"/>
  <c r="F61" i="71"/>
  <c r="I61" i="71" s="1"/>
  <c r="J255" i="11"/>
  <c r="F63" i="71" s="1"/>
  <c r="I63" i="71" s="1"/>
  <c r="J207" i="11"/>
  <c r="C206" i="11"/>
  <c r="B206" i="11"/>
  <c r="A206" i="11"/>
  <c r="J203" i="11"/>
  <c r="F56" i="71" s="1"/>
  <c r="I56" i="71" s="1"/>
  <c r="F29" i="1"/>
  <c r="J454" i="11"/>
  <c r="J601" i="11"/>
  <c r="J134" i="11"/>
  <c r="J138" i="11"/>
  <c r="F43" i="71" s="1"/>
  <c r="I43" i="71" s="1"/>
  <c r="J130" i="11"/>
  <c r="J126" i="11"/>
  <c r="J113" i="11"/>
  <c r="J114" i="11" s="1"/>
  <c r="F35" i="71" s="1"/>
  <c r="I35" i="71" s="1"/>
  <c r="J419" i="11"/>
  <c r="C634" i="11"/>
  <c r="B634" i="11"/>
  <c r="A634" i="11"/>
  <c r="B633" i="11"/>
  <c r="A633" i="11"/>
  <c r="B623" i="11"/>
  <c r="A623" i="11"/>
  <c r="B622" i="11"/>
  <c r="A622" i="11"/>
  <c r="C600" i="11"/>
  <c r="B600" i="11"/>
  <c r="A600" i="11"/>
  <c r="B599" i="11"/>
  <c r="A599" i="11"/>
  <c r="B598" i="11"/>
  <c r="A598" i="11"/>
  <c r="A489" i="11"/>
  <c r="B488" i="11"/>
  <c r="A488" i="11"/>
  <c r="B482" i="11"/>
  <c r="A482" i="11"/>
  <c r="B466" i="11"/>
  <c r="A466" i="11"/>
  <c r="C453" i="11"/>
  <c r="B453" i="11"/>
  <c r="A453" i="11"/>
  <c r="B446" i="11"/>
  <c r="A446" i="11"/>
  <c r="C424" i="11"/>
  <c r="B424" i="11"/>
  <c r="A424" i="11"/>
  <c r="B417" i="11"/>
  <c r="A417" i="11"/>
  <c r="C411" i="11"/>
  <c r="B411" i="11"/>
  <c r="A411" i="11"/>
  <c r="B410" i="11"/>
  <c r="A410" i="11"/>
  <c r="B409" i="11"/>
  <c r="A409" i="11"/>
  <c r="C403" i="11"/>
  <c r="B403" i="11"/>
  <c r="A403" i="11"/>
  <c r="C399" i="11"/>
  <c r="B399" i="11"/>
  <c r="A399" i="11"/>
  <c r="B398" i="11"/>
  <c r="A398" i="11"/>
  <c r="B397" i="11"/>
  <c r="A397" i="11"/>
  <c r="B367" i="11"/>
  <c r="A367" i="11"/>
  <c r="B366" i="11"/>
  <c r="A366" i="11"/>
  <c r="B321" i="11"/>
  <c r="A321" i="11"/>
  <c r="B320" i="11"/>
  <c r="A320" i="11"/>
  <c r="C276" i="11"/>
  <c r="B276" i="11"/>
  <c r="A276" i="11"/>
  <c r="B275" i="11"/>
  <c r="A275" i="11"/>
  <c r="B274" i="11"/>
  <c r="A274" i="11"/>
  <c r="C269" i="11"/>
  <c r="B269" i="11"/>
  <c r="A269" i="11"/>
  <c r="C264" i="11"/>
  <c r="B264" i="11"/>
  <c r="A264" i="11"/>
  <c r="C259" i="11"/>
  <c r="B259" i="11"/>
  <c r="A259" i="11"/>
  <c r="C254" i="11"/>
  <c r="B254" i="11"/>
  <c r="A254" i="11"/>
  <c r="B253" i="11"/>
  <c r="A253" i="11"/>
  <c r="C249" i="11"/>
  <c r="B249" i="11"/>
  <c r="A249" i="11"/>
  <c r="C241" i="11"/>
  <c r="B241" i="11"/>
  <c r="A241" i="11"/>
  <c r="C210" i="11"/>
  <c r="B210" i="11"/>
  <c r="A210" i="11"/>
  <c r="C202" i="11"/>
  <c r="B202" i="11"/>
  <c r="A202" i="11"/>
  <c r="B201" i="11"/>
  <c r="A201" i="11"/>
  <c r="B200" i="11"/>
  <c r="A200" i="11"/>
  <c r="C182" i="11"/>
  <c r="B182" i="11"/>
  <c r="A182" i="11"/>
  <c r="B181" i="11"/>
  <c r="A181" i="11"/>
  <c r="C177" i="11"/>
  <c r="B177" i="11"/>
  <c r="A177" i="11"/>
  <c r="C171" i="11"/>
  <c r="B171" i="11"/>
  <c r="A171" i="11"/>
  <c r="B170" i="11"/>
  <c r="A170" i="11"/>
  <c r="C143" i="11"/>
  <c r="B143" i="11"/>
  <c r="A143" i="11"/>
  <c r="B142" i="11"/>
  <c r="A142" i="11"/>
  <c r="B141" i="11"/>
  <c r="A141" i="11"/>
  <c r="C137" i="11"/>
  <c r="B137" i="11"/>
  <c r="A137" i="11"/>
  <c r="C133" i="11"/>
  <c r="B133" i="11"/>
  <c r="A133" i="11"/>
  <c r="B132" i="11"/>
  <c r="A132" i="11"/>
  <c r="C129" i="11"/>
  <c r="B129" i="11"/>
  <c r="A129" i="11"/>
  <c r="C125" i="11"/>
  <c r="B125" i="11"/>
  <c r="A125" i="11"/>
  <c r="B124" i="11"/>
  <c r="A124" i="11"/>
  <c r="C112" i="11"/>
  <c r="B112" i="11"/>
  <c r="A112" i="11"/>
  <c r="C108" i="11"/>
  <c r="B108" i="11"/>
  <c r="A108" i="11"/>
  <c r="C104" i="11"/>
  <c r="B104" i="11"/>
  <c r="A104" i="11"/>
  <c r="B103" i="11"/>
  <c r="A103" i="11"/>
  <c r="B102" i="11"/>
  <c r="A102" i="11"/>
  <c r="C98" i="11"/>
  <c r="A98" i="11"/>
  <c r="B97" i="11"/>
  <c r="A97" i="11"/>
  <c r="C66" i="11"/>
  <c r="B66" i="11"/>
  <c r="A66" i="11"/>
  <c r="C56" i="11"/>
  <c r="B56" i="11"/>
  <c r="A56" i="11"/>
  <c r="C52" i="11"/>
  <c r="B52" i="11"/>
  <c r="A52" i="11"/>
  <c r="C43" i="11"/>
  <c r="B43" i="11"/>
  <c r="A43" i="11"/>
  <c r="C38" i="11"/>
  <c r="B38" i="11"/>
  <c r="A38" i="11"/>
  <c r="C31" i="11"/>
  <c r="B31" i="11"/>
  <c r="A31" i="11"/>
  <c r="C21" i="11"/>
  <c r="B21" i="11"/>
  <c r="A21" i="11"/>
  <c r="C14" i="11"/>
  <c r="B14" i="11"/>
  <c r="A14" i="11"/>
  <c r="B8" i="11"/>
  <c r="A8" i="11"/>
  <c r="B7" i="11"/>
  <c r="A7" i="11"/>
  <c r="E31" i="60"/>
  <c r="E28" i="60"/>
  <c r="E24" i="60"/>
  <c r="E21" i="60"/>
  <c r="E14" i="60"/>
  <c r="E11" i="60"/>
  <c r="G88" i="1" l="1"/>
  <c r="H88" i="1" s="1"/>
  <c r="I88" i="1" s="1"/>
  <c r="G88" i="71"/>
  <c r="H88" i="71" s="1"/>
  <c r="I88" i="71" s="1"/>
  <c r="I95" i="71" s="1"/>
  <c r="I86" i="71" s="1"/>
  <c r="I30" i="71"/>
  <c r="I9" i="71" s="1"/>
  <c r="I176" i="71"/>
  <c r="I167" i="71" s="1"/>
  <c r="H400" i="11"/>
  <c r="I176" i="1"/>
  <c r="D39" i="22" s="1"/>
  <c r="I39" i="22" s="1"/>
  <c r="F126" i="1"/>
  <c r="F126" i="71"/>
  <c r="I126" i="71" s="1"/>
  <c r="F132" i="1"/>
  <c r="F132" i="71"/>
  <c r="I132" i="71" s="1"/>
  <c r="I75" i="71"/>
  <c r="I68" i="71" s="1"/>
  <c r="F140" i="1"/>
  <c r="F140" i="71"/>
  <c r="I140" i="71" s="1"/>
  <c r="I160" i="71" s="1"/>
  <c r="I136" i="71" s="1"/>
  <c r="I193" i="1"/>
  <c r="I195" i="1" s="1"/>
  <c r="D45" i="22" s="1"/>
  <c r="G94" i="1"/>
  <c r="H94" i="1" s="1"/>
  <c r="I94" i="1" s="1"/>
  <c r="I29" i="1"/>
  <c r="I132" i="1"/>
  <c r="I212" i="11"/>
  <c r="J212" i="11" s="1"/>
  <c r="F114" i="71"/>
  <c r="I114" i="71" s="1"/>
  <c r="F57" i="71"/>
  <c r="I57" i="71" s="1"/>
  <c r="F59" i="71"/>
  <c r="I59" i="71" s="1"/>
  <c r="I224" i="11"/>
  <c r="J224" i="11" s="1"/>
  <c r="F98" i="1"/>
  <c r="I98" i="1" s="1"/>
  <c r="F189" i="1"/>
  <c r="I189" i="1" s="1"/>
  <c r="H185" i="1"/>
  <c r="I126" i="1"/>
  <c r="E33" i="60"/>
  <c r="D23" i="22" l="1"/>
  <c r="I23" i="22" s="1"/>
  <c r="I22" i="22" s="1"/>
  <c r="I45" i="22"/>
  <c r="I44" i="22" s="1"/>
  <c r="K39" i="22"/>
  <c r="I38" i="22"/>
  <c r="K38" i="22" s="1"/>
  <c r="I121" i="71"/>
  <c r="I112" i="71" s="1"/>
  <c r="I135" i="71"/>
  <c r="I122" i="71" s="1"/>
  <c r="F185" i="1"/>
  <c r="I185" i="1" s="1"/>
  <c r="I190" i="1" s="1"/>
  <c r="F185" i="71"/>
  <c r="I185" i="71" s="1"/>
  <c r="I190" i="71" s="1"/>
  <c r="I183" i="71" s="1"/>
  <c r="F116" i="1"/>
  <c r="I116" i="1" s="1"/>
  <c r="F116" i="71"/>
  <c r="I116" i="71" s="1"/>
  <c r="D33" i="22"/>
  <c r="H33" i="22" s="1"/>
  <c r="D25" i="22"/>
  <c r="F58" i="71"/>
  <c r="I58" i="71" s="1"/>
  <c r="I67" i="71" s="1"/>
  <c r="I54" i="71" s="1"/>
  <c r="I189" i="11"/>
  <c r="J189" i="11"/>
  <c r="F155" i="1"/>
  <c r="I155" i="1" s="1"/>
  <c r="F70" i="1"/>
  <c r="I70" i="1" s="1"/>
  <c r="I75" i="1" s="1"/>
  <c r="F22" i="1"/>
  <c r="I22" i="1" s="1"/>
  <c r="I173" i="11"/>
  <c r="F13" i="1"/>
  <c r="I13" i="1" s="1"/>
  <c r="H184" i="11"/>
  <c r="I184" i="11" s="1"/>
  <c r="J184" i="11" s="1"/>
  <c r="F17" i="1"/>
  <c r="I17" i="1" s="1"/>
  <c r="F110" i="1"/>
  <c r="J400" i="11"/>
  <c r="F19" i="1"/>
  <c r="I19" i="1" s="1"/>
  <c r="F12" i="1"/>
  <c r="I12" i="1" s="1"/>
  <c r="H183" i="11"/>
  <c r="I183" i="11" s="1"/>
  <c r="J183" i="11" s="1"/>
  <c r="F20" i="1"/>
  <c r="I20" i="1" s="1"/>
  <c r="H190" i="11"/>
  <c r="I190" i="11" s="1"/>
  <c r="J190" i="11" s="1"/>
  <c r="I140" i="1"/>
  <c r="I160" i="1" s="1"/>
  <c r="J45" i="22" l="1"/>
  <c r="J44" i="22" s="1"/>
  <c r="J401" i="11"/>
  <c r="F109" i="71" s="1"/>
  <c r="I109" i="71" s="1"/>
  <c r="I111" i="71" s="1"/>
  <c r="I107" i="71" s="1"/>
  <c r="D43" i="22"/>
  <c r="J43" i="22" s="1"/>
  <c r="D35" i="22"/>
  <c r="H32" i="22"/>
  <c r="K32" i="22" s="1"/>
  <c r="K33" i="22"/>
  <c r="D17" i="22"/>
  <c r="F25" i="22"/>
  <c r="I187" i="11"/>
  <c r="J187" i="11" s="1"/>
  <c r="F16" i="1"/>
  <c r="I16" i="1" s="1"/>
  <c r="J42" i="22" l="1"/>
  <c r="K42" i="22" s="1"/>
  <c r="K43" i="22"/>
  <c r="H35" i="22"/>
  <c r="H34" i="22" s="1"/>
  <c r="I35" i="22"/>
  <c r="I34" i="22" s="1"/>
  <c r="H17" i="22"/>
  <c r="H16" i="22" s="1"/>
  <c r="G17" i="22"/>
  <c r="G16" i="22" s="1"/>
  <c r="F24" i="22"/>
  <c r="I25" i="22"/>
  <c r="F35" i="1"/>
  <c r="I35" i="1" s="1"/>
  <c r="K34" i="22" l="1"/>
  <c r="K35" i="22"/>
  <c r="I24" i="22"/>
  <c r="I18" i="24"/>
  <c r="I28" i="24" s="1"/>
  <c r="H27" i="1" l="1"/>
  <c r="I27" i="1" s="1"/>
  <c r="F66" i="1"/>
  <c r="I66" i="1" s="1"/>
  <c r="F65" i="1"/>
  <c r="I65" i="1" s="1"/>
  <c r="I64" i="1"/>
  <c r="F63" i="1"/>
  <c r="I63" i="1" s="1"/>
  <c r="F61" i="1" l="1"/>
  <c r="I61" i="1" s="1"/>
  <c r="F59" i="1"/>
  <c r="I59" i="1" s="1"/>
  <c r="F56" i="1" l="1"/>
  <c r="I56" i="1" s="1"/>
  <c r="F47" i="1" l="1"/>
  <c r="I47" i="1" s="1"/>
  <c r="F58" i="1" l="1"/>
  <c r="I58" i="1" s="1"/>
  <c r="F43" i="1" l="1"/>
  <c r="I43" i="1" s="1"/>
  <c r="F40" i="1" l="1"/>
  <c r="I40" i="1" s="1"/>
  <c r="F40" i="71"/>
  <c r="I40" i="71" s="1"/>
  <c r="F39" i="1"/>
  <c r="I39" i="1" s="1"/>
  <c r="F39" i="71"/>
  <c r="I39" i="71" s="1"/>
  <c r="F42" i="1"/>
  <c r="I42" i="1" s="1"/>
  <c r="F42" i="71"/>
  <c r="I42" i="71" s="1"/>
  <c r="H105" i="11"/>
  <c r="J105" i="11" s="1"/>
  <c r="J106" i="11" l="1"/>
  <c r="F34" i="1"/>
  <c r="I34" i="1" s="1"/>
  <c r="F50" i="1"/>
  <c r="I50" i="1" s="1"/>
  <c r="F33" i="1" l="1"/>
  <c r="I33" i="1" s="1"/>
  <c r="F33" i="71"/>
  <c r="I33" i="71" s="1"/>
  <c r="I44" i="71" s="1"/>
  <c r="I31" i="71" s="1"/>
  <c r="I44" i="1"/>
  <c r="D11" i="22" s="1"/>
  <c r="E11" i="22" s="1"/>
  <c r="E38" i="5" l="1"/>
  <c r="E29" i="5"/>
  <c r="E16" i="5"/>
  <c r="E40" i="5" s="1"/>
  <c r="E42" i="5" s="1"/>
  <c r="E49" i="5" l="1"/>
  <c r="K21" i="22" l="1"/>
  <c r="E10" i="22" l="1"/>
  <c r="K11" i="22"/>
  <c r="K17" i="22"/>
  <c r="K16" i="22"/>
  <c r="K20" i="22"/>
  <c r="K10" i="22" l="1"/>
  <c r="F117" i="1" l="1"/>
  <c r="I117" i="1" s="1"/>
  <c r="F114" i="1"/>
  <c r="I114" i="1" s="1"/>
  <c r="F57" i="1"/>
  <c r="I57" i="1" s="1"/>
  <c r="I67" i="1" s="1"/>
  <c r="I174" i="11"/>
  <c r="D15" i="22" l="1"/>
  <c r="F15" i="22" s="1"/>
  <c r="J172" i="11"/>
  <c r="J175" i="11" l="1"/>
  <c r="F49" i="71" s="1"/>
  <c r="I49" i="71" s="1"/>
  <c r="G15" i="22"/>
  <c r="G48" i="22" s="1"/>
  <c r="F14" i="22"/>
  <c r="F49" i="1" l="1"/>
  <c r="I49" i="1" s="1"/>
  <c r="I197" i="11"/>
  <c r="J197" i="11" s="1"/>
  <c r="J198" i="11" s="1"/>
  <c r="K15" i="22"/>
  <c r="G14" i="22"/>
  <c r="K14" i="22" s="1"/>
  <c r="I110" i="1" l="1"/>
  <c r="F109" i="1"/>
  <c r="I109" i="1" s="1"/>
  <c r="D29" i="22" l="1"/>
  <c r="H29" i="22" s="1"/>
  <c r="H28" i="22" s="1"/>
  <c r="K24" i="22"/>
  <c r="K25" i="22"/>
  <c r="K45" i="22" l="1"/>
  <c r="K44" i="22"/>
  <c r="I186" i="11"/>
  <c r="J186" i="11" s="1"/>
  <c r="F52" i="71" s="1"/>
  <c r="I52" i="71" s="1"/>
  <c r="F15" i="1"/>
  <c r="I15" i="1" s="1"/>
  <c r="I30" i="1" s="1"/>
  <c r="F52" i="1" l="1"/>
  <c r="I52" i="1" s="1"/>
  <c r="I53" i="71"/>
  <c r="I45" i="71" s="1"/>
  <c r="I53" i="1" l="1"/>
  <c r="D13" i="22" s="1"/>
  <c r="F13" i="22" s="1"/>
  <c r="F12" i="22" s="1"/>
  <c r="D9" i="22"/>
  <c r="H394" i="11"/>
  <c r="J394" i="11" s="1"/>
  <c r="F105" i="1" s="1"/>
  <c r="I105" i="1" s="1"/>
  <c r="F103" i="1"/>
  <c r="I103" i="1" s="1"/>
  <c r="H613" i="11" l="1"/>
  <c r="J613" i="11" s="1"/>
  <c r="F179" i="1" s="1"/>
  <c r="I179" i="1" s="1"/>
  <c r="F105" i="71"/>
  <c r="I105" i="71" s="1"/>
  <c r="I106" i="71" s="1"/>
  <c r="I101" i="71" s="1"/>
  <c r="E13" i="22"/>
  <c r="K13" i="22"/>
  <c r="E12" i="22"/>
  <c r="K12" i="22" s="1"/>
  <c r="F9" i="22"/>
  <c r="F48" i="22" s="1"/>
  <c r="E9" i="22"/>
  <c r="K23" i="22"/>
  <c r="F179" i="71" l="1"/>
  <c r="I179" i="71" s="1"/>
  <c r="I182" i="71" s="1"/>
  <c r="I177" i="71" s="1"/>
  <c r="I196" i="71" s="1"/>
  <c r="K45" i="71" s="1"/>
  <c r="E48" i="22"/>
  <c r="E49" i="22" s="1"/>
  <c r="I182" i="1"/>
  <c r="D41" i="22" s="1"/>
  <c r="J41" i="22" s="1"/>
  <c r="J48" i="22" s="1"/>
  <c r="K22" i="22"/>
  <c r="D27" i="22"/>
  <c r="E8" i="22"/>
  <c r="K9" i="22"/>
  <c r="F8" i="22"/>
  <c r="K22" i="71" l="1"/>
  <c r="K170" i="71"/>
  <c r="K197" i="71"/>
  <c r="K133" i="71"/>
  <c r="K14" i="71"/>
  <c r="K156" i="71"/>
  <c r="K17" i="71"/>
  <c r="K59" i="71"/>
  <c r="K134" i="71"/>
  <c r="K46" i="71"/>
  <c r="K28" i="71"/>
  <c r="K109" i="71"/>
  <c r="K47" i="71"/>
  <c r="K80" i="71"/>
  <c r="K78" i="71"/>
  <c r="K127" i="71"/>
  <c r="K159" i="71"/>
  <c r="K192" i="71"/>
  <c r="K63" i="71"/>
  <c r="K92" i="71"/>
  <c r="K114" i="71"/>
  <c r="K147" i="71"/>
  <c r="K144" i="71"/>
  <c r="K172" i="71"/>
  <c r="K125" i="71"/>
  <c r="K56" i="71"/>
  <c r="K157" i="71"/>
  <c r="K23" i="71"/>
  <c r="K75" i="71"/>
  <c r="K119" i="71"/>
  <c r="K130" i="71"/>
  <c r="K36" i="71"/>
  <c r="K71" i="71"/>
  <c r="K140" i="71"/>
  <c r="K153" i="71"/>
  <c r="K146" i="71"/>
  <c r="K73" i="71"/>
  <c r="K155" i="71"/>
  <c r="K175" i="71"/>
  <c r="K191" i="71"/>
  <c r="K179" i="71"/>
  <c r="K16" i="71"/>
  <c r="K151" i="71"/>
  <c r="K58" i="71"/>
  <c r="K49" i="71"/>
  <c r="K154" i="71"/>
  <c r="K26" i="71"/>
  <c r="K180" i="71"/>
  <c r="K174" i="71"/>
  <c r="K89" i="71"/>
  <c r="K79" i="71"/>
  <c r="K105" i="71"/>
  <c r="K138" i="71"/>
  <c r="K126" i="71"/>
  <c r="K25" i="71"/>
  <c r="K62" i="71"/>
  <c r="K98" i="71"/>
  <c r="K115" i="71"/>
  <c r="K42" i="71"/>
  <c r="K37" i="71"/>
  <c r="K129" i="71"/>
  <c r="K181" i="71"/>
  <c r="K93" i="71"/>
  <c r="K57" i="71"/>
  <c r="K76" i="71"/>
  <c r="K38" i="71"/>
  <c r="K77" i="71"/>
  <c r="K12" i="71"/>
  <c r="K190" i="71"/>
  <c r="K33" i="71"/>
  <c r="K164" i="71"/>
  <c r="K152" i="71"/>
  <c r="K65" i="71"/>
  <c r="K40" i="71"/>
  <c r="K142" i="71"/>
  <c r="K131" i="71"/>
  <c r="K84" i="71"/>
  <c r="K51" i="71"/>
  <c r="K11" i="71"/>
  <c r="K20" i="71"/>
  <c r="K24" i="71"/>
  <c r="K39" i="71"/>
  <c r="K64" i="71"/>
  <c r="K116" i="71"/>
  <c r="K194" i="71"/>
  <c r="K34" i="71"/>
  <c r="K88" i="71"/>
  <c r="K189" i="71"/>
  <c r="K145" i="71"/>
  <c r="K21" i="71"/>
  <c r="K104" i="71"/>
  <c r="K91" i="71"/>
  <c r="K50" i="71"/>
  <c r="K118" i="71"/>
  <c r="K48" i="71"/>
  <c r="K27" i="71"/>
  <c r="K139" i="71"/>
  <c r="K148" i="71"/>
  <c r="K110" i="71"/>
  <c r="K188" i="71"/>
  <c r="K72" i="71"/>
  <c r="K120" i="71"/>
  <c r="K19" i="71"/>
  <c r="K66" i="71"/>
  <c r="K163" i="71"/>
  <c r="K43" i="71"/>
  <c r="K103" i="71"/>
  <c r="K132" i="71"/>
  <c r="K99" i="71"/>
  <c r="K169" i="71"/>
  <c r="K13" i="71"/>
  <c r="K117" i="71"/>
  <c r="K61" i="71"/>
  <c r="K60" i="71"/>
  <c r="K141" i="71"/>
  <c r="K173" i="71"/>
  <c r="K185" i="71"/>
  <c r="K94" i="71"/>
  <c r="K150" i="71"/>
  <c r="K158" i="71"/>
  <c r="K83" i="71"/>
  <c r="K18" i="71"/>
  <c r="K41" i="71"/>
  <c r="K70" i="71"/>
  <c r="K128" i="71"/>
  <c r="K124" i="71"/>
  <c r="K15" i="71"/>
  <c r="K52" i="71"/>
  <c r="K55" i="71"/>
  <c r="K143" i="71"/>
  <c r="K193" i="71"/>
  <c r="K187" i="71"/>
  <c r="K165" i="71"/>
  <c r="K74" i="71"/>
  <c r="K149" i="71"/>
  <c r="K186" i="71"/>
  <c r="K69" i="71"/>
  <c r="K29" i="71"/>
  <c r="K90" i="71"/>
  <c r="K35" i="71"/>
  <c r="K171" i="71"/>
  <c r="K41" i="22"/>
  <c r="J40" i="22"/>
  <c r="K40" i="22" s="1"/>
  <c r="K8" i="22"/>
  <c r="H27" i="22"/>
  <c r="K28" i="22"/>
  <c r="K29" i="22"/>
  <c r="F120" i="1"/>
  <c r="I120" i="1" s="1"/>
  <c r="I196" i="1" l="1"/>
  <c r="H26" i="22"/>
  <c r="D31" i="22" l="1"/>
  <c r="I31" i="22" s="1"/>
  <c r="K27" i="22"/>
  <c r="H31" i="22" l="1"/>
  <c r="H48" i="22" s="1"/>
  <c r="I30" i="22"/>
  <c r="H30" i="22"/>
  <c r="K31" i="22"/>
  <c r="K26" i="22"/>
  <c r="F49" i="22"/>
  <c r="G49" i="22" s="1"/>
  <c r="K30" i="22" l="1"/>
  <c r="H49" i="22"/>
  <c r="K52" i="1"/>
  <c r="D37" i="22"/>
  <c r="D34" i="22" s="1"/>
  <c r="K152" i="1" l="1"/>
  <c r="K133" i="1"/>
  <c r="K116" i="1"/>
  <c r="K130" i="1"/>
  <c r="I37" i="22"/>
  <c r="K174" i="1"/>
  <c r="J57" i="74"/>
  <c r="J89" i="74"/>
  <c r="K132" i="1"/>
  <c r="J36" i="74"/>
  <c r="K148" i="1"/>
  <c r="K109" i="1"/>
  <c r="K104" i="1"/>
  <c r="K13" i="1"/>
  <c r="K158" i="1"/>
  <c r="K170" i="1"/>
  <c r="J15" i="74"/>
  <c r="K15" i="1"/>
  <c r="J49" i="74"/>
  <c r="E46" i="22"/>
  <c r="E47" i="22" s="1"/>
  <c r="D20" i="22"/>
  <c r="F46" i="22"/>
  <c r="D40" i="22"/>
  <c r="D38" i="22"/>
  <c r="J46" i="22"/>
  <c r="D22" i="22"/>
  <c r="D24" i="22"/>
  <c r="D44" i="22"/>
  <c r="D16" i="22"/>
  <c r="D14" i="22"/>
  <c r="D42" i="22"/>
  <c r="D18" i="22"/>
  <c r="D30" i="22"/>
  <c r="K93" i="1"/>
  <c r="K70" i="1"/>
  <c r="K125" i="1"/>
  <c r="K11" i="1"/>
  <c r="K84" i="1"/>
  <c r="K49" i="1"/>
  <c r="K55" i="1"/>
  <c r="K35" i="1"/>
  <c r="K43" i="1"/>
  <c r="D10" i="22"/>
  <c r="J25" i="74"/>
  <c r="J31" i="74"/>
  <c r="J60" i="74"/>
  <c r="J92" i="74"/>
  <c r="J68" i="74"/>
  <c r="J17" i="74"/>
  <c r="K26" i="1"/>
  <c r="K73" i="1"/>
  <c r="K156" i="1"/>
  <c r="K33" i="1"/>
  <c r="K144" i="1"/>
  <c r="K41" i="1"/>
  <c r="K175" i="1"/>
  <c r="D12" i="22"/>
  <c r="J33" i="74"/>
  <c r="J41" i="74"/>
  <c r="J73" i="74"/>
  <c r="J106" i="74"/>
  <c r="D32" i="22"/>
  <c r="J100" i="74"/>
  <c r="K36" i="1"/>
  <c r="K94" i="1"/>
  <c r="K64" i="1"/>
  <c r="K138" i="1"/>
  <c r="J81" i="74"/>
  <c r="K154" i="1"/>
  <c r="K27" i="1"/>
  <c r="K150" i="1"/>
  <c r="J102" i="74"/>
  <c r="J94" i="74"/>
  <c r="J86" i="74"/>
  <c r="J78" i="74"/>
  <c r="J70" i="74"/>
  <c r="J62" i="74"/>
  <c r="J54" i="74"/>
  <c r="J46" i="74"/>
  <c r="J38" i="74"/>
  <c r="J30" i="74"/>
  <c r="J22" i="74"/>
  <c r="J14" i="74"/>
  <c r="K61" i="1"/>
  <c r="K124" i="1"/>
  <c r="K78" i="1"/>
  <c r="K51" i="1"/>
  <c r="K28" i="1"/>
  <c r="K19" i="1"/>
  <c r="K149" i="1"/>
  <c r="K169" i="1"/>
  <c r="K59" i="1"/>
  <c r="K110" i="1"/>
  <c r="K89" i="1"/>
  <c r="K165" i="1"/>
  <c r="K142" i="1"/>
  <c r="K141" i="1"/>
  <c r="K103" i="1"/>
  <c r="K79" i="1"/>
  <c r="K105" i="1"/>
  <c r="K147" i="1"/>
  <c r="K163" i="1"/>
  <c r="K171" i="1"/>
  <c r="K56" i="1"/>
  <c r="K189" i="1"/>
  <c r="K117" i="1"/>
  <c r="K62" i="1"/>
  <c r="J10" i="74"/>
  <c r="K197" i="1"/>
  <c r="K34" i="1"/>
  <c r="K179" i="1"/>
  <c r="K63" i="1"/>
  <c r="K143" i="1"/>
  <c r="J99" i="74"/>
  <c r="J91" i="74"/>
  <c r="J83" i="74"/>
  <c r="J75" i="74"/>
  <c r="J67" i="74"/>
  <c r="J59" i="74"/>
  <c r="J51" i="74"/>
  <c r="J43" i="74"/>
  <c r="J35" i="74"/>
  <c r="J27" i="74"/>
  <c r="J19" i="74"/>
  <c r="J11" i="74"/>
  <c r="K185" i="1"/>
  <c r="K127" i="1"/>
  <c r="K12" i="1"/>
  <c r="K40" i="1"/>
  <c r="K193" i="1"/>
  <c r="K145" i="1"/>
  <c r="K173" i="1"/>
  <c r="K76" i="1"/>
  <c r="K146" i="1"/>
  <c r="K20" i="1"/>
  <c r="K190" i="1"/>
  <c r="K65" i="1"/>
  <c r="K192" i="1"/>
  <c r="K29" i="1"/>
  <c r="K129" i="1"/>
  <c r="K14" i="1"/>
  <c r="K151" i="1"/>
  <c r="K58" i="1"/>
  <c r="K17" i="1"/>
  <c r="K126" i="1"/>
  <c r="J85" i="74"/>
  <c r="J53" i="74"/>
  <c r="J45" i="74"/>
  <c r="J21" i="74"/>
  <c r="J13" i="74"/>
  <c r="K139" i="1"/>
  <c r="K74" i="1"/>
  <c r="K180" i="1"/>
  <c r="K186" i="1"/>
  <c r="K157" i="1"/>
  <c r="K72" i="1"/>
  <c r="K39" i="1"/>
  <c r="J104" i="74"/>
  <c r="J96" i="74"/>
  <c r="J88" i="74"/>
  <c r="J80" i="74"/>
  <c r="J72" i="74"/>
  <c r="J64" i="74"/>
  <c r="J56" i="74"/>
  <c r="J48" i="74"/>
  <c r="J40" i="74"/>
  <c r="J32" i="74"/>
  <c r="J24" i="74"/>
  <c r="J16" i="74"/>
  <c r="K22" i="1"/>
  <c r="J8" i="74"/>
  <c r="K8" i="74" s="1"/>
  <c r="L8" i="74" s="1"/>
  <c r="K99" i="1"/>
  <c r="K77" i="1"/>
  <c r="K24" i="1"/>
  <c r="K80" i="1"/>
  <c r="K181" i="1"/>
  <c r="K37" i="1"/>
  <c r="K128" i="1"/>
  <c r="K90" i="1"/>
  <c r="K140" i="1"/>
  <c r="J101" i="74"/>
  <c r="J93" i="74"/>
  <c r="J77" i="74"/>
  <c r="J69" i="74"/>
  <c r="J61" i="74"/>
  <c r="J37" i="74"/>
  <c r="J29" i="74"/>
  <c r="J105" i="74"/>
  <c r="J98" i="74"/>
  <c r="J90" i="74"/>
  <c r="J82" i="74"/>
  <c r="J74" i="74"/>
  <c r="J66" i="74"/>
  <c r="J58" i="74"/>
  <c r="J50" i="74"/>
  <c r="J42" i="74"/>
  <c r="J34" i="74"/>
  <c r="J26" i="74"/>
  <c r="J18" i="74"/>
  <c r="K47" i="1"/>
  <c r="K91" i="1"/>
  <c r="K83" i="1"/>
  <c r="K119" i="1"/>
  <c r="K134" i="1"/>
  <c r="K92" i="1"/>
  <c r="K75" i="1"/>
  <c r="K38" i="1"/>
  <c r="K187" i="1"/>
  <c r="K60" i="1"/>
  <c r="K48" i="1"/>
  <c r="K164" i="1"/>
  <c r="K153" i="1"/>
  <c r="K45" i="1"/>
  <c r="K115" i="1"/>
  <c r="K71" i="1"/>
  <c r="K57" i="1"/>
  <c r="J103" i="74"/>
  <c r="J95" i="74"/>
  <c r="J87" i="74"/>
  <c r="J79" i="74"/>
  <c r="J71" i="74"/>
  <c r="J63" i="74"/>
  <c r="J55" i="74"/>
  <c r="J47" i="74"/>
  <c r="J39" i="74"/>
  <c r="K120" i="1"/>
  <c r="K42" i="1"/>
  <c r="D8" i="22"/>
  <c r="J23" i="74"/>
  <c r="K88" i="1"/>
  <c r="K66" i="1"/>
  <c r="K46" i="1"/>
  <c r="K188" i="1"/>
  <c r="D28" i="22"/>
  <c r="J12" i="74"/>
  <c r="J52" i="74"/>
  <c r="J84" i="74"/>
  <c r="K69" i="1"/>
  <c r="K172" i="1"/>
  <c r="K131" i="1"/>
  <c r="K155" i="1"/>
  <c r="K25" i="1"/>
  <c r="K21" i="1"/>
  <c r="K118" i="1"/>
  <c r="K114" i="1"/>
  <c r="D26" i="22"/>
  <c r="J20" i="74"/>
  <c r="J65" i="74"/>
  <c r="J97" i="74"/>
  <c r="K50" i="1"/>
  <c r="K159" i="1"/>
  <c r="K16" i="1"/>
  <c r="K23" i="1"/>
  <c r="K98" i="1"/>
  <c r="K191" i="1"/>
  <c r="K194" i="1"/>
  <c r="K18" i="1"/>
  <c r="J9" i="74"/>
  <c r="J28" i="74"/>
  <c r="J44" i="74"/>
  <c r="J76" i="74"/>
  <c r="D36" i="22"/>
  <c r="F47" i="22" l="1"/>
  <c r="J47" i="22" s="1"/>
  <c r="I48" i="22"/>
  <c r="I49" i="22" s="1"/>
  <c r="J49" i="22" s="1"/>
  <c r="K37" i="22"/>
  <c r="I36" i="22"/>
  <c r="K36" i="22" s="1"/>
  <c r="K9" i="74"/>
  <c r="L9" i="74" s="1"/>
  <c r="K10" i="74" l="1"/>
  <c r="L10" i="74" l="1"/>
  <c r="K11" i="74"/>
  <c r="L11" i="74" l="1"/>
  <c r="K12" i="74"/>
  <c r="L12" i="74" l="1"/>
  <c r="K13" i="74"/>
  <c r="L13" i="74" l="1"/>
  <c r="K14" i="74"/>
  <c r="L14" i="74" l="1"/>
  <c r="K15" i="74"/>
  <c r="L15" i="74" l="1"/>
  <c r="K16" i="74"/>
  <c r="L16" i="74" l="1"/>
  <c r="K17" i="74"/>
  <c r="L17" i="74" l="1"/>
  <c r="K18" i="74"/>
  <c r="L18" i="74" l="1"/>
  <c r="K19" i="74"/>
  <c r="L19" i="74" l="1"/>
  <c r="K20" i="74"/>
  <c r="L20" i="74" l="1"/>
  <c r="K21" i="74"/>
  <c r="L21" i="74" l="1"/>
  <c r="K22" i="74"/>
  <c r="L22" i="74" l="1"/>
  <c r="K23" i="74"/>
  <c r="L23" i="74" l="1"/>
  <c r="K24" i="74"/>
  <c r="L24" i="74" l="1"/>
  <c r="K25" i="74"/>
  <c r="L25" i="74" l="1"/>
  <c r="K26" i="74"/>
  <c r="L26" i="74" l="1"/>
  <c r="K27" i="74"/>
  <c r="L27" i="74" l="1"/>
  <c r="K28" i="74"/>
  <c r="L28" i="74" l="1"/>
  <c r="K29" i="74"/>
  <c r="L29" i="74" l="1"/>
  <c r="K30" i="74"/>
  <c r="L30" i="74" l="1"/>
  <c r="K31" i="74"/>
  <c r="L31" i="74" l="1"/>
  <c r="K32" i="74"/>
  <c r="L32" i="74" l="1"/>
  <c r="K33" i="74"/>
  <c r="L33" i="74" l="1"/>
  <c r="K34" i="74"/>
  <c r="L34" i="74" l="1"/>
  <c r="K35" i="74"/>
  <c r="L35" i="74" l="1"/>
  <c r="K36" i="74"/>
  <c r="L36" i="74" l="1"/>
  <c r="K37" i="74"/>
  <c r="L37" i="74" l="1"/>
  <c r="K38" i="74"/>
  <c r="L38" i="74" l="1"/>
  <c r="K39" i="74"/>
  <c r="L39" i="74" l="1"/>
  <c r="K40" i="74"/>
  <c r="L40" i="74" l="1"/>
  <c r="K41" i="74"/>
  <c r="L41" i="74" l="1"/>
  <c r="K42" i="74"/>
  <c r="L42" i="74" l="1"/>
  <c r="K43" i="74"/>
  <c r="L43" i="74" l="1"/>
  <c r="K44" i="74"/>
  <c r="L44" i="74" l="1"/>
  <c r="K45" i="74"/>
  <c r="L45" i="74" l="1"/>
  <c r="K46" i="74"/>
  <c r="L46" i="74" l="1"/>
  <c r="K47" i="74"/>
  <c r="L47" i="74" l="1"/>
  <c r="K48" i="74"/>
  <c r="L48" i="74" l="1"/>
  <c r="K49" i="74"/>
  <c r="L49" i="74" l="1"/>
  <c r="K50" i="74"/>
  <c r="L50" i="74" l="1"/>
  <c r="K51" i="74"/>
  <c r="L51" i="74" l="1"/>
  <c r="K52" i="74"/>
  <c r="L52" i="74" l="1"/>
  <c r="K53" i="74"/>
  <c r="L53" i="74" l="1"/>
  <c r="K54" i="74"/>
  <c r="L54" i="74" l="1"/>
  <c r="K55" i="74"/>
  <c r="L55" i="74" l="1"/>
  <c r="K56" i="74"/>
  <c r="L56" i="74" l="1"/>
  <c r="K57" i="74"/>
  <c r="L57" i="74" l="1"/>
  <c r="K58" i="74"/>
  <c r="L58" i="74" l="1"/>
  <c r="K59" i="74"/>
  <c r="L59" i="74" l="1"/>
  <c r="K60" i="74"/>
  <c r="L60" i="74" l="1"/>
  <c r="K61" i="74"/>
  <c r="L61" i="74" l="1"/>
  <c r="K62" i="74"/>
  <c r="L62" i="74" l="1"/>
  <c r="K63" i="74"/>
  <c r="L63" i="74" l="1"/>
  <c r="K64" i="74"/>
  <c r="L64" i="74" l="1"/>
  <c r="K65" i="74"/>
  <c r="L65" i="74" l="1"/>
  <c r="K66" i="74"/>
  <c r="L66" i="74" l="1"/>
  <c r="K67" i="74"/>
  <c r="L67" i="74" l="1"/>
  <c r="K68" i="74"/>
  <c r="L68" i="74" l="1"/>
  <c r="K69" i="74"/>
  <c r="L69" i="74" l="1"/>
  <c r="K70" i="74"/>
  <c r="L70" i="74" l="1"/>
  <c r="K71" i="74"/>
  <c r="L71" i="74" l="1"/>
  <c r="K72" i="74"/>
  <c r="L72" i="74" l="1"/>
  <c r="K73" i="74"/>
  <c r="L73" i="74" l="1"/>
  <c r="K74" i="74"/>
  <c r="L74" i="74" l="1"/>
  <c r="K75" i="74"/>
  <c r="L75" i="74" l="1"/>
  <c r="K76" i="74"/>
  <c r="L76" i="74" l="1"/>
  <c r="K77" i="74"/>
  <c r="L77" i="74" l="1"/>
  <c r="K78" i="74"/>
  <c r="L78" i="74" l="1"/>
  <c r="K79" i="74"/>
  <c r="L79" i="74" l="1"/>
  <c r="K80" i="74"/>
  <c r="L80" i="74" l="1"/>
  <c r="K81" i="74"/>
  <c r="L81" i="74" l="1"/>
  <c r="K82" i="74"/>
  <c r="L82" i="74" l="1"/>
  <c r="K83" i="74"/>
  <c r="L83" i="74" l="1"/>
  <c r="K84" i="74"/>
  <c r="L84" i="74" l="1"/>
  <c r="K85" i="74"/>
  <c r="L85" i="74" l="1"/>
  <c r="K86" i="74"/>
  <c r="L86" i="74" l="1"/>
  <c r="K87" i="74"/>
  <c r="L87" i="74" l="1"/>
  <c r="K88" i="74"/>
  <c r="L88" i="74" l="1"/>
  <c r="K89" i="74"/>
  <c r="L89" i="74" l="1"/>
  <c r="K90" i="74"/>
  <c r="L90" i="74" l="1"/>
  <c r="K91" i="74"/>
  <c r="L91" i="74" l="1"/>
  <c r="K92" i="74"/>
  <c r="L92" i="74" l="1"/>
  <c r="K93" i="74"/>
  <c r="L93" i="74" l="1"/>
  <c r="K94" i="74"/>
  <c r="L94" i="74" l="1"/>
  <c r="K95" i="74"/>
  <c r="L95" i="74" l="1"/>
  <c r="K96" i="74"/>
  <c r="L96" i="74" l="1"/>
  <c r="K97" i="74"/>
  <c r="L97" i="74" l="1"/>
  <c r="K98" i="74"/>
  <c r="L98" i="74" l="1"/>
  <c r="K99" i="74"/>
  <c r="L99" i="74" l="1"/>
  <c r="K100" i="74"/>
  <c r="L100" i="74" l="1"/>
  <c r="K101" i="74"/>
  <c r="L101" i="74" l="1"/>
  <c r="K102" i="74"/>
  <c r="L102" i="74" l="1"/>
  <c r="K103" i="74"/>
  <c r="L103" i="74" l="1"/>
  <c r="K104" i="74"/>
  <c r="L104" i="74" l="1"/>
  <c r="K105" i="74"/>
  <c r="L105" i="74" l="1"/>
  <c r="K106" i="74"/>
  <c r="L106" i="74" s="1"/>
</calcChain>
</file>

<file path=xl/sharedStrings.xml><?xml version="1.0" encoding="utf-8"?>
<sst xmlns="http://schemas.openxmlformats.org/spreadsheetml/2006/main" count="10122" uniqueCount="5056">
  <si>
    <t>PREFEITURA MUNICIPAL DE JOÃO NEIVA</t>
  </si>
  <si>
    <t>PLANILHA ORÇAMENTÁRIA</t>
  </si>
  <si>
    <t>OBRA: CONSTRUÇÃO DE ACESSO ENTRE OS BLOCOS E FORNECIMENTO E INSTALAÇÃO DE PLATAFORMA ELEVATÓRIA PARA ACESSIBILIDADE NA EMEIF JOSÉ REBUZZI SARCINELLI LOCALIZADA NO MUNICÍPIO DE JOÃO NEIVA/ES</t>
  </si>
  <si>
    <t>L. SOCIAIS:</t>
  </si>
  <si>
    <t>TABELA DE REFERÊNCIA: DER/ES Edificações / SINAPI-ES</t>
  </si>
  <si>
    <t>BDI:</t>
  </si>
  <si>
    <t>33,25%</t>
  </si>
  <si>
    <t>DATA-BASE:</t>
  </si>
  <si>
    <t>ORÇAMENTISTA: ARQ./URB. BRUNA PEROVANO SIRTULI  CAU-ES A187736-4 / ARQ./URB. THAÍS BAPTISTA CAU-ES A181604-7</t>
  </si>
  <si>
    <t>ITEM</t>
  </si>
  <si>
    <t>CÓDIGO</t>
  </si>
  <si>
    <t>ORGÃO</t>
  </si>
  <si>
    <t>DESCRIÇÃO SERVIÇO</t>
  </si>
  <si>
    <t>UNIDADE</t>
  </si>
  <si>
    <t>QUANTIDADE</t>
  </si>
  <si>
    <t>CUSTO (R$)</t>
  </si>
  <si>
    <t>UNITÁRIO</t>
  </si>
  <si>
    <t>UNITÁRIO C/ BDI</t>
  </si>
  <si>
    <t>TOTAL</t>
  </si>
  <si>
    <t>01</t>
  </si>
  <si>
    <t>SERVIÇOS PRELIMINARES</t>
  </si>
  <si>
    <t>1.1</t>
  </si>
  <si>
    <t>0102</t>
  </si>
  <si>
    <t>DER-ES</t>
  </si>
  <si>
    <t>DEMOLIÇÕES E RETIRADAS</t>
  </si>
  <si>
    <t>1.1.1</t>
  </si>
  <si>
    <t>010201</t>
  </si>
  <si>
    <t xml:space="preserve">m2 </t>
  </si>
  <si>
    <t>1.1.2</t>
  </si>
  <si>
    <t xml:space="preserve">010202 </t>
  </si>
  <si>
    <t>Demolição de piso revestido com cerâmica</t>
  </si>
  <si>
    <t>1.1.3</t>
  </si>
  <si>
    <t>010203</t>
  </si>
  <si>
    <t xml:space="preserve">Demolição de piso revestido com cerâmica inclusive lastro de concreto </t>
  </si>
  <si>
    <t>1.1.4</t>
  </si>
  <si>
    <t xml:space="preserve">010208 </t>
  </si>
  <si>
    <t>1.1.5</t>
  </si>
  <si>
    <t>010209</t>
  </si>
  <si>
    <t xml:space="preserve">Demolição de alvenaria </t>
  </si>
  <si>
    <t>1.1.6</t>
  </si>
  <si>
    <t>010210</t>
  </si>
  <si>
    <t>1.1.7</t>
  </si>
  <si>
    <t xml:space="preserve">010213 </t>
  </si>
  <si>
    <t xml:space="preserve">Retirada manual de blocos pré-moldados de concreto (Blokret), inclusive empilhamento para reaproveitamento </t>
  </si>
  <si>
    <t>m2</t>
  </si>
  <si>
    <t>1.1.8</t>
  </si>
  <si>
    <t xml:space="preserve">010214 </t>
  </si>
  <si>
    <t>1.1.9</t>
  </si>
  <si>
    <t xml:space="preserve">010219 </t>
  </si>
  <si>
    <t xml:space="preserve">Demolição manual de concreto armado (EMOP 05.001.033) </t>
  </si>
  <si>
    <t>1.1.10</t>
  </si>
  <si>
    <t>010224</t>
  </si>
  <si>
    <t>1.1.11</t>
  </si>
  <si>
    <t xml:space="preserve">010225 </t>
  </si>
  <si>
    <t xml:space="preserve">Retirada de bancada de pia </t>
  </si>
  <si>
    <t>1.1.12</t>
  </si>
  <si>
    <t xml:space="preserve">010246 </t>
  </si>
  <si>
    <t>1.1.13</t>
  </si>
  <si>
    <t xml:space="preserve">010255 </t>
  </si>
  <si>
    <t xml:space="preserve">Remoção de telhas cerâmicas, tipo colonial, inclusive cumeeiras </t>
  </si>
  <si>
    <t>1.1.14</t>
  </si>
  <si>
    <t xml:space="preserve">010256 </t>
  </si>
  <si>
    <t xml:space="preserve">Remoção de telha ondulada de fibrocimento, inclusive cumeeira </t>
  </si>
  <si>
    <t>1.1.15</t>
  </si>
  <si>
    <t xml:space="preserve">010280 </t>
  </si>
  <si>
    <t xml:space="preserve">Remoção de cobertura em telha metálica, exclusive estrutura </t>
  </si>
  <si>
    <t>1.1.16</t>
  </si>
  <si>
    <t>010326</t>
  </si>
  <si>
    <t xml:space="preserve">Retirada de estrutura em madeira do telhado </t>
  </si>
  <si>
    <t>1.1.17</t>
  </si>
  <si>
    <t>COMP-01</t>
  </si>
  <si>
    <t>Remoção de trama metálica para cobertura, de forma manual, sem reaproveitamento</t>
  </si>
  <si>
    <t>1.2</t>
  </si>
  <si>
    <t>0105</t>
  </si>
  <si>
    <t>1.2.1</t>
  </si>
  <si>
    <t>010501</t>
  </si>
  <si>
    <t>Locação de obra com gabarito de madeira</t>
  </si>
  <si>
    <t>SUB-TOTAL 01</t>
  </si>
  <si>
    <t>02</t>
  </si>
  <si>
    <t>INSTALAÇÃO DO CANTEIRO DE OBRAS</t>
  </si>
  <si>
    <t>2.1</t>
  </si>
  <si>
    <t xml:space="preserve">0203 </t>
  </si>
  <si>
    <t>TAPUMES, BARRACÕES E COBERTURAS</t>
  </si>
  <si>
    <t>2.1.1</t>
  </si>
  <si>
    <t>020305</t>
  </si>
  <si>
    <t>2.1.2</t>
  </si>
  <si>
    <t>020350</t>
  </si>
  <si>
    <t>Tapume Telha Metálica Ondulada em aço galvalume 0,50mm Branca h=2,20m, incl. montagem estr. mad. 8"x8", c/adesivo "DER-ES" 60x60cm a cada 10m, incl. faixas pint. esmalte sint. cores azul c/ h=30cm e rosa c/ h=10cm (Reaproveitamento 2x)</t>
  </si>
  <si>
    <t>m</t>
  </si>
  <si>
    <t>2.1.3</t>
  </si>
  <si>
    <t xml:space="preserve">020352 </t>
  </si>
  <si>
    <t>2.1.4</t>
  </si>
  <si>
    <t>020344</t>
  </si>
  <si>
    <t>Mobilização e desmobilização de conteiner locado para barracão de obra</t>
  </si>
  <si>
    <t xml:space="preserve">und </t>
  </si>
  <si>
    <t>2.1.5</t>
  </si>
  <si>
    <t xml:space="preserve">020339 </t>
  </si>
  <si>
    <t>Locação de andaime metálico para trabalho em fachada de edifíco (aluguel de 1 m² por 1 mês) inclusive frete, montagem e desmontagem</t>
  </si>
  <si>
    <t>2.2</t>
  </si>
  <si>
    <t>0207</t>
  </si>
  <si>
    <t>INSTALAÇÃO DO CANTEIRO DE OBRAS (UTILIZAÇÃO 1 VEZ), PROJETO PADRÃO LABOR - NR.18 (OBRAS COM PRAZO DE EXECUÇÃO SUPERIOR A 12 MESES)</t>
  </si>
  <si>
    <t>2.2.1</t>
  </si>
  <si>
    <t>020713</t>
  </si>
  <si>
    <t>Rede de luz, incl. padrão entrada de energia trifás., cabo de ligação até barracões, quadro de distrib., disj. e chave de força (quando necessário), cons. 20m entre padrão entrada e QDG, conf. projeto (1 utilização)</t>
  </si>
  <si>
    <t>2.2.2</t>
  </si>
  <si>
    <t>020714</t>
  </si>
  <si>
    <t>Rede de esgoto, contendo fossa e filtro, inclusive tubos e conexões de ligação entre caixas, considerando distância de 25m, conforme projeto (1 utilização)</t>
  </si>
  <si>
    <t xml:space="preserve">m </t>
  </si>
  <si>
    <t>2.3</t>
  </si>
  <si>
    <t>0208</t>
  </si>
  <si>
    <t>2.3.1</t>
  </si>
  <si>
    <t>020810</t>
  </si>
  <si>
    <t>2.3.2</t>
  </si>
  <si>
    <t>020812</t>
  </si>
  <si>
    <t>SUB-TOTAL 02</t>
  </si>
  <si>
    <t>03</t>
  </si>
  <si>
    <t>3.1</t>
  </si>
  <si>
    <t>0301</t>
  </si>
  <si>
    <t>ESCAVAÇÕES</t>
  </si>
  <si>
    <t>3.1.1</t>
  </si>
  <si>
    <t>030101</t>
  </si>
  <si>
    <t>Escavação manual em material de 1a. categoria, até 1.50 m de profundidade</t>
  </si>
  <si>
    <t>3.2</t>
  </si>
  <si>
    <t>0302</t>
  </si>
  <si>
    <t>REATERRO E COMPACTAÇÃO</t>
  </si>
  <si>
    <t>3.2.1</t>
  </si>
  <si>
    <t>030201</t>
  </si>
  <si>
    <t>Reaterro apiloado de cavas de fundação, em camadas de 20 cm</t>
  </si>
  <si>
    <t>3.2.2</t>
  </si>
  <si>
    <t>030208</t>
  </si>
  <si>
    <t>Aterro manual para regularização do terreno em argila, inclusive adensamento manual e fornecimento do material (máximo de 100m3)</t>
  </si>
  <si>
    <t>3.3</t>
  </si>
  <si>
    <t>0303</t>
  </si>
  <si>
    <t>TRANSPORTES</t>
  </si>
  <si>
    <t>3.3.1</t>
  </si>
  <si>
    <t>030304</t>
  </si>
  <si>
    <t>SUB-TOTAL 03</t>
  </si>
  <si>
    <t>04</t>
  </si>
  <si>
    <t>ESTRUTURAS</t>
  </si>
  <si>
    <t>4.1</t>
  </si>
  <si>
    <t>0402</t>
  </si>
  <si>
    <t>INFRA-ESTRUTURA (FUNDAÇÃO)</t>
  </si>
  <si>
    <t>4.1.1</t>
  </si>
  <si>
    <t>040206</t>
  </si>
  <si>
    <t>Fôrma de tábua de madeira de 2.5 x 30.0 cm para fundações, levando-se em conta a utilização 5 vezes (incluido o material, corte, montagem, escoramento e desforma)</t>
  </si>
  <si>
    <t>4.1.2</t>
  </si>
  <si>
    <t>040224</t>
  </si>
  <si>
    <t>4.1.3</t>
  </si>
  <si>
    <t>040231</t>
  </si>
  <si>
    <t>Fornecimento, preparo e aplicação de concreto magro com consumo mínimo de cimento de 250 kg/m3 (brita 1 e 2) - (5% de perdas já incluído no custo)</t>
  </si>
  <si>
    <t>4.1.4</t>
  </si>
  <si>
    <t>040243</t>
  </si>
  <si>
    <t>Fornecimento, dobragem e colocação em fôrma, de armadura CA-50 A média, diâmetro de 6.3 a 10.0 mm</t>
  </si>
  <si>
    <t>4.1.5</t>
  </si>
  <si>
    <t>040245</t>
  </si>
  <si>
    <t>Fornecimento, dobragem e colocação em fôrma, de armadura CA-50 A grossa diâmetro de 12.5 a 25.0 mm (1/2 a 1")</t>
  </si>
  <si>
    <t>4.1.6</t>
  </si>
  <si>
    <t>040246</t>
  </si>
  <si>
    <t>Fornecimento, dobragem e colocação em fôrma, de armadura CA-60 B fina, diâmetro de 4.0 a 7.0mm</t>
  </si>
  <si>
    <t>4.2</t>
  </si>
  <si>
    <t>0403</t>
  </si>
  <si>
    <t>SUPER-ESTRUTURA</t>
  </si>
  <si>
    <t>4.2.1</t>
  </si>
  <si>
    <t>040315</t>
  </si>
  <si>
    <t>Fornecimento, preparo e aplicação de concreto Fck = 30 MPa (com brita 1 e 2) - (5% de perdas já incluído no custo)</t>
  </si>
  <si>
    <t>4.2.2</t>
  </si>
  <si>
    <t>040328</t>
  </si>
  <si>
    <t>kg</t>
  </si>
  <si>
    <t>4.2.3</t>
  </si>
  <si>
    <t>040333</t>
  </si>
  <si>
    <t>4.2.4</t>
  </si>
  <si>
    <t>040337</t>
  </si>
  <si>
    <t>Fôrma em chapa de madeira compensada plastificada 12mm para estrutura em geral, 5 reaproveitamentos, reforçada com sarrafos de madeira 2.5x10cm (incl material, corte, montagem, escoras em eucalipto e desforma)</t>
  </si>
  <si>
    <t>SUB-TOTAL 04</t>
  </si>
  <si>
    <t>05</t>
  </si>
  <si>
    <t>PAREDES E PAINÉIS</t>
  </si>
  <si>
    <t>5.1</t>
  </si>
  <si>
    <t>0506</t>
  </si>
  <si>
    <t>ALVENARIA DE VEDAÇÃO EMPREGANDO ARGAMASSA DE CIMENTO, CAL E AREIA</t>
  </si>
  <si>
    <t>5.1.1</t>
  </si>
  <si>
    <t>050605</t>
  </si>
  <si>
    <t>5.2</t>
  </si>
  <si>
    <t>0503</t>
  </si>
  <si>
    <t>VERGAS/CONTRAVERGA</t>
  </si>
  <si>
    <t>5.2.1</t>
  </si>
  <si>
    <t>050301</t>
  </si>
  <si>
    <t>5.3</t>
  </si>
  <si>
    <t xml:space="preserve">0505 </t>
  </si>
  <si>
    <t>ALVENARIA ESTRUTURAL</t>
  </si>
  <si>
    <t>5.3.1</t>
  </si>
  <si>
    <t xml:space="preserve">050501 </t>
  </si>
  <si>
    <t>SUB-TOTAL 05</t>
  </si>
  <si>
    <t>06</t>
  </si>
  <si>
    <t>ESQUADRIAS DE MADEIRA</t>
  </si>
  <si>
    <t>6.1</t>
  </si>
  <si>
    <t xml:space="preserve">0601 </t>
  </si>
  <si>
    <t>MARCOS E ALIZARES</t>
  </si>
  <si>
    <t>6.1.1</t>
  </si>
  <si>
    <t>060110</t>
  </si>
  <si>
    <t>6.2</t>
  </si>
  <si>
    <t xml:space="preserve">0613 </t>
  </si>
  <si>
    <t>PORTA EM MADEIRA DE LEI TIPO ANGELIM PEDRA OU EQUIV.C/ENCHIMENTO EM MADEIRA 1A.QUALIDADE ESP. 30MM P/ PINTURA, INCLUSIVE ALIZARES, DOBRADIÇAS E FECHADURA EXTERNA, EXCLUSIVE MARCO</t>
  </si>
  <si>
    <t>6.2.1</t>
  </si>
  <si>
    <t>COMP-02</t>
  </si>
  <si>
    <t xml:space="preserve">Porta em madeira de lei tipo angelim pedra ou equivalente,esp. 30 a 35mm c/ enchimento em madeira 1a qualidade, tipo sarrafeada para pintura, inclusive alizares, dobradiças e fechadura tipo alavanca em latão cromado LaFonte ou equivalente, exclusive marco, nas dimensões: 1,20 x 2,10 m </t>
  </si>
  <si>
    <t>und</t>
  </si>
  <si>
    <t>SUB-TOTAL 06</t>
  </si>
  <si>
    <t>07</t>
  </si>
  <si>
    <t>ESQUADRIAS METÁLICAS</t>
  </si>
  <si>
    <t>7.1</t>
  </si>
  <si>
    <t xml:space="preserve">0711 </t>
  </si>
  <si>
    <t>GRADES E PORTÕES</t>
  </si>
  <si>
    <t>7.1.1</t>
  </si>
  <si>
    <t>071105</t>
  </si>
  <si>
    <t>SUB-TOTAL 07</t>
  </si>
  <si>
    <t>09</t>
  </si>
  <si>
    <t>COBERTURA</t>
  </si>
  <si>
    <t>8.1</t>
  </si>
  <si>
    <t>0901</t>
  </si>
  <si>
    <t>ESTRUTURA PARA TELHADO</t>
  </si>
  <si>
    <t>8.1.1</t>
  </si>
  <si>
    <t>COMP-03</t>
  </si>
  <si>
    <t xml:space="preserve">Trama de aço composta por terças para telhados de até 2 águas para telha ondulada de fibrocimento, metálica, plástica ou termoacústica, incluso transporte vertical </t>
  </si>
  <si>
    <t>8.2</t>
  </si>
  <si>
    <t xml:space="preserve">0902 </t>
  </si>
  <si>
    <t>TELHADO</t>
  </si>
  <si>
    <t>8.2.1</t>
  </si>
  <si>
    <t xml:space="preserve">090219 </t>
  </si>
  <si>
    <t>8.3</t>
  </si>
  <si>
    <t xml:space="preserve">0903 </t>
  </si>
  <si>
    <t>RUFOS E CALHAS</t>
  </si>
  <si>
    <t>8.3.1</t>
  </si>
  <si>
    <t xml:space="preserve">090312 </t>
  </si>
  <si>
    <t>8.4</t>
  </si>
  <si>
    <t>0904</t>
  </si>
  <si>
    <t>PLATIBANDA</t>
  </si>
  <si>
    <t>8.4.1</t>
  </si>
  <si>
    <t>COMP-04</t>
  </si>
  <si>
    <t>Platibanda de alvenaria de bloco cerâmico 10x20x20cm, assentado com argamassa de cimento, cal hidratada CH1 e areia no traço 1:0,5:8, amarrada com pilaretes em conc. arm. a cada 2m, excl. revest.</t>
  </si>
  <si>
    <t>SUB-TOTAL 08</t>
  </si>
  <si>
    <t>IMPERMEABILIZAÇÃO</t>
  </si>
  <si>
    <t>9.1</t>
  </si>
  <si>
    <t>IMPERMEABILIZAÇÃO CALHAS, LAJES DESCOBERTAS, BALDRAMES, PAREDES E JARDINEIRAS</t>
  </si>
  <si>
    <t>9.1.1</t>
  </si>
  <si>
    <t>9.1.2</t>
  </si>
  <si>
    <t>SUB-TOTAL 09</t>
  </si>
  <si>
    <t>TETOS E FORROS</t>
  </si>
  <si>
    <t>10.1</t>
  </si>
  <si>
    <t>REVESTIMENTO COM ARGAMASSA</t>
  </si>
  <si>
    <t>10.1.1</t>
  </si>
  <si>
    <t>10.2</t>
  </si>
  <si>
    <t>REVESTIMENTO EMPREGANDO ARGAMASSA DE CIMENTO, CAL E AREIA</t>
  </si>
  <si>
    <t>10.2.1</t>
  </si>
  <si>
    <t>SUB-TOTAL 10</t>
  </si>
  <si>
    <t>REVESTIMENTO DE PAREDES</t>
  </si>
  <si>
    <t>11.1</t>
  </si>
  <si>
    <t>11.1.1</t>
  </si>
  <si>
    <t>11.1.2</t>
  </si>
  <si>
    <t>SUB-TOTAL 11</t>
  </si>
  <si>
    <t>PISOS INTERNOS E EXTERNOS</t>
  </si>
  <si>
    <t>12.1</t>
  </si>
  <si>
    <t>LASTRO DE CONTRAPISO</t>
  </si>
  <si>
    <t>12.1.1</t>
  </si>
  <si>
    <t>Lastro impermeabilizado de concreto não estrutural, espessura de 6 cm</t>
  </si>
  <si>
    <t>12.2</t>
  </si>
  <si>
    <t>ACABAMENTOS</t>
  </si>
  <si>
    <t>12.2.1</t>
  </si>
  <si>
    <t>Piso de cimentado camurçado executado com argamassa de cimento e areia no traço 1:3, esp. 3.0cm</t>
  </si>
  <si>
    <t>12.2.2</t>
  </si>
  <si>
    <t>Piso argamassa alta resistência tipo granilite ou equiv de qualidade comprovada, esp de 10mm, com juntas plástica em quadros de 1m, na cor natural, com acabamento anti-derrapante mecanizado, inclusive regularização e=3.0cm</t>
  </si>
  <si>
    <t>12.2.3</t>
  </si>
  <si>
    <t>12.3</t>
  </si>
  <si>
    <t>DEGRAUS, RODAPÉS, SOLEIRAS E PEITORIS</t>
  </si>
  <si>
    <t>12.3.1</t>
  </si>
  <si>
    <t>SUB-TOTAL 12</t>
  </si>
  <si>
    <t>INSTALAÇÕES HIDRO-SANITÁRIAS</t>
  </si>
  <si>
    <t>13.1</t>
  </si>
  <si>
    <t>TUBULAÇÃO DE LIGAÇÃO DE CAIXAS</t>
  </si>
  <si>
    <t>13.1.1</t>
  </si>
  <si>
    <t>13.2</t>
  </si>
  <si>
    <t>CAIXAS EMPREGANDO ARGAMASSA DE CIMENTO, CAL E AREIA</t>
  </si>
  <si>
    <t>13.2.1</t>
  </si>
  <si>
    <t>Caixas de inspeção de alv. blocos concreto 9x19x39cm, dim, 60x60cm e Hmáx = 1m, com tampa de conc. esp. 5cm, lastro de conc. esp. 10cm, revest intern. c/ chapisco e reboco impermeabilizado, incl. escavação, reaterro e enchimento</t>
  </si>
  <si>
    <t>13.2.2</t>
  </si>
  <si>
    <t>Grelha largura 20 cm de ferro redondo de 1/2" a cada 3 cm, contorno com barra de ferro de 3/4" x 1/8" e caixilho de cantoneira de 1" x 3/16"</t>
  </si>
  <si>
    <t>13.3</t>
  </si>
  <si>
    <t>REDE DE ÁGUA FRIA - TUBOS SOLDÁVEIS DE PVC</t>
  </si>
  <si>
    <t>13.3.1</t>
  </si>
  <si>
    <t>13.4</t>
  </si>
  <si>
    <t>REDE DE ESGOTO - TUBOS DE PVC</t>
  </si>
  <si>
    <t>13.4.1</t>
  </si>
  <si>
    <t>13.4.2</t>
  </si>
  <si>
    <t>13.5</t>
  </si>
  <si>
    <t>CAIXAS DE PVC / EQUIPAMENTOS</t>
  </si>
  <si>
    <t>13.5.1</t>
  </si>
  <si>
    <t>SUB-TOTAL 13</t>
  </si>
  <si>
    <t>INSTALAÇÕES ELÉTRICAS</t>
  </si>
  <si>
    <t>14.1</t>
  </si>
  <si>
    <t>QUADRO DE DISTRIBUIÇÃO</t>
  </si>
  <si>
    <t>14.1.1</t>
  </si>
  <si>
    <t>14.2</t>
  </si>
  <si>
    <t>14.2.1</t>
  </si>
  <si>
    <t>Fita isolante em rolo de 19mm x 20 m, número 33 Scoth ou equivalente</t>
  </si>
  <si>
    <t>14.3</t>
  </si>
  <si>
    <t>ELETRODUTOS E CONEXÕES</t>
  </si>
  <si>
    <t>14.3.1</t>
  </si>
  <si>
    <t>14.3.2</t>
  </si>
  <si>
    <t>Eletroduto PEAD parede simples, corrugado, cor preta, diâmetro 1.1/2", referencia Kanaflex, Plastibras ou equivalente</t>
  </si>
  <si>
    <t>14.4</t>
  </si>
  <si>
    <t>CHAVES, FUSIVEIS E DISJUNTORES</t>
  </si>
  <si>
    <t>14.4.1</t>
  </si>
  <si>
    <t>14.4.2</t>
  </si>
  <si>
    <t>14.4.3</t>
  </si>
  <si>
    <t>Mini-Disjuntor tripolar 32A, curva C, 5kA, 127/220Vca, referência. Siemens, GE, Schneider ou equivalente</t>
  </si>
  <si>
    <t>14.4.4</t>
  </si>
  <si>
    <t>14.5</t>
  </si>
  <si>
    <t>FIOS E CABOS</t>
  </si>
  <si>
    <t>14.5.1</t>
  </si>
  <si>
    <t>14.5.2</t>
  </si>
  <si>
    <t>14.5.3</t>
  </si>
  <si>
    <t>14.5.4</t>
  </si>
  <si>
    <t>14.6</t>
  </si>
  <si>
    <t>ABERTURA E FECHAMENTO DE RASGOS (inclusive preparo e aplicação de argamassa)</t>
  </si>
  <si>
    <t>14.6.1</t>
  </si>
  <si>
    <t>14.7</t>
  </si>
  <si>
    <t>PONTOS ELETRICOS REVISAO NR-10</t>
  </si>
  <si>
    <t>14.7.2</t>
  </si>
  <si>
    <t>Ponto padrão de luz no teto - considerando eletroduto PVC rígido de 3/4" inclusive conexões (4.5m), fio isolado PVC de 2.5mm2 (16.2m) e caixa PVC 4x4" (1 und)</t>
  </si>
  <si>
    <t>14.7.3</t>
  </si>
  <si>
    <t>14.7.4</t>
  </si>
  <si>
    <t>SUB-TOTAL 14</t>
  </si>
  <si>
    <t>APARELHOS HIDRO-SANITÁRIOS</t>
  </si>
  <si>
    <t>15.1</t>
  </si>
  <si>
    <t>TORNEIRAS, REGISTROS, VÁLVULAS E METAIS</t>
  </si>
  <si>
    <t>15.1.1</t>
  </si>
  <si>
    <t>Torneira de parede para tanque longa 3/4" 1158 Primor - Docol ou equivalente</t>
  </si>
  <si>
    <t>15.2</t>
  </si>
  <si>
    <t>OUTROS APARELHOS</t>
  </si>
  <si>
    <t>15.2.1</t>
  </si>
  <si>
    <t>SUB-TOTAL 15</t>
  </si>
  <si>
    <t>APARELHOS ELÉTRICOS</t>
  </si>
  <si>
    <t>16.1</t>
  </si>
  <si>
    <t>INTERRUPTORES E TOMADAS</t>
  </si>
  <si>
    <t>16.1.1</t>
  </si>
  <si>
    <t>16.1.2</t>
  </si>
  <si>
    <t>16.2</t>
  </si>
  <si>
    <t>LUMINARIAS PARA LÂMPADAS LED</t>
  </si>
  <si>
    <t>16.2.1</t>
  </si>
  <si>
    <t>Luminaria sobrepor compl., corpo ch. aço pintada branca, refletor, aletas parabólicas alum.alta pureza e refletância inclusive 2 lâmpadas LED T8 9/10W temp. de cor 5000k c/ 60cm - Ref. CS216AL-N - AMES, 1261 - LUMAVI OU EQUIVALENTE</t>
  </si>
  <si>
    <t>16.2.2</t>
  </si>
  <si>
    <t>COMP-05</t>
  </si>
  <si>
    <t xml:space="preserve">Luminária arandela tipo tartaruga, de sobrepor, com 1 lâmpada led de 6W, - fornecimento e instalação. </t>
  </si>
  <si>
    <t>16.3</t>
  </si>
  <si>
    <t>16.3.1</t>
  </si>
  <si>
    <t>COMP-06</t>
  </si>
  <si>
    <t>Sensor de presença sem fotocélula, fixação em teto - Fornecimento e Instalação</t>
  </si>
  <si>
    <t>SUB-TOTAL 16</t>
  </si>
  <si>
    <t>PINTURA</t>
  </si>
  <si>
    <t>17.1</t>
  </si>
  <si>
    <t>SOBRE PAREDES E FORROS</t>
  </si>
  <si>
    <t>17.1.1</t>
  </si>
  <si>
    <t>Pintura em paredes e forros, aplicação manual, com três demão de tinta látex acrílico premium, referência Coral e Metalatex, inclusive uma demão de liquido selador acrílico, referência Suvinil, Coral ou Metalatex ou equivalente</t>
  </si>
  <si>
    <t>17.2</t>
  </si>
  <si>
    <t>SOBRE MADEIRA</t>
  </si>
  <si>
    <t>17.2.1</t>
  </si>
  <si>
    <t>SUB-TOTAL 17</t>
  </si>
  <si>
    <t>SERVIÇOS COMPLEMENTARES EXTERNOS</t>
  </si>
  <si>
    <t>18.1</t>
  </si>
  <si>
    <t>MUROS E FECHAMENTOS</t>
  </si>
  <si>
    <t>18.1.1</t>
  </si>
  <si>
    <t>COMP-07</t>
  </si>
  <si>
    <t>Chapim de granito cinza polido, 19 cm, esp. 3 cm</t>
  </si>
  <si>
    <t>18.2</t>
  </si>
  <si>
    <t>PAVIMENTAÇÃO</t>
  </si>
  <si>
    <t>18.2.1</t>
  </si>
  <si>
    <t>18.3</t>
  </si>
  <si>
    <t>TRATAMENTO, CONSERVAÇÃO E LIMPEZA</t>
  </si>
  <si>
    <t>18.3.1</t>
  </si>
  <si>
    <t>SUB-TOTAL 18</t>
  </si>
  <si>
    <t>SERVIÇOS COMPLEMENTARES INTERNOS</t>
  </si>
  <si>
    <t>19.1</t>
  </si>
  <si>
    <t>DIVERSOS INTERNOS</t>
  </si>
  <si>
    <t>19.1.1</t>
  </si>
  <si>
    <t>Guarda corpo de tubo de ferro galvanizado, diâm. 3" e 2", h=0.8 m inclusive pintura a óleo ou esmalte</t>
  </si>
  <si>
    <t>19.1.2</t>
  </si>
  <si>
    <t>SUB-TOTAL 19</t>
  </si>
  <si>
    <t>MEMÓRIA DE CÁLCULO</t>
  </si>
  <si>
    <t xml:space="preserve">OBRA: CONSTRUÇÃO DE ACESSO ENTRE OS BLOCOS E FORNECIMENTO E INSTALAÇÃO DE PLATAFORMA ELEVATÓRIA PARA ACESSIBILIDADE NA EMEIF JOSÉ REBUZZI SARCINELLI LOCALIZADA NO MUNICÍPIO DE JOÃO NEIVA/ES	</t>
  </si>
  <si>
    <t>LOCAL: JOÃO NEIVA/ES</t>
  </si>
  <si>
    <t>Qnt</t>
  </si>
  <si>
    <t>C (m)</t>
  </si>
  <si>
    <t>L (m)</t>
  </si>
  <si>
    <t>H (m)</t>
  </si>
  <si>
    <t>A(m2)</t>
  </si>
  <si>
    <t>V(m3)</t>
  </si>
  <si>
    <t>QUANT.  DO SERVIÇO</t>
  </si>
  <si>
    <t>Rampa acesso Refeitório (Frontal)</t>
  </si>
  <si>
    <t>Calçada fundos Área externa</t>
  </si>
  <si>
    <t>Total</t>
  </si>
  <si>
    <t>Pisos Escada Externa</t>
  </si>
  <si>
    <t>Espelhos Escada Externa</t>
  </si>
  <si>
    <t>Patamar Escada Externa</t>
  </si>
  <si>
    <t>Hall acesso Escada/Refeitório</t>
  </si>
  <si>
    <t>PNE/Área Externa/Escovário</t>
  </si>
  <si>
    <t>Parede externa Bloco 02 (Térreo + Pav. superior) h=1,20m em cada pav.</t>
  </si>
  <si>
    <t>Parede externa Depósito (Térreo)</t>
  </si>
  <si>
    <t>Parede externa Bloco 01 (lateral)</t>
  </si>
  <si>
    <t>Muretas escada</t>
  </si>
  <si>
    <t xml:space="preserve">        </t>
  </si>
  <si>
    <t>Muro Área externa</t>
  </si>
  <si>
    <t>Escovário</t>
  </si>
  <si>
    <t>Rampa acesso Refeitório</t>
  </si>
  <si>
    <t>Calçadas laterais Refeitório</t>
  </si>
  <si>
    <t>Pavimentação entre Blocos 01 e 02 (conforme levantamento arquitetônico)</t>
  </si>
  <si>
    <t>Porta de acesso ao Bloco 02 (Primeiro Pavimento)</t>
  </si>
  <si>
    <t>Base cobertura acesso Refeitório</t>
  </si>
  <si>
    <t>Grade Pátio (Bloco 01 - Primeiro Pavimento)</t>
  </si>
  <si>
    <t>Janelas Sala de Aula 11 (Bloco 01 - Primeiro Pavimento)</t>
  </si>
  <si>
    <t>Guarda corpo Rampa de acesso ao Refeitório</t>
  </si>
  <si>
    <t>Bancada Escovário</t>
  </si>
  <si>
    <t>Decréscimos esquadrias (m2)</t>
  </si>
  <si>
    <t>Área externa/PNE</t>
  </si>
  <si>
    <t>Parede externa fundos Bloco 01 (Pav.superior)</t>
  </si>
  <si>
    <t>Parede externa lateral Bloco 01</t>
  </si>
  <si>
    <t>Parede externa Bloco 02</t>
  </si>
  <si>
    <t>Mureta escada</t>
  </si>
  <si>
    <t>Pilares Escada</t>
  </si>
  <si>
    <t>Coberturta acesso ao refeitório</t>
  </si>
  <si>
    <t>Cobertura Área externa/Escovário</t>
  </si>
  <si>
    <t>Cobertura Escada</t>
  </si>
  <si>
    <t>Coberturta Acesso ao refeitório</t>
  </si>
  <si>
    <t>Conforme projeto arquitetônico</t>
  </si>
  <si>
    <t>Placa da obra</t>
  </si>
  <si>
    <t>Fechamento entre a edificação e a rampa do refeitório (frontal)</t>
  </si>
  <si>
    <t>Considerando 6 meses de obra</t>
  </si>
  <si>
    <t>Instalação e retirada do conteiner</t>
  </si>
  <si>
    <t>Considerando o aluguel dos andaimes para 03 meses</t>
  </si>
  <si>
    <t>Para ligação conteiner</t>
  </si>
  <si>
    <t>Para conteiner</t>
  </si>
  <si>
    <t>Escavação Sapatas</t>
  </si>
  <si>
    <t>S1=S2=S7=S9=S11=S16</t>
  </si>
  <si>
    <t>S3</t>
  </si>
  <si>
    <t>S4</t>
  </si>
  <si>
    <t>S5=S6</t>
  </si>
  <si>
    <t>S8=S10=S12</t>
  </si>
  <si>
    <t>S13</t>
  </si>
  <si>
    <t>S14</t>
  </si>
  <si>
    <t>S15</t>
  </si>
  <si>
    <t>Escavação base muro blocos de concreto cheios (abaixo viga baldrame)</t>
  </si>
  <si>
    <t>V1</t>
  </si>
  <si>
    <t>V2</t>
  </si>
  <si>
    <t>V3</t>
  </si>
  <si>
    <t>V4</t>
  </si>
  <si>
    <t>V5</t>
  </si>
  <si>
    <t>V6</t>
  </si>
  <si>
    <t>V8</t>
  </si>
  <si>
    <t>V9=V10</t>
  </si>
  <si>
    <t>V11</t>
  </si>
  <si>
    <t>V12</t>
  </si>
  <si>
    <t>V13</t>
  </si>
  <si>
    <t>V14</t>
  </si>
  <si>
    <t>V15</t>
  </si>
  <si>
    <t>Escavação base muro blocos cheios para acesso a Plataforma elevatória</t>
  </si>
  <si>
    <t>Reaterro = Volume de escavação - Volume do concreto magro das sapatas e pilaretes</t>
  </si>
  <si>
    <t>Volume de escavação</t>
  </si>
  <si>
    <t>Volume de concreto magro, sapatas e pilaretes</t>
  </si>
  <si>
    <t>Aterro para calçada de acesso a plataforma elevatória</t>
  </si>
  <si>
    <t>Retirada de revestimento antigo em reboco</t>
  </si>
  <si>
    <t>Demolição manual de concreto simples</t>
  </si>
  <si>
    <t>Retirada de grades, gradis, alambrados, cercas e portões</t>
  </si>
  <si>
    <t xml:space="preserve">Bota-fora (volume excedente de reaterro) Considerando empolamento de 30% </t>
  </si>
  <si>
    <t>Térreo - Conforme projeto estrutural</t>
  </si>
  <si>
    <t>Sapatas</t>
  </si>
  <si>
    <t>S1</t>
  </si>
  <si>
    <t>S2=S7=S9</t>
  </si>
  <si>
    <t>S5</t>
  </si>
  <si>
    <t>S6</t>
  </si>
  <si>
    <t>S11=S16</t>
  </si>
  <si>
    <t>Vigas de Fundação</t>
  </si>
  <si>
    <t>V7</t>
  </si>
  <si>
    <t>V9</t>
  </si>
  <si>
    <t>V10</t>
  </si>
  <si>
    <t>V(kg)</t>
  </si>
  <si>
    <t>Primeiro Pavimento - Conforme projeto estrutural</t>
  </si>
  <si>
    <t>Cobertura - Conforme projeto estrutural</t>
  </si>
  <si>
    <t>Cobertura - Conforme projeto estutural</t>
  </si>
  <si>
    <t>Mureta passarela de acesso</t>
  </si>
  <si>
    <t>Plataforma elevatória</t>
  </si>
  <si>
    <t>Mureta Área externa</t>
  </si>
  <si>
    <t>Vergas grades passarela de acesso</t>
  </si>
  <si>
    <t>Muro calçada de acesso ao refeitório (abaixo da laje)</t>
  </si>
  <si>
    <t>Muro perímetro Plataforma elevatória (abaixo da laje)</t>
  </si>
  <si>
    <t>Porta 1,20x2,10m (Entrada Bloco 02)</t>
  </si>
  <si>
    <t>Porta 1,20x2,10 (Entrada Bloco 02)</t>
  </si>
  <si>
    <t>Fechamento acima do guarda-corpo acesso entre os blocos</t>
  </si>
  <si>
    <t>Cobertura existente</t>
  </si>
  <si>
    <t>Bloco 1</t>
  </si>
  <si>
    <t>Bloco 2</t>
  </si>
  <si>
    <t xml:space="preserve">Laje  Acesso entre os blocos </t>
  </si>
  <si>
    <t>Fundos</t>
  </si>
  <si>
    <t>Lado Plataforma elevatória</t>
  </si>
  <si>
    <t>Fundação = área de forma Fundação (conforme projeto estrutural)</t>
  </si>
  <si>
    <t xml:space="preserve">Laje Acesso entre os blocos </t>
  </si>
  <si>
    <t>+ 30cm em todo o perímetro da platibanda</t>
  </si>
  <si>
    <t>Teto Acesso entre os blocos (Térreo)</t>
  </si>
  <si>
    <t>Teto Acesso entre os blocos (Pav. superior)</t>
  </si>
  <si>
    <t>Área de chapisco teto = Área de reboco teto</t>
  </si>
  <si>
    <t>Área de reboco = Área de chapisco</t>
  </si>
  <si>
    <t>Área de chapisco = 2x alvenaria</t>
  </si>
  <si>
    <t>Área de reboco alvenaria de blocos de concreto</t>
  </si>
  <si>
    <t>Platibanda Cobertura</t>
  </si>
  <si>
    <t>Rampa acesso ao Refeitório/Plafaroma elevatória (Frente)</t>
  </si>
  <si>
    <t>Piso</t>
  </si>
  <si>
    <t>PNE/Área externa</t>
  </si>
  <si>
    <t>Acesso entre os blocos (Térreo)</t>
  </si>
  <si>
    <t>Acesso entre os blocos (Pav. superior)</t>
  </si>
  <si>
    <t>Escada (piso)</t>
  </si>
  <si>
    <t>Escada (espelho)</t>
  </si>
  <si>
    <t>Escada</t>
  </si>
  <si>
    <t>Substituição das caixas existentes</t>
  </si>
  <si>
    <t>Grelha para drenagem da área entre a plataforma elevatória e acesso ao refeitório (fundos)</t>
  </si>
  <si>
    <t>Ligação da grelha de drenagem até despejo na área permeável (frente)</t>
  </si>
  <si>
    <t>Descida de água das calhas (cobertura existente)</t>
  </si>
  <si>
    <t>Descida de água para ralo das lajes impermeáveis</t>
  </si>
  <si>
    <t>Ralo para as lajes impermeáveis (conforme projeto</t>
  </si>
  <si>
    <t>Para parte elétrica da ampliação (acesso entre + plataforma elevatória)</t>
  </si>
  <si>
    <t>Para parte elétrica da ampliação (acesso entre os blocos)</t>
  </si>
  <si>
    <t>Ligação tomadas</t>
  </si>
  <si>
    <t>Disjuntor Geral</t>
  </si>
  <si>
    <t>Para parte elétrica da ampliação (acesso entre blocos+ plataforma elevatória)</t>
  </si>
  <si>
    <t>Circuito iluminação</t>
  </si>
  <si>
    <t>Circuito tomadas</t>
  </si>
  <si>
    <t>Circuito plataforma</t>
  </si>
  <si>
    <t>Alimentação do quadro</t>
  </si>
  <si>
    <t>Circuito Tomadas</t>
  </si>
  <si>
    <t xml:space="preserve">Acesso entre os blocos </t>
  </si>
  <si>
    <t>Térreo</t>
  </si>
  <si>
    <t xml:space="preserve">Pav. superior </t>
  </si>
  <si>
    <t xml:space="preserve">Escada </t>
  </si>
  <si>
    <t>Área de lixamento de parede com pintura antiga PVA para recebimento de nova camada de tinta</t>
  </si>
  <si>
    <t>Pilares passarela</t>
  </si>
  <si>
    <t>Muro em bloco de concreto</t>
  </si>
  <si>
    <t>Área Pintura Tetos = Área Reboco Tetos</t>
  </si>
  <si>
    <t>**considerando coeficiente de pintira de esquadria de madeira = 3</t>
  </si>
  <si>
    <t>Dimensão Chapim = Dimensão Platibanda</t>
  </si>
  <si>
    <t>Pavimentação entre os blocos (atrás da plataforma elevatória)</t>
  </si>
  <si>
    <t>Primeiro Pavimento</t>
  </si>
  <si>
    <t>Rampa acesso ao Refeitório (fundos)</t>
  </si>
  <si>
    <t>Rampa acesso ao Refeitório/Plataforma elevatória (frente)</t>
  </si>
  <si>
    <t>Plataforma Elevatória</t>
  </si>
  <si>
    <t>CRONOGRAMA FÍSICO-FINANCEIRO</t>
  </si>
  <si>
    <t>TABELA DE REFERÊNCIA: DER/ES Edificações / SINAPI-ESS</t>
  </si>
  <si>
    <t>LOCAL: JOÃO NEIVA-ES</t>
  </si>
  <si>
    <t>ETAPAS</t>
  </si>
  <si>
    <t xml:space="preserve">VALORES </t>
  </si>
  <si>
    <t>PERÍODO (MESES)</t>
  </si>
  <si>
    <t xml:space="preserve">Físico (%) </t>
  </si>
  <si>
    <t>Financeiro (R$)</t>
  </si>
  <si>
    <t>08</t>
  </si>
  <si>
    <t>10</t>
  </si>
  <si>
    <t>11</t>
  </si>
  <si>
    <t>12</t>
  </si>
  <si>
    <t>13</t>
  </si>
  <si>
    <t>14</t>
  </si>
  <si>
    <t>15</t>
  </si>
  <si>
    <t>16</t>
  </si>
  <si>
    <t>17</t>
  </si>
  <si>
    <t>18</t>
  </si>
  <si>
    <t>19</t>
  </si>
  <si>
    <t>Total Parcial (%)</t>
  </si>
  <si>
    <t>Metas (%)</t>
  </si>
  <si>
    <t>Total Financeiro (R$)</t>
  </si>
  <si>
    <t>Total Acumulado (R$)</t>
  </si>
  <si>
    <t>COMPOSIÇÃO LEIS SOCIAIS</t>
  </si>
  <si>
    <t>GRUPO A - Encargos Sociais Básicos</t>
  </si>
  <si>
    <t>% IOPES</t>
  </si>
  <si>
    <t>A.1</t>
  </si>
  <si>
    <t>INSS (Art. 22 da Lei 8.212/91)</t>
  </si>
  <si>
    <t>A.2</t>
  </si>
  <si>
    <t>FGTS (Art. 27 do Decreto 99.684/90)</t>
  </si>
  <si>
    <t>A.3</t>
  </si>
  <si>
    <t>SESI/SESC (Lei 8.029/90 e Lei 8.036/90)</t>
  </si>
  <si>
    <t>A.4</t>
  </si>
  <si>
    <t>SENAI/SENAC (Lei 8.029/90 e Decreto-Lei 6246/44)</t>
  </si>
  <si>
    <t>A.5</t>
  </si>
  <si>
    <t>SEBRAE (já considerado no item A.3 e A.4)</t>
  </si>
  <si>
    <t>-</t>
  </si>
  <si>
    <t>A.6</t>
  </si>
  <si>
    <t>INCRA (Lei 2.613/55 e Decreto 1.146/70)</t>
  </si>
  <si>
    <t>A.7</t>
  </si>
  <si>
    <t>SALÁRIO-EDUCAÇÃO (Decreto 87.043/82)</t>
  </si>
  <si>
    <t>A.8</t>
  </si>
  <si>
    <t>SEGURO ACIDENTE DO TRABALHO (Lei 8.212/91 e Decreto 3.048/99)</t>
  </si>
  <si>
    <t>A.9</t>
  </si>
  <si>
    <t>SECONCI/Medicina do Trabalho</t>
  </si>
  <si>
    <t>TOTAL GRUPO A</t>
  </si>
  <si>
    <t>GRUPO B - Encargos Sociais que recebem a incidência do grupo A</t>
  </si>
  <si>
    <t>B.1</t>
  </si>
  <si>
    <t>Descanso Semanal Remunerado (Art. 66 da CLT e Art. 7º da CF/88)</t>
  </si>
  <si>
    <t>B.2</t>
  </si>
  <si>
    <t>Feriados (Art. 70 da CLT e Lei 605/49)</t>
  </si>
  <si>
    <t>B.3</t>
  </si>
  <si>
    <t>Auxílio doença e acidente do trabalho (Lei 3.607/60 e Art. 131 da CLT)</t>
  </si>
  <si>
    <t>B.4</t>
  </si>
  <si>
    <t>Licença Paternidade (Art. 7º da CF/88)</t>
  </si>
  <si>
    <t>B.5</t>
  </si>
  <si>
    <t>Faltas Legais (Art. 473 da CLT)</t>
  </si>
  <si>
    <t>B.6</t>
  </si>
  <si>
    <t>13º Salário (Lei nº 4090/62)</t>
  </si>
  <si>
    <t>B.7</t>
  </si>
  <si>
    <t>Aviso Prévio Trabalhado (Art. 7º, inciso XXI da CF/88)</t>
  </si>
  <si>
    <t>B.8</t>
  </si>
  <si>
    <t>Dias de Chuvas</t>
  </si>
  <si>
    <t>B.9</t>
  </si>
  <si>
    <t>Férias Gozadas</t>
  </si>
  <si>
    <t>B.10</t>
  </si>
  <si>
    <t>Salário Maternidade</t>
  </si>
  <si>
    <t>B.11</t>
  </si>
  <si>
    <t>Auxílio - Enfermidade</t>
  </si>
  <si>
    <t>TOTAL GRUPO B</t>
  </si>
  <si>
    <t>GRUPO C - Encargos Sociais que não recebem a incidência do grupo A</t>
  </si>
  <si>
    <t>C.1</t>
  </si>
  <si>
    <t>Dispensa sem justa causa (LC 110/01)</t>
  </si>
  <si>
    <t>C.2</t>
  </si>
  <si>
    <t>Férias indenizadas (Art. 129 a 148 da CLT)</t>
  </si>
  <si>
    <t>C.3</t>
  </si>
  <si>
    <t>Aviso prévio indenizado (Art. 7º, inciso XXI da CF/88)</t>
  </si>
  <si>
    <t>C.4</t>
  </si>
  <si>
    <t>FGTS sobre aviso prévio indenizado (Súmula 305 TST)</t>
  </si>
  <si>
    <t>C.5</t>
  </si>
  <si>
    <t>INSS sobre aviso prévio indenizado (Decreto 6.727/09)</t>
  </si>
  <si>
    <t>C.6</t>
  </si>
  <si>
    <t>Aviso prévio trabalhado</t>
  </si>
  <si>
    <t>C.7</t>
  </si>
  <si>
    <t>Indenização Adicional</t>
  </si>
  <si>
    <t>TOTAL GRUPO C</t>
  </si>
  <si>
    <t>GRUPO D - Reincidência dos encargos sociais básicos</t>
  </si>
  <si>
    <t>D.1</t>
  </si>
  <si>
    <t>Incidência do grupo A sobre o grupo B</t>
  </si>
  <si>
    <t>D.2</t>
  </si>
  <si>
    <r>
      <rPr>
        <sz val="10"/>
        <rFont val="Arial"/>
        <family val="2"/>
      </rPr>
      <t>Reincidência de Grupo A sobre Aviso Prévio Trabalho e Reincidência
do FGTS sobre Aviso Prévio Indenizado</t>
    </r>
  </si>
  <si>
    <t>TOTAL GRUPO D</t>
  </si>
  <si>
    <t>GRUPO E - Encargos complementares</t>
  </si>
  <si>
    <t>E.1</t>
  </si>
  <si>
    <t>Refeição/alimentação (Convenção Coletiva do Trabalho 2012/2013)</t>
  </si>
  <si>
    <t>E.2</t>
  </si>
  <si>
    <t>Vale Transporte (Lei nº 7418/85 e Decreto 95.247/87)</t>
  </si>
  <si>
    <t>E.3</t>
  </si>
  <si>
    <r>
      <rPr>
        <sz val="10"/>
        <rFont val="Arial"/>
        <family val="2"/>
      </rPr>
      <t>Uniforme/equipamento de segurança (Art. 166 da CLT e NR-18 da Lei nº 6.514/77 e
Convenção Coletiva do Trabalho 2012/2013)</t>
    </r>
  </si>
  <si>
    <t>E.4</t>
  </si>
  <si>
    <t>Plano de Saúde (Convenção Coletiva do Trabalho 2012/2013</t>
  </si>
  <si>
    <t>TOTAL GRUPO E</t>
  </si>
  <si>
    <t>TOTAL DOS GRUPO (A+B+C+D+E)</t>
  </si>
  <si>
    <t>COMPOSIÇÃO BDI</t>
  </si>
  <si>
    <t>ARQ./URB. BRUNA PEROVANO SIRTULI CAU-ES A187736-4 / ARQ./URB. THAÍS BAPTISTA CAU-ES A181604-7</t>
  </si>
  <si>
    <t>Para Serviços</t>
  </si>
  <si>
    <t>GRUPO A</t>
  </si>
  <si>
    <t>Administração Central</t>
  </si>
  <si>
    <t>Total Grupo A</t>
  </si>
  <si>
    <t>GRUPO B</t>
  </si>
  <si>
    <t>Administração Local</t>
  </si>
  <si>
    <t>Total Grupo B</t>
  </si>
  <si>
    <t>GRUPO C</t>
  </si>
  <si>
    <t>Impostos/Tributos</t>
  </si>
  <si>
    <t>ISS</t>
  </si>
  <si>
    <t>PIS</t>
  </si>
  <si>
    <t>COFINS</t>
  </si>
  <si>
    <t>CPRB</t>
  </si>
  <si>
    <t>Total Grupo C</t>
  </si>
  <si>
    <t>GRUPO D</t>
  </si>
  <si>
    <t>Custos Financeiros</t>
  </si>
  <si>
    <t>Total Grupo D</t>
  </si>
  <si>
    <t>GRUPO E</t>
  </si>
  <si>
    <t>Seguros / Garantia</t>
  </si>
  <si>
    <t>Riscos</t>
  </si>
  <si>
    <t>Total Grupo E</t>
  </si>
  <si>
    <t>GRUPO F</t>
  </si>
  <si>
    <t>Lucro</t>
  </si>
  <si>
    <t>Total Grupo F</t>
  </si>
  <si>
    <t>BDI Total</t>
  </si>
  <si>
    <t>OBS:</t>
  </si>
  <si>
    <t>1</t>
  </si>
  <si>
    <t>- A fórmula para cálculo da taxa a ser acrescida aos custos diretos de um</t>
  </si>
  <si>
    <t>empreendimento a título de Benefícios e Despesas Indiretas é:</t>
  </si>
  <si>
    <r>
      <t>BDI = {</t>
    </r>
    <r>
      <rPr>
        <b/>
        <u/>
        <sz val="10"/>
        <rFont val="Arial"/>
        <family val="2"/>
      </rPr>
      <t>(1 + D)*(1 + A+B+E)*(1 + F)}</t>
    </r>
    <r>
      <rPr>
        <b/>
        <sz val="10"/>
        <rFont val="Arial"/>
        <family val="2"/>
      </rPr>
      <t xml:space="preserve">  -1, onde:</t>
    </r>
  </si>
  <si>
    <t>(1 – C)</t>
  </si>
  <si>
    <t>A = ADMINISTRAÇÃO CENTRAL;</t>
  </si>
  <si>
    <t>B = ADMINISTRAÇÃO LOCAL;</t>
  </si>
  <si>
    <t>C = ISS + PIS + COFINS+INSS;</t>
  </si>
  <si>
    <t>D = CUSTOS FINANCEIROS;</t>
  </si>
  <si>
    <t>E = RISCOS, SEGUROS E GARANTIAS;</t>
  </si>
  <si>
    <t>F = BENEFÍCIO/LUCRO;</t>
  </si>
  <si>
    <t>JUSTIFICATIVA MODIFICAÇÃO DOS PERCENTUAIS:</t>
  </si>
  <si>
    <r>
      <t xml:space="preserve">ADMINISTRAÇÃO LOCAL: </t>
    </r>
    <r>
      <rPr>
        <sz val="10"/>
        <rFont val="Arial"/>
        <family val="2"/>
      </rPr>
      <t>FOI CONSIDERADO PERCENTUAL INFERIOR AO DA TABELA DE TAXA DE BDI PADRÃO APLICÁVEL, CONFORME RESOLUÇÃO Nº329, DE 24 DE SETEMBRO DE 2019, VISANDO NÃO ULTRAPASSAR O PERCENTUAL DO BDI TOTAL, CONSIDERANDO QUE HOUVE A NECESSIDADE DE AUMENTO DO ISSQN, DE ACORDO COM A LEI MUNICIPAL N° 3.203, DE 27 DE SETEMBRO DE 2019</t>
    </r>
  </si>
  <si>
    <r>
      <t xml:space="preserve">ISSQN: </t>
    </r>
    <r>
      <rPr>
        <sz val="10"/>
        <rFont val="Arial"/>
        <family val="2"/>
      </rPr>
      <t>FOI CONSIDERADO PERCENTUAL SUPERIOR AO DA TABELA DE TAXA DE BDI PADRÃO APLICÁVEL, CONFORME RESOLUÇÃO Nº329, DE 24 DE SETEMBRO DE 2019, CONSIDERANDO QUE HOUVE A NECESSIDADE DE AUMENTO DO ISSQN, DE ACORDO COM A LEI MUNICIPAL N° 3.203, DE 27 DE SETEMBRO DE 2019.</t>
    </r>
  </si>
  <si>
    <t>2</t>
  </si>
  <si>
    <t>- Discriminação do BDI</t>
  </si>
  <si>
    <t xml:space="preserve">A – Despesas financeiras: </t>
  </si>
  <si>
    <t>são aquelas decorrentes do custo do capital de giro para fazer frente às despesas realizadas antes do efetivo recebimento das devidas receitas. Foi apropriada por estimativa com base na média proposta no ACÓRDÃO Nº 2.622/2013, PLENÁRIO de 25 set.2013.</t>
  </si>
  <si>
    <t xml:space="preserve">B – Administração Central: </t>
  </si>
  <si>
    <t>são as despesas relativas à manutenção de parcela do custo do escritório central da empresa, tais como: instalações do imóvel/sede (custo de propriedade ou de locação de imóveis); aquisição e manutenção dos equipamentos da sede (computadores, ar condicionado, veículos e correlatos); despesas administrativas (secretária, vigilante, auxiliar de escritório, contínuo, assessorias tercerizadas - ex. contadoria); despesas com consumo (água, luz, telefone, material para escritório, material para limpeza, alimentos, etc). Foi apropriada por estimativa com base na média proposta noACÓRDÃO Nº 2.622/2013, PLENÁRIO de 25 set.2013.</t>
  </si>
  <si>
    <t xml:space="preserve"> C – Benefício/Lucro: </t>
  </si>
  <si>
    <t>é a parcela que contempla a remuneração do construtor, definidos com base em valor percentual sobre o total dos custos diretos e despesas indiretas, excluídas aquelas referentes às parcelas tributárias. A taxa adotada como benefício deve ser entendida como uma provisão de onde será retirado o lucro do construtor, após desconto de todos os encargos decorrentes de inúmeras incertezas que podem ocorrer durante as obras, difíceis de serem mensuradas no seu conjunto com base no ACÓRDÃO Nº 2.622/2013, PLENÁRIO de 25 set.2013.</t>
  </si>
  <si>
    <t xml:space="preserve">D – Riscos Imprevistos, Garantias e Seguros: </t>
  </si>
  <si>
    <t>valores para cobertura de despesas imprevisíveis e os seguros e garantias estabelecidos no Projeto Básico e orientação contante no ACÓRDÃO Nº 2.622/2013, PLENÁRIO de 25 set.2013.</t>
  </si>
  <si>
    <t xml:space="preserve">E – Valores Relativos aos Tributos:                                                                                                   </t>
  </si>
  <si>
    <r>
      <t xml:space="preserve"> – Impostos sobre serviços de qualquer natureza – ISS, </t>
    </r>
    <r>
      <rPr>
        <sz val="10"/>
        <rFont val="Arial"/>
        <family val="2"/>
      </rPr>
      <t>é imposto de competência municipal, consoante art. 156, inciso III, da Constituição Federal. Alíquota de 4% sobre o valor total da nota fiscal.</t>
    </r>
    <r>
      <rPr>
        <b/>
        <sz val="10"/>
        <rFont val="Arial"/>
        <family val="2"/>
      </rPr>
      <t>(Os 4% consideram a redução de 20% da base de cálculo, conforme previsto no art. 9 do Decreto 13314/2007 e Lei Municipal 6075/2003).</t>
    </r>
  </si>
  <si>
    <r>
      <t xml:space="preserve"> – Contribuição para o Programa de Integração Social – PIS. </t>
    </r>
    <r>
      <rPr>
        <sz val="10"/>
        <rFont val="Arial"/>
        <family val="2"/>
      </rPr>
      <t>A taxa do PIS, definida pelos Decretos-Lei nº 2.445 e 2.449/88, é de 0,65% sobre a receita operacional bruta.</t>
    </r>
  </si>
  <si>
    <r>
      <t xml:space="preserve"> – Contribuição para o Programa de Financiamento da Seguridade Social – COFINS, </t>
    </r>
    <r>
      <rPr>
        <sz val="10"/>
        <rFont val="Arial"/>
        <family val="2"/>
      </rPr>
      <t>definida pela Lei 9.718/98, é de 3%, sobre a receita operacional bruta.</t>
    </r>
  </si>
  <si>
    <r>
      <t xml:space="preserve"> – Contribuição Patronal sobre a Receita Bruta,</t>
    </r>
    <r>
      <rPr>
        <sz val="10"/>
        <rFont val="Arial"/>
        <family val="2"/>
      </rPr>
      <t xml:space="preserve"> definida pela Lei 13.161, de 31 de agosto de 2015, é de 4,5%, sobre a receita operacional bruta.</t>
    </r>
  </si>
  <si>
    <t>COMPOSIÇÃO ANALÍTICA DE PREÇO UNITÁRIO</t>
  </si>
  <si>
    <t>Data-base</t>
  </si>
  <si>
    <t>SERVIÇO:</t>
  </si>
  <si>
    <t xml:space="preserve">UND: </t>
  </si>
  <si>
    <t>REFERÊNCIA: SINAPI-ES 97655</t>
  </si>
  <si>
    <t>MÃO-DE-OBRA</t>
  </si>
  <si>
    <t>CÓD.</t>
  </si>
  <si>
    <t>DESCRIÇÃO</t>
  </si>
  <si>
    <t>UND</t>
  </si>
  <si>
    <t>COEF</t>
  </si>
  <si>
    <t>R$ UNIT.</t>
  </si>
  <si>
    <t>R$ PARCIAL</t>
  </si>
  <si>
    <t>010146</t>
  </si>
  <si>
    <t>SERVENTE (AUXILIAR DE OBRAS - SINDUSCON)</t>
  </si>
  <si>
    <t>Encargo: 157,27%</t>
  </si>
  <si>
    <t>h</t>
  </si>
  <si>
    <t>010150</t>
  </si>
  <si>
    <t>TELHADISTA (OFICIAL - SINDUSCON)</t>
  </si>
  <si>
    <t>TOTAL A</t>
  </si>
  <si>
    <t>MATERIAIS/ SERVIÇOS</t>
  </si>
  <si>
    <t>TOTAL B</t>
  </si>
  <si>
    <t>EQUIPAMENTOS</t>
  </si>
  <si>
    <t>92716</t>
  </si>
  <si>
    <t>SINAPI-ES</t>
  </si>
  <si>
    <t>APARELHO PARA CORTE E SOLDA OXI-ACETILENO SOBRE RODAS, INCLUSIVE CILINDROS E MAÇARICOS - CHP DIURNO. AF_05/2023</t>
  </si>
  <si>
    <t>CHP</t>
  </si>
  <si>
    <t>CHI</t>
  </si>
  <si>
    <t>TOTAL C</t>
  </si>
  <si>
    <t>RESUMO</t>
  </si>
  <si>
    <t>TOTAL  A</t>
  </si>
  <si>
    <t>TOTAL  B</t>
  </si>
  <si>
    <t>TOTAL  C</t>
  </si>
  <si>
    <r>
      <rPr>
        <b/>
        <sz val="11"/>
        <color indexed="8"/>
        <rFont val="Calibri"/>
        <family val="2"/>
        <scheme val="minor"/>
      </rPr>
      <t>PREÇO DE VENDA</t>
    </r>
    <r>
      <rPr>
        <sz val="11"/>
        <color indexed="8"/>
        <rFont val="Calibri"/>
        <family val="2"/>
        <scheme val="minor"/>
      </rPr>
      <t xml:space="preserve"> = TOTAL (A+B+C)</t>
    </r>
  </si>
  <si>
    <t>Porta em madeira de lei tipo angelim pedra ou equivalente,esp. 30 a 35mm c/ enchimento em madeira 1a qualidade, tipo sarrafeada para pintura, inclusive alizares, dobradiças e fechadura tipo alavanca em latão cromado LaFonte ou equivalente, exclusive marco, nas dimensões: 1,20x2,10 m</t>
  </si>
  <si>
    <t>REFERÊNCIA: DER-ES Edificações 061301</t>
  </si>
  <si>
    <t xml:space="preserve"> 010101</t>
  </si>
  <si>
    <t>AJUDANTE (AJUDANTE PRATICO - SINDUSCON)</t>
  </si>
  <si>
    <t>MATERIAIS</t>
  </si>
  <si>
    <t xml:space="preserve">026560 </t>
  </si>
  <si>
    <t>KG</t>
  </si>
  <si>
    <t>030210</t>
  </si>
  <si>
    <t>SERVIÇOS AUXILIARES</t>
  </si>
  <si>
    <t xml:space="preserve">060115 </t>
  </si>
  <si>
    <t>061102</t>
  </si>
  <si>
    <t>061112</t>
  </si>
  <si>
    <t>REFERÊNCIA: SINAPI-ES 92580</t>
  </si>
  <si>
    <t>010278</t>
  </si>
  <si>
    <t>MONTADOR DE ESTRUTURA - SINTRACONST</t>
  </si>
  <si>
    <t>40549</t>
  </si>
  <si>
    <t>PARAFUSO, COMUM, ASTM A307, SEXTAVADO, DIAMETRO 1/2" (12,7 MM), COMPRIMENTO 1" (25,4 MM)</t>
  </si>
  <si>
    <t>CENTO</t>
  </si>
  <si>
    <t>93281</t>
  </si>
  <si>
    <t>GUINCHO ELÉTRICO DE COLUNA, CAPACIDADE 400 KG, COM MOTO FREIO, MOTOR TRIFÁSICO DE 1,25 CV - CHP DIURNO. AF_03/2016</t>
  </si>
  <si>
    <t>93282</t>
  </si>
  <si>
    <t>SERVIÇO: Platibanda de alvenaria de bloco cerâmico 10x20x20cm, assentado com argamassa de cimento, cal hidratada CH1 e areia no traço 1:0,5:8, amarrada com pilaretes em conc. arm. a cada 2m, excl. revest.</t>
  </si>
  <si>
    <t>UND: m2</t>
  </si>
  <si>
    <t>REFERÊNCIA: DER-ES 090403</t>
  </si>
  <si>
    <t>010101</t>
  </si>
  <si>
    <t>010111</t>
  </si>
  <si>
    <t>CARPINTEIRO (OFICIAL - SINDUSCON)</t>
  </si>
  <si>
    <t>010121</t>
  </si>
  <si>
    <t>ARMADOR (OFICIAL - SINDUSCON)</t>
  </si>
  <si>
    <t>010139</t>
  </si>
  <si>
    <t>PEDREIRO (OFICIAL - SINDUSCON)</t>
  </si>
  <si>
    <t>020503</t>
  </si>
  <si>
    <t>AREIA LAVADA MEDIA</t>
  </si>
  <si>
    <t>m3</t>
  </si>
  <si>
    <t>020505</t>
  </si>
  <si>
    <t>CAL HIDRATADO P/ ARGAMASSA CH III</t>
  </si>
  <si>
    <t>020508</t>
  </si>
  <si>
    <t>CIMENTO PORTLAND CP III - 40</t>
  </si>
  <si>
    <t>020517</t>
  </si>
  <si>
    <t>BRITA 1</t>
  </si>
  <si>
    <t>020518</t>
  </si>
  <si>
    <t>BRITA 2</t>
  </si>
  <si>
    <t>020985</t>
  </si>
  <si>
    <t>SARRAFO DE MADEIRA PINUS 10 X 2.5CM</t>
  </si>
  <si>
    <t>020988</t>
  </si>
  <si>
    <t>TABUA DE MADEIRA PINUS 30 X 2.5 CM</t>
  </si>
  <si>
    <t>021517</t>
  </si>
  <si>
    <t>ACO CA-50 DE 8.0MM</t>
  </si>
  <si>
    <t>022585</t>
  </si>
  <si>
    <t>BLOCO CERÂMICO 08 FUROS 09X19X19CM - PRAÇA VITÓRIA</t>
  </si>
  <si>
    <t>026569</t>
  </si>
  <si>
    <t>PREGO 18X27</t>
  </si>
  <si>
    <t>027010</t>
  </si>
  <si>
    <t>ARAME RECOZIDO N.18 BWG</t>
  </si>
  <si>
    <t>028008</t>
  </si>
  <si>
    <t>DESMOLDANTE PARA FORMAS</t>
  </si>
  <si>
    <t>Betoneira capacidade nominal de 400 l, capacidade de mistura 280 l, motor elétrico trifásico potência de 2 cv, sem carregador - chp diurno</t>
  </si>
  <si>
    <t>chp</t>
  </si>
  <si>
    <t xml:space="preserve">SERVIÇO: Luminária arandela tipo tartaruga, de sobrepor, com 1 lâmpada led de 6W, - fornecimento e instalação. </t>
  </si>
  <si>
    <t>UND: und</t>
  </si>
  <si>
    <t>REFERÊNCIA: SINAPI-ES 97607</t>
  </si>
  <si>
    <t>DER/ES</t>
  </si>
  <si>
    <t>ELETRICISTA (OFICIAL - SINDUSCON)</t>
  </si>
  <si>
    <t> </t>
  </si>
  <si>
    <t>LAMPADA LED 6 W BIVOLT BRANCA, FORMATO TRADICIONAL (BASE E27)</t>
  </si>
  <si>
    <t xml:space="preserve">                   -  </t>
  </si>
  <si>
    <r>
      <t>PREÇO DE VENDA</t>
    </r>
    <r>
      <rPr>
        <sz val="11"/>
        <color rgb="FF000000"/>
        <rFont val="Calibri"/>
        <family val="2"/>
      </rPr>
      <t xml:space="preserve"> = TOTAL (A+B+C)</t>
    </r>
  </si>
  <si>
    <t>SERVIÇO: Sensor de presença sem fotocélula, fixação em teto - Fornecimento e Instalação</t>
  </si>
  <si>
    <t>REFERÊNCIA: SINAPI-ES 97598</t>
  </si>
  <si>
    <t>SENSOR DE PRESENCA BIVOLT DE TETO SEM FOTOCELULA PARA QUALQUER TIPO DE LAMPADA POTENCIA MAXIMA *900* W, USO INTERNO</t>
  </si>
  <si>
    <t>SERVIÇO: Chapim de granito cinza polido, 19 cm, esp. 3 cm</t>
  </si>
  <si>
    <t>UND: m</t>
  </si>
  <si>
    <t>REFERÊNCIA: DER-ES 130317</t>
  </si>
  <si>
    <t>15 CM</t>
  </si>
  <si>
    <t>19 CM</t>
  </si>
  <si>
    <t>ÁREA</t>
  </si>
  <si>
    <t>M3</t>
  </si>
  <si>
    <t xml:space="preserve">AREIA LAVADA MEDIA (LABOR)  </t>
  </si>
  <si>
    <t>CAL HIDRATADO P/ ARGAMASSA CH III (LABOR)  1,274</t>
  </si>
  <si>
    <t>CIMENTO PORTLAND CP III - 40 (LABOR)</t>
  </si>
  <si>
    <t>023522</t>
  </si>
  <si>
    <t>M2</t>
  </si>
  <si>
    <t xml:space="preserve">INSTITUTO DE PREVIDÊNCIA DOS SERVIDORES DO MUNICIPIO DE JOÃO NEIVA - IPSJON							</t>
  </si>
  <si>
    <t>COTAÇÕES</t>
  </si>
  <si>
    <t>ORÇAMENTISTAS: ARQ./URB. BRUNA PEROVANO SIRTULI  CAU-ES A187736-4 / ARQ./URB. THAÍS BAPTISTA CAU-ES A181604-7</t>
  </si>
  <si>
    <t>NÚMERO</t>
  </si>
  <si>
    <t>ITEM PLANILHA</t>
  </si>
  <si>
    <t>FORNECEDOR 1</t>
  </si>
  <si>
    <t>CONTATO</t>
  </si>
  <si>
    <t>PREÇO</t>
  </si>
  <si>
    <t xml:space="preserve">DATA </t>
  </si>
  <si>
    <t>FORNECEDOR 2</t>
  </si>
  <si>
    <t>DATA</t>
  </si>
  <si>
    <t>FORNECEDOR 3</t>
  </si>
  <si>
    <t>MÉDIA</t>
  </si>
  <si>
    <t>OBSERVAÇÕES</t>
  </si>
  <si>
    <t>Fornecimento e Instalação de Plataforma Elevatória de Acessibilidade</t>
  </si>
  <si>
    <t>Mobilitá Elevadores</t>
  </si>
  <si>
    <t>Demolição manual de piso cimentado espessura de 1,5 cm, inclusive lastro de concreto espessura de 6,0 cm, sem reaproveitamento</t>
  </si>
  <si>
    <t>Demolição manual de revestimento cerâmico/porcelanato (pisos), inclusive lastro de concreto espessura de 6,0 cm, sem reaproveitamento</t>
  </si>
  <si>
    <t>GOVERNO DO ESTADO DO ESPÍRITO SANTO</t>
  </si>
  <si>
    <t>Secretaria de Estado de Mobilidade e Infraestrutura - SEMOBI</t>
  </si>
  <si>
    <t>Departamento de Edificações e de Rodovias do Estado do Espírito Santo - DER-ES</t>
  </si>
  <si>
    <t>Planilha Orçamentária</t>
  </si>
  <si>
    <r>
      <t>Orçamento:</t>
    </r>
    <r>
      <rPr>
        <sz val="11"/>
        <color theme="1"/>
        <rFont val="Calibri"/>
        <family val="2"/>
        <scheme val="minor"/>
      </rPr>
      <t> 1679501 - TABELA CUSTOS LABOR/CT-UFES PADRÃO DER-ES SERVIÇOS NÃO DESONERADOS DEZEMBRO/2025 (LS HORISTAS=157,27; LS MENSALISTAS=72,92%; BDI=0%)</t>
    </r>
  </si>
  <si>
    <r>
      <t>Leis Sociais:</t>
    </r>
    <r>
      <rPr>
        <sz val="11"/>
        <color theme="1"/>
        <rFont val="Calibri"/>
        <family val="2"/>
        <scheme val="minor"/>
      </rPr>
      <t> 157,27</t>
    </r>
  </si>
  <si>
    <r>
      <t>Orgão Cliente:</t>
    </r>
    <r>
      <rPr>
        <sz val="11"/>
        <color theme="1"/>
        <rFont val="Calibri"/>
        <family val="2"/>
        <scheme val="minor"/>
      </rPr>
      <t> DEPARTAMENTO DE EDIFICAÇÕES E DE RODOVIAS DO ESTADO DO ESPÍRITO SANTO</t>
    </r>
  </si>
  <si>
    <r>
      <t>BDI:</t>
    </r>
    <r>
      <rPr>
        <sz val="11"/>
        <color theme="1"/>
        <rFont val="Calibri"/>
        <family val="2"/>
        <scheme val="minor"/>
      </rPr>
      <t> 0</t>
    </r>
  </si>
  <si>
    <r>
      <t>Planilha:</t>
    </r>
    <r>
      <rPr>
        <sz val="11"/>
        <color theme="1"/>
        <rFont val="Calibri"/>
        <family val="2"/>
        <scheme val="minor"/>
      </rPr>
      <t> TABELA CUSTOS LABOR/CT-UFES PADRÃO DER-ES SERVIÇOS NÃO DESONERADOS DEZEMBRO/2025 (LS HORISTAS=157,27; LS MENSALISTAS=72,92%; BDI=0%)</t>
    </r>
  </si>
  <si>
    <r>
      <t>Data Base:</t>
    </r>
    <r>
      <rPr>
        <sz val="11"/>
        <color theme="1"/>
        <rFont val="Calibri"/>
        <family val="2"/>
        <scheme val="minor"/>
      </rPr>
      <t> Dezembro/2025</t>
    </r>
  </si>
  <si>
    <r>
      <t>Local:</t>
    </r>
    <r>
      <rPr>
        <sz val="11"/>
        <color theme="1"/>
        <rFont val="Calibri"/>
        <family val="2"/>
        <scheme val="minor"/>
      </rPr>
      <t> </t>
    </r>
  </si>
  <si>
    <t>Item</t>
  </si>
  <si>
    <t>Fonte/Código</t>
  </si>
  <si>
    <t>Especificação do Serviço</t>
  </si>
  <si>
    <t>Und.</t>
  </si>
  <si>
    <t>Quant.</t>
  </si>
  <si>
    <t>Preço Unitário</t>
  </si>
  <si>
    <t>Preço Total</t>
  </si>
  <si>
    <t>LABOR - 2024 - 010201 - 2</t>
  </si>
  <si>
    <t>LABOR - 2024 - 010202 - 2</t>
  </si>
  <si>
    <t>Demolição manual de revestimento cerâmico/porcelanato (pisos), exclusive lastro, sem reaproveitamento</t>
  </si>
  <si>
    <t>LABOR - 2024 - 010203 - 2</t>
  </si>
  <si>
    <t>LABOR - 2024 - 010204 - 2</t>
  </si>
  <si>
    <t>Demolição manual de piso de madeira (tacos), exclusive lastro, sem reaproveitamento</t>
  </si>
  <si>
    <t>LABOR - 2024 - 010205 - 2</t>
  </si>
  <si>
    <t>Demolição manual de piso de madeira (tábuas), exclusive lastro, sem reaproveitamento</t>
  </si>
  <si>
    <t>LABOR - 2024 - 010206 - 2</t>
  </si>
  <si>
    <t>Demolição manual de revestimento cerâmico/porcelanato (parede), exclusive emboço/reboco, sem reaproveitamento</t>
  </si>
  <si>
    <t>LABOR - 2024 - 010207 - 2</t>
  </si>
  <si>
    <t>Demolição manual de lambri de madeira em parede, sem reaproveitamento</t>
  </si>
  <si>
    <t>LABOR - 2024 - 010208 - 2</t>
  </si>
  <si>
    <t>Retirada manual de revestimento em argamassa cimento e areia (emboço e reboco), sem reaproveitamento</t>
  </si>
  <si>
    <t>LABOR - 2024 - 010209 - 2</t>
  </si>
  <si>
    <t>Demolição manual de alvenaria de bloco furado (cerâmico), sem reaproveitamento</t>
  </si>
  <si>
    <t>LABOR - 2024 - 010210 - 2</t>
  </si>
  <si>
    <t>Demolição manual de concreto simples, sem reaproveitamento</t>
  </si>
  <si>
    <t>LABOR - 2024 - 010212 - 2</t>
  </si>
  <si>
    <t>Retirada manual cuidadosa de pavimento em paralelepípedos, inclusive limpeza e empilhamento para reaproveitamento</t>
  </si>
  <si>
    <t>LABOR - 2024 - 010213 - 2</t>
  </si>
  <si>
    <t>Retirada manual cuidadosa de blocos pré-moldados de concreto (Blokret), inclusive limpeza e empilhamento para reaproveitamento</t>
  </si>
  <si>
    <t>LABOR - 2024 - 010214 - 2</t>
  </si>
  <si>
    <t>Retirada manual de portas e janelas de madeira, inclusive batentes (marcos), sem reaproveitamento</t>
  </si>
  <si>
    <t>LABOR - 2024 - 010215 - 1</t>
  </si>
  <si>
    <t>Retirada de esquadrias metálicas</t>
  </si>
  <si>
    <t>LABOR - 2024 - 010216 - 2</t>
  </si>
  <si>
    <t>Retirada manual de meio-fio de concreto, sem reaproveitamento</t>
  </si>
  <si>
    <t>LABOR - 2024 - 010218 - 2</t>
  </si>
  <si>
    <t>Remoção de pintura a óleo ou esmalte sobre paredes, com aplicação de removedor</t>
  </si>
  <si>
    <t>LABOR - 2024 - 010219 - 2</t>
  </si>
  <si>
    <t>Demolição manual de concreto armado, sem reaproveitamento</t>
  </si>
  <si>
    <t>LABOR - 2024 - 010220 - 2</t>
  </si>
  <si>
    <t>Demolição manual de piso cimentado espessura de 1,5 cm, exclusive lastro de concreto, sem reaproveitamento</t>
  </si>
  <si>
    <t>LABOR - 2024 - 010221 - 2</t>
  </si>
  <si>
    <t>Retirada de bandeira de porta de madeira, incluindo acabamento, acessórios e eventuais fixações, exclusive batentes (marcos), sem reaproveitamento</t>
  </si>
  <si>
    <t>LABOR - 2024 - 010222 - 2</t>
  </si>
  <si>
    <t>Demolição manual de elementos vazados cerâmicos ou de concreto (cogogó), sem reaproveitamento</t>
  </si>
  <si>
    <t>LABOR - 2024 - 010223 - 2</t>
  </si>
  <si>
    <t>Retirada manual de louças sanitárias, inclusive vedação dos pontos de esgoto e água fria, sem reaproveitamento</t>
  </si>
  <si>
    <t>LABOR - 2024 - 010224 - 2</t>
  </si>
  <si>
    <t>Retirada manual de grades, gradis, alambrados, cercas e portões metálicos, inclusive remoção de argamassa de chumbamento, acessórios de fixação e corte de soldas</t>
  </si>
  <si>
    <t>LABOR - 2024 - 010225 - 2</t>
  </si>
  <si>
    <t>Retirada de bancada em granito, inclusive remoção de rodabanca e cantoneiras de fixação, sem reaproveitamento</t>
  </si>
  <si>
    <t>LABOR - 2024 - 010226 - 2</t>
  </si>
  <si>
    <t>Retirada de tanque em mármore sintético, cantoneiras de fixação, inclusive vedação dos pontos de esgoto e água fria, sem reaproveitamento</t>
  </si>
  <si>
    <t>LABOR - 2024 - 010227 - 2</t>
  </si>
  <si>
    <t>Retirada manual de caixa d?água de fibrocimento, sem considerar o reaproveitamento do reservatório, inclusive remoção dos flanges, boia e vedação dos pontos de alimentação de água fria</t>
  </si>
  <si>
    <t>LABOR - 2024 - 010228 - 2</t>
  </si>
  <si>
    <t>Demolição manual de forro/lambri de madeira, sem reaproveitamento</t>
  </si>
  <si>
    <t>LABOR - 2024 - 010229 - 2</t>
  </si>
  <si>
    <t>Retirada manual de poste de aço telecônico galvanizado de 4 a 6 m, parafusado sobre base de concreto, exclusive a remoção dessa base</t>
  </si>
  <si>
    <t>LABOR - 2024 - 010230 - 2</t>
  </si>
  <si>
    <t>Retirada de pintura à base de PVA, utilizando a raspagem manual</t>
  </si>
  <si>
    <t>LABOR - 2024 - 010234 - 2</t>
  </si>
  <si>
    <t>Demolição manual de laje pré-moldada, sem reaproveitamento</t>
  </si>
  <si>
    <t>LABOR - 2024 - 010238 - 2</t>
  </si>
  <si>
    <t>Apicoamento manual de superfície revestida com argamassa</t>
  </si>
  <si>
    <t>LABOR - 2024 - 010239 - 2</t>
  </si>
  <si>
    <t>Retirada manual de divisórias modulares (tipo Eucatex), com reaproveitamento</t>
  </si>
  <si>
    <t>LABOR - 2024 - 010240 - 2</t>
  </si>
  <si>
    <t>Retirada manual de interruptores e tomadas, sem reaproveitamento</t>
  </si>
  <si>
    <t>LABOR - 2024 - 010242 - 2</t>
  </si>
  <si>
    <t>Retirada manual de vidros quebrados, sem reaproveitamento</t>
  </si>
  <si>
    <t>LABOR - 2024 - 010244 - 2</t>
  </si>
  <si>
    <t>Demolição manual de rodapé em argamassa de cimento e areia, sem reaproveitamento</t>
  </si>
  <si>
    <t>LABOR - 2024 - 010246 - 2</t>
  </si>
  <si>
    <t>Lixamento manual de parede com pintura PVA para nivelamento e preparo da superfície para recebimento de nova camada de tinta</t>
  </si>
  <si>
    <t>LABOR - 2024 - 010254 - 2</t>
  </si>
  <si>
    <t>Remoção manual de telhas cerâmicas, tipo francesa, inclusive cumeeira, sem reaproveitamento</t>
  </si>
  <si>
    <t>LABOR - 2024 - 010255 - 2</t>
  </si>
  <si>
    <t>Remoção manual de telhas cerâmicas, tipo colonial, inclusive cumeeira, sem reaproveitamento</t>
  </si>
  <si>
    <t>LABOR - 2024 - 010256 - 2</t>
  </si>
  <si>
    <t>Remoção manual de telhas ondulada de fibrocimento, inclusive cumeeira, sem reaproveitamento</t>
  </si>
  <si>
    <t>LABOR - 2024 - 010259 - 2</t>
  </si>
  <si>
    <t>Retirada manual de rodapé de madeira, sem reaproveitamento</t>
  </si>
  <si>
    <t>LABOR - 2024 - 010264 - 2</t>
  </si>
  <si>
    <t>Demolição manual de piso argamassa de alta resistência tipo granilite, exclusive camada de regularização, sem reaproveitamento</t>
  </si>
  <si>
    <t>LABOR - 2024 - 010271 - 2</t>
  </si>
  <si>
    <t>Retirada manual de caixas/quadros elétricos de embutir, com dimensões máximas até 600 x 800 x 120mm, sem reaproveitamento</t>
  </si>
  <si>
    <t>LABOR - 2024 - 010279 - 2</t>
  </si>
  <si>
    <t>Retirada manual de quadro de giz (1.29 x 3.95m), sem reaproveitamento</t>
  </si>
  <si>
    <t>LABOR - 2024 - 010280 - 2</t>
  </si>
  <si>
    <t>Remoção manual de telha metálica, exclusive trama, sem reaproveitamento</t>
  </si>
  <si>
    <t>LABOR - 2024 - 010286 - 2</t>
  </si>
  <si>
    <t>Retirada manual de divisória de granito, inclusive remoção de calafetagem e demolição de argamassa de chumbamento, sem reaproveitamento</t>
  </si>
  <si>
    <t>LABOR - 2024 - 010292 - 2</t>
  </si>
  <si>
    <t>Retirada manual de alizar de madeira, sem reaproveitamento</t>
  </si>
  <si>
    <t>LABOR - 2024 - 010315 - 2</t>
  </si>
  <si>
    <t>Retirada manual de telhas tipo Canalete 49, sem reaproveitamento</t>
  </si>
  <si>
    <t>LABOR - 2024 - 010317 - 2</t>
  </si>
  <si>
    <t>Demolição cuidadosa de alvenaria de forma manual, para abertura de vãos, sem reaproveitamento</t>
  </si>
  <si>
    <t>LABOR - 2024 - 010318 - 2</t>
  </si>
  <si>
    <t>Remoção manual de forro modular apoiados em estruturas em perfis metálicos, sem reaproveitamento</t>
  </si>
  <si>
    <t>LABOR - 2024 - 010319 - 2</t>
  </si>
  <si>
    <t>Remoção manual de pintura antiga a base de óleo ou esmalte sobre esquadrias, com aplicação de removedor</t>
  </si>
  <si>
    <t>LABOR - 2024 - 010320 - 2</t>
  </si>
  <si>
    <t>Remoção manual de revestimento de pisos com forração têxtil, com aplicação de solvente</t>
  </si>
  <si>
    <t>LABOR - 2024 - 010323 - 2</t>
  </si>
  <si>
    <t>Retirada de torneira, sem reaproveitamento</t>
  </si>
  <si>
    <t>LABOR - 2024 - 010324 - 2</t>
  </si>
  <si>
    <t>Retirada manual de telha tipo Canalete 90, sem reaproveitamento</t>
  </si>
  <si>
    <t>LABOR - 2024 - 010325 - 2</t>
  </si>
  <si>
    <t>Demolição manual de estrutura de madeira para telhado, sem reaproveitamento</t>
  </si>
  <si>
    <t>LABOR - 2024 - 010326 - 2</t>
  </si>
  <si>
    <t>Remoção manual de trama de madeira para cobertura, com reaproveitamento</t>
  </si>
  <si>
    <t>LABOR - 2024 - 010327 - 2</t>
  </si>
  <si>
    <t>Retirada manual de batente (marco) de madeira, sem reaproveitamento</t>
  </si>
  <si>
    <t>LABOR - 2024 - 010329 - 2</t>
  </si>
  <si>
    <t>Retirada manual de disjuntor monofásico, bifásico ou trifásico, sem reaproveitamento</t>
  </si>
  <si>
    <t>LABOR - 2024 - 010331 - 2</t>
  </si>
  <si>
    <t>Demolição manual de piso, soleira, peitoris e escadas em mármore ou granito, exclusive regularização, sem reaproveitamento</t>
  </si>
  <si>
    <t>LABOR - 2024 - 010332 - 2</t>
  </si>
  <si>
    <t>Retirada manual de roda-parede em madeira, sem reaproveitamento</t>
  </si>
  <si>
    <t>LABOR - 2024 - 010333 - 2</t>
  </si>
  <si>
    <t>Retirada manual de piso de borracha com aplicação de solvente a base de álcool, sem reaproveitamento</t>
  </si>
  <si>
    <t>LABOR - 2024 - 010344 - 2</t>
  </si>
  <si>
    <t>Demolição de lajes, em concreto armado, de forma mecanizada com martelete demolidor elétrico, sem reaproveitamento</t>
  </si>
  <si>
    <t>LIMPEZA DO TERRENO</t>
  </si>
  <si>
    <t>LABOR - 2024 - 010401 - 2</t>
  </si>
  <si>
    <t>Corte manual de capoeira fina com foice</t>
  </si>
  <si>
    <t>LABOR - 2024 - 010402 - 2</t>
  </si>
  <si>
    <t>Raspagem superficial e limpeza manual do terreno, realizado com o uso de ferramentas manuais</t>
  </si>
  <si>
    <t>LABOR - 2024 - 010403 - 2</t>
  </si>
  <si>
    <t>Corte e destocamento manual de árvores com diâmetro de até 15 cm</t>
  </si>
  <si>
    <t>LABOR - 2024 - 010404 - 2</t>
  </si>
  <si>
    <t>Corte e destocamento mecanizado de árvores com diâmetro superior a 30 cm</t>
  </si>
  <si>
    <t>LOCAÇÃO</t>
  </si>
  <si>
    <t>LABOR - 2024 - 010501 - 1</t>
  </si>
  <si>
    <t>LABOR - 2024 - 010512 - 1</t>
  </si>
  <si>
    <t>Equipe topográfica para serviços simples de locação e nivelamento (incluindo equipamento, transporte e profissionais nivel médio)</t>
  </si>
  <si>
    <t>mês</t>
  </si>
  <si>
    <t>SERVIÇOS ADMINISTRATIVOS E TÉCNICOS - MENSALISTAS</t>
  </si>
  <si>
    <t>LABOR - 2024 - 010801 - 1</t>
  </si>
  <si>
    <t>Engenheiro Junior</t>
  </si>
  <si>
    <t>LABOR - 2024 - 010802 - 1</t>
  </si>
  <si>
    <t>Engenheiro Pleno</t>
  </si>
  <si>
    <t>LABOR - 2024 - 010803 - 1</t>
  </si>
  <si>
    <t>Engenhero Sênior</t>
  </si>
  <si>
    <t>LABOR - 2024 - 010807 - 1</t>
  </si>
  <si>
    <t>Almoxarife</t>
  </si>
  <si>
    <t>LABOR - 2024 - 010808 - 1</t>
  </si>
  <si>
    <t>Auxiliar de Almoxarife</t>
  </si>
  <si>
    <t>LABOR - 2024 - 010809 - 1</t>
  </si>
  <si>
    <t>Vigia</t>
  </si>
  <si>
    <t>LABOR - 2024 - 010810 - 1</t>
  </si>
  <si>
    <t>Encarregado de turma</t>
  </si>
  <si>
    <t>LABOR - 2024 - 010811 - 1</t>
  </si>
  <si>
    <t>Mestre de Obras Senior</t>
  </si>
  <si>
    <t>LABOR - 2024 - 010812 - 1</t>
  </si>
  <si>
    <t>Coordenador Tecnico Especialista</t>
  </si>
  <si>
    <t>LABOR - 2024 - 010813 - 1</t>
  </si>
  <si>
    <t>Técnico Nível Superior</t>
  </si>
  <si>
    <t>LABOR - 2024 - 010814 - 1</t>
  </si>
  <si>
    <t>Técnico Segundo Grau Nivel "A"</t>
  </si>
  <si>
    <t>LABOR - 2024 - 010815 - 1</t>
  </si>
  <si>
    <t>Técnico Segundo Grau Nivel "B"</t>
  </si>
  <si>
    <t>LABOR - 2024 - 010816 - 1</t>
  </si>
  <si>
    <t>Técnico Segundo Grau Nivel "C"</t>
  </si>
  <si>
    <t>LABOR - 2024 - 010817 - 1</t>
  </si>
  <si>
    <t>Técnico Segundo Grau Nivel "D"</t>
  </si>
  <si>
    <t>LABOR - 2024 - 010818 - 1</t>
  </si>
  <si>
    <t>Cotador (Auxiliar de Engenharia)</t>
  </si>
  <si>
    <t>LABOR - 2024 - 020305 - 1</t>
  </si>
  <si>
    <t>Placa de obra nas dimensões de 2.0 x 4.0 m, padrão DER</t>
  </si>
  <si>
    <t>LABOR - 2024 - 020339 - 1</t>
  </si>
  <si>
    <t>LABOR - 2024 - 020343 - 1</t>
  </si>
  <si>
    <t>Aluguel mensal container para escritório, sem banheiro, dim. 6.00x2.40m, incl. porta, 2 janelas, abert p/ ar cond., 2 pt iluminação, 2 tomadas elét. e 1 tomada telef. Isolamento térmico (teto e paredes), piso em comp. Naval, cert. NR18, incl. laudo descontaminação.</t>
  </si>
  <si>
    <t>LABOR - 2024 - 020344 - 1</t>
  </si>
  <si>
    <t>LABOR - 2024 - 020346 - 1</t>
  </si>
  <si>
    <t>Locação de andaime metálico para fachada - tipo torre (aluguel mensal)</t>
  </si>
  <si>
    <t>LABOR - 2024 - 020348 - 1</t>
  </si>
  <si>
    <t>Fornecimento e instalação de proteção para andaime fachadeiro considerando plataforma, rodapé e guarda-corpo em madeira, inclusive entelamento, conforme NR-18 (medido por m2 de fachada)</t>
  </si>
  <si>
    <t>LABOR - 2024 - 020350 - 1</t>
  </si>
  <si>
    <t>LABOR - 2024 - 020351 - 1</t>
  </si>
  <si>
    <t>Tapume madeira compensada resinada e= 12mm h=2,20m, estr. c/ mad reflorest., incl mont, pintura esmalte sint, adesivo "DER-ES" 60x60cm a cada 10m e faixas c/ pintura esmalte sintético nas cores azul c/ h=30cm e rosa c/ h=10cm</t>
  </si>
  <si>
    <t>LABOR - 2024 - 020352 - 1</t>
  </si>
  <si>
    <t>Aluguel mensal container para escritório, dim. 6.00x2.40m, c/ banheiro (vaso+lavat+chuveiro e básc), incl. porta, 2 janelas, abert p/ ar cond., 2 pt iluminação, 2 tom. elét. e 1 tom.telef. Isolam.térmico(teto e paredes), piso em comp. Naval, cert. NR18, incl. laudo descontaminação.</t>
  </si>
  <si>
    <t>ms</t>
  </si>
  <si>
    <t>LABOR - 2024 - 020353 - 1</t>
  </si>
  <si>
    <t>Aluguel mensal container para refeitorio, incl. porta, 2 janelas, abert p/ ar cond., 2 pt iluminação, 2 tomadas elét. e 1 tomada telef. Isolamento térmico (paredes e teto), piso em comp. Naval pintado, cert. NR18, incl. laudo descontaminação.</t>
  </si>
  <si>
    <t>LABOR - 2024 - 020354 - 1</t>
  </si>
  <si>
    <t>Aluguel mensal container para vestiário, incl. porta, venezianas de circulação, 1 pt iluminação, Isolamento térmico (teto), piso em comp. Naval pintado, cert. NR18, incl. laudo descontaminação.</t>
  </si>
  <si>
    <t>LABOR - 2024 - 020355 - 1</t>
  </si>
  <si>
    <t>Aluguel mensal container sanitário, incl porta, básc, 2 ptos luz, 1 pto aterram., 3vasos, 3lavatórios, calha mictório, 6 chuveiros (1 eletrico), torn.,registros, piso comp. Naval pintado, cert NR18 e laudo descontaminação</t>
  </si>
  <si>
    <t>LABOR - 2024 - 020356 - 1</t>
  </si>
  <si>
    <t>Aluguel mensal container para almoxarifado, incl. porta, 2 janelas, 1 pt iluminação, Isolamento térmico (teto), piso em comp. Naval pintado, cert. NR18, incl. laudo descontaminação.</t>
  </si>
  <si>
    <t>LABOR - 2024 - 020701 - 1</t>
  </si>
  <si>
    <t>Barracão para escritório com sanitário área de 14.50 m2, de chapa de compens. 12mm e pontalete 8x8cm, piso cimentado e cobertura de telha de fibroc. 6mm, incl. ponto de luz e cx. de inspeção, conf. projeto (1 utilização)</t>
  </si>
  <si>
    <t>LABOR - 2024 - 020702 - 1</t>
  </si>
  <si>
    <t>Barracão para almoxarifado área de 10.90m2, de chapa de compensado de 12mm e pontalete 8x8cm, piso cimentado e cobertura de telhas de fibrocimento de 6mm, incl. ponto de luz, conf. projeto (1 utilização)</t>
  </si>
  <si>
    <t>LABOR - 2024 - 020703 - 1</t>
  </si>
  <si>
    <t>Barracão para depósito de cimento área de 10.90m2, de chapa de compensado 12mm e pontaletes 8x8cm, piso cimentado e cobertura de telhas de fibrocimento de 6mm, inclusive ponto de luz, conf. projeto (1 utilização)</t>
  </si>
  <si>
    <t>LABOR - 2024 - 020704 - 1</t>
  </si>
  <si>
    <t>Refeitório com paredes de chapa de compens. 12mm e pontaletes 8x8cm, piso ciment. e cob. de telhas fibroc. 6mm, incl. ponto de luz e cx. de inspeção (cons. 1.21 m2/func./turno), conf. projeto (1 utilização)</t>
  </si>
  <si>
    <t>LABOR - 2024 - 020705 - 1</t>
  </si>
  <si>
    <t>Unidade de sanitário e vestiário p/ até 20 func. área de 18.15m2, paredes de chapa compens. 12mm e pontalete 8x8cm, piso cimentado, cobert. telha fibroc. 6mm, incl. instalação de luz e cx. de inspeção, conf. projeto (1 utilização)</t>
  </si>
  <si>
    <t>LABOR - 2024 - 020706 - 1</t>
  </si>
  <si>
    <t>Unidade de sanitário e vestiário de 20 a 40 func. área 25.40m2, paredes de chapa compens. 12mm e pontalete 8x8cm, piso cimentado, cobert. telha fibroc. 6mm, incl. inst. de luz e cx. de inspeção, conf. projeto (1 utilização)</t>
  </si>
  <si>
    <t>LABOR - 2024 - 020707 - 1</t>
  </si>
  <si>
    <t>Unidade de sanitário e vestiário de 40 a 60 func. área 33.90m2, paredes de chapa compens. 12mm e pontalete 8x8cm, piso cimentado, cobert. telha fibroc. 6mm, incl. inst. de luz e cx. de inspeção, conf. projeto (1 utilização)</t>
  </si>
  <si>
    <t>LABOR - 2024 - 020708 - 1</t>
  </si>
  <si>
    <t>Galpão para serraria e carpintaria área 12.00m2, em peça de madeira 8x8cm e contraventamento de 5x7cm, cobertura de telha de fibroc. de 6mm, inclusive ponto e cabo de alimentação da máquina, conf. projeto (1 utilização)</t>
  </si>
  <si>
    <t>LABOR - 2024 - 020709 - 1</t>
  </si>
  <si>
    <t>Galpão para corte e armação com área de 6.00m2, em peças de madeira 8x8cm e contraventamento de 5x7cm, cobertura de telhas de fibroc. de 6mm, inclusive ponto e cabo de alimentação da máquina, conf. projeto (1 utilização)</t>
  </si>
  <si>
    <t>LABOR - 2024 - 020710 - 1</t>
  </si>
  <si>
    <t>Reservatório de poliestileno de 500L, incl. suporte em madeira de 7x12cm e 5x7cm, elevado de 4m, conf. projeto (1 utilização)</t>
  </si>
  <si>
    <t>LABOR - 2024 - 020711 - 1</t>
  </si>
  <si>
    <t>Reservatório de poliestileno de 1000 L, incl. suporte em madeira de 7x12cm e 8x7cm, elevado de 4m, conf. projeto (1 utilização)</t>
  </si>
  <si>
    <t>LABOR - 2024 - 020712 - 1</t>
  </si>
  <si>
    <t>LABOR - 2024 - 020713 - 1</t>
  </si>
  <si>
    <t>LABOR - 2024 - 020714 - 1</t>
  </si>
  <si>
    <t>INSTALAÇÃO DO CANTEIRO DE OBRAS (UTILIZAÇÃO 2 VEZES), PROJETO PADRÃO LABOR - NR.18 (OBRAS COM PRAZO DE EXECUÇÃO DE 6 A 12 MESES)</t>
  </si>
  <si>
    <t>LABOR - 2024 - 020801 - 1</t>
  </si>
  <si>
    <t>Barracão para escritório com sanitário área 14.50m2, de chapa de compens. 12mm e pontalete 8x8cm, piso cimentado e cobertura de telha de fibroc. 6mm, incl. ponto de luz e cx. de inspeção, conf. projeto (2 utilizações)</t>
  </si>
  <si>
    <t>LABOR - 2024 - 020802 - 1</t>
  </si>
  <si>
    <t>Barracão para almoxarifado área de 10.90m2, de chapa de compensado 12mm e pontaletes 8x8cm, piso cimentado e cobertura de telha de fibrocimento de 6mm, inclusive ponto de luz, conf. projeto (2 utilizações)</t>
  </si>
  <si>
    <t>LABOR - 2024 - 020803 - 1</t>
  </si>
  <si>
    <t>Barracão para depósito de cimento área de 10.90m2, de chapa de compensado 12mm e pontaletes 8x8cm, piso cimentado e cobertura de telhas de fibrocimento de 6mm, inclusive ponto de luz, conf. projeto (2 utilizações)</t>
  </si>
  <si>
    <t>LABOR - 2024 - 020804 - 1</t>
  </si>
  <si>
    <t>Refeitório com paredes de chapa de compens. 12mm e pontaletes 8x8cm, piso ciment. e cobert. de telhas fibroc. 6mm, incl. ponto de luz e cx. de inspeção (cons. 1.21m2/func./turno), conf. projeto (2 utilização)</t>
  </si>
  <si>
    <t>LABOR - 2024 - 020805 - 1</t>
  </si>
  <si>
    <t>Unidade de sanitário e vestiário para até 20 func. área 18.15m2, paredes de chapa compens. 12mm e pontalete 8x8cm, piso cimentado, cobert. telha fibroc. 6mm, incl. inst. de luz e cx. de inspeção, conf. projeto (2 utilizações)</t>
  </si>
  <si>
    <t>LABOR - 2024 - 020806 - 1</t>
  </si>
  <si>
    <t>Unidade de sanitário e vestiário de 20 a 40 func. área 25.40m2, paredes de chapa compens. 12mm e pontalete 8x8cm, piso cimentado, cobert. telha fibroc. 6mm, incl. inst. de luz e cx. de inspeção, conf. projeto (2 utilizações)</t>
  </si>
  <si>
    <t>LABOR - 2024 - 020807 - 1</t>
  </si>
  <si>
    <t>Unidade de sanitário e vestiário de 40 a 60 func. área 33.90m2, paredes de chapa compens. 12mm e pontalete 8x8cm, piso cimentado, cobert. telha fibroc. 6mm, incl. inst. de luz e cx. de inspeção, conf. projeto (2 utilizações)</t>
  </si>
  <si>
    <t>LABOR - 2024 - 020808 - 1</t>
  </si>
  <si>
    <t>Galpão para serraria e carpintaria área 12.00m2, em peças de madeira 8x8cm e contraventamento de 5x7cm, cobertura de telhas de fibroc. de 6mm, inclusive ponto e cabo de alimentação da máquina, conf. projeto (2 utilizações)</t>
  </si>
  <si>
    <t>LABOR - 2024 - 020809 - 1</t>
  </si>
  <si>
    <t>Galpão para corte e armação com área de 6.00m2, de peças de madeira 8x8cm e contraventamento de 5x7cm, cobertura de telhas de fibroc. de 6mm, inclusive ponto e cabo de alimentação da máquina, conf. projeto (2 utilizações)</t>
  </si>
  <si>
    <t>LABOR - 2024 - 020810 - 1</t>
  </si>
  <si>
    <t>Reservatório de poliestileno de 500 L, incl. suporte em madeira de 7x12cm e 5x7cm, elevado de 4m, conforme projeto (2 utilizações)</t>
  </si>
  <si>
    <t>LABOR - 2024 - 020811 - 1</t>
  </si>
  <si>
    <t>Reservatório de poliestileno de 1000 L, inclusive suporte em madeira de 7x12cm e 5x7cm, elevado de 4m, conforme projeto (2 utilizações)</t>
  </si>
  <si>
    <t>LABOR - 2024 - 020812 - 1</t>
  </si>
  <si>
    <t>MOVIMENTO DE TERRA</t>
  </si>
  <si>
    <t>LABOR - 2024 - 030101 - 1</t>
  </si>
  <si>
    <t>LABOR - 2024 - 030102 - 1</t>
  </si>
  <si>
    <t>Escavação manual em material de 2a. categoria, até 1.50 m de profundidade</t>
  </si>
  <si>
    <t>LABOR - 2024 - 030103 - 1</t>
  </si>
  <si>
    <t>Escavação mecânica em material de 1a. categoria</t>
  </si>
  <si>
    <t>LABOR - 2024 - 030104 - 1</t>
  </si>
  <si>
    <t>Escavação mecânica em material de 2a. categoria</t>
  </si>
  <si>
    <t>LABOR - 2024 - 030119 - 1</t>
  </si>
  <si>
    <t>Apiloamento do fundo de vala com maço de 30 a 60kg</t>
  </si>
  <si>
    <t>LABOR - 2024 - 030201 - 1</t>
  </si>
  <si>
    <t>LABOR - 2024 - 030202 - 1</t>
  </si>
  <si>
    <t>Material para aterro - areia limpa (fornecimento já considerado 15% de empolamento)</t>
  </si>
  <si>
    <t>LABOR - 2024 - 030203 - 1</t>
  </si>
  <si>
    <t>Lastro de brita 3 e 4, apiloado manualmente</t>
  </si>
  <si>
    <t>LABOR - 2024 - 030204 - 1</t>
  </si>
  <si>
    <t>Lastro de areia</t>
  </si>
  <si>
    <t>LABOR - 2024 - 030206 - 1</t>
  </si>
  <si>
    <t>Aterro manual para regularização do terreno em areia, inclusive adensamento hidráulico e fornecimento do material (máximo de 100m3)</t>
  </si>
  <si>
    <t>LABOR - 2024 - 030208 - 1</t>
  </si>
  <si>
    <t>LABOR - 2024 - 030209 - 1</t>
  </si>
  <si>
    <t>Aterro com areia em áreas de calçada, inclusive fornecimento e adensamento</t>
  </si>
  <si>
    <t>LABOR - 2024 - 030210 - 1</t>
  </si>
  <si>
    <t>Aterro compactado utilizando compactador de placa vibratória com reaproveitamento do material</t>
  </si>
  <si>
    <t>LABOR - 2024 - 030211 - 1</t>
  </si>
  <si>
    <t>Reaterro de valas, exclusive compactação</t>
  </si>
  <si>
    <t>LABOR - 2024 - 030304 - 1</t>
  </si>
  <si>
    <t>Índice de preço para remoção de entulho decorrente da execução de obras (Classe A CONAMA - NBR 10.004 - Classe II-B), incluindo aluguel da caçamba, carga, transporte e descarga em área licenciada</t>
  </si>
  <si>
    <t>LABOR - 2024 - 030305 - 1</t>
  </si>
  <si>
    <t>Transporte de material encosta acima, serviço inteiramente manual, a 10m de distância, considerados ao longo da encosta, inclusive carga e descarga (txdam)</t>
  </si>
  <si>
    <t>LABOR - 2024 - 030306 - 1</t>
  </si>
  <si>
    <t>Transporte de material encosta abaixo, serviço inteiramente manual, a 10m de distância, considerados ao longo da encosta, inclusive carga e descarga (txdam)</t>
  </si>
  <si>
    <t>LABOR - 2024 - 040202 - 1</t>
  </si>
  <si>
    <t>Fornecimento, preparo e aplicação de concreto ciclópico Fck=15MPa com 30% de pedra de mão</t>
  </si>
  <si>
    <t>LABOR - 2024 - 040206 - 1</t>
  </si>
  <si>
    <t>LABOR - 2024 - 040224 - 1</t>
  </si>
  <si>
    <t>LABOR - 2024 - 040231 - 1</t>
  </si>
  <si>
    <t>LABOR - 2024 - 040233 - 1</t>
  </si>
  <si>
    <t>Fornecimento, preparo e aplicação de concreto Fck=15 MPa (brita 1 e 2) - (5% de perdas já incluído no custo)</t>
  </si>
  <si>
    <t>LABOR - 2024 - 040235 - 1</t>
  </si>
  <si>
    <t>Fornecimento, preparo e aplicação de concreto Fck=20 MPa (brita 1 e 2) - (5% de perdas já incluído no custo)</t>
  </si>
  <si>
    <t>LABOR - 2024 - 040237 - 1</t>
  </si>
  <si>
    <t>Fornecimento, preparo e aplicação de concreto Fck=25 MPa (brita 1 e 2) - (5% de perdas já incluído no custo)</t>
  </si>
  <si>
    <t>LABOR - 2024 - 040238 - 1</t>
  </si>
  <si>
    <t>Fôrma de chapa compensada resinada 12mm, levando-se em conta a utilização 3 vezes (incluido o material, corte, montagem, escoramento e desfôrma)</t>
  </si>
  <si>
    <t>LABOR - 2024 - 040239 - 1</t>
  </si>
  <si>
    <t>Fornecimento e aplicação de concreto USINADO Fck=20 MPa - considerando lançamento MANUAL para INFRA-ESTRUTURA (5% de perdas já incluído no custo)</t>
  </si>
  <si>
    <t>LABOR - 2024 - 040240 - 1</t>
  </si>
  <si>
    <t>Fornecimento e aplicação de concreto USINADO Fck=25 MPa - considerando lançamento MANUAL para INFRA-ESTRUTURA (5% de perdas já incluído no custo)</t>
  </si>
  <si>
    <t>LABOR - 2024 - 040243 - 1</t>
  </si>
  <si>
    <t>LABOR - 2024 - 040245 - 1</t>
  </si>
  <si>
    <t>LABOR - 2024 - 040246 - 1</t>
  </si>
  <si>
    <t>LABOR - 2024 - 040249 - 1</t>
  </si>
  <si>
    <t>Fôrma de tábua de madeira de 2.5x30.0cm, levando-se em conta utilização 1 vez (incluindo o material, corte, montagem, escoramento e desforma)</t>
  </si>
  <si>
    <t>LABOR - 2024 - 040250 - 1</t>
  </si>
  <si>
    <t>Fôrma de tábua de madeira de 2.5x30.0cm, levando-se em conta utilização 3 vezes (incluindo o material, corte, montagem, escoramento e desforma)</t>
  </si>
  <si>
    <t>LABOR - 2024 - 040253 - 1</t>
  </si>
  <si>
    <t>Fornecimento e aplicação de concreto USINADO Fck=30 MPa - considerando lançamento MANUAL para INFRA-ESTRUTURA (5% de perdas já incluído no custo)</t>
  </si>
  <si>
    <t>LABOR - 2024 - 040315 - 1</t>
  </si>
  <si>
    <t>LABOR - 2024 - 040320 - 1</t>
  </si>
  <si>
    <t>LABOR - 2024 - 040322 - 1</t>
  </si>
  <si>
    <t>LABOR - 2024 - 040324 - 1</t>
  </si>
  <si>
    <t>LABOR - 2024 - 040328 - 1</t>
  </si>
  <si>
    <t>LABOR - 2024 - 040329 - 1</t>
  </si>
  <si>
    <t>Fornecimento e aplicação de concreto USINADO Fck=20 MPa - considerando BOMBEAMENTO (5% de perdas já incluído no custo) (6% de taxa p/concr.bombeavel)</t>
  </si>
  <si>
    <t>LABOR - 2024 - 040330 - 1</t>
  </si>
  <si>
    <t>Fornecimento e aplicação de concreto USINADO Fck=25 MPa - considerando BOMBEAMENTO (5% de perdas já incluído no custo) (6% de taxa p/concr.bombeavel)</t>
  </si>
  <si>
    <t>LABOR - 2024 - 040331 - 1</t>
  </si>
  <si>
    <t>Fornecimento e aplicação de concreto USINADO Fck=30 MPa - considerando BOMBEAMENTO (5% de perdas já incluído no custo) (6% de taxa p/ concr. bombeavel)</t>
  </si>
  <si>
    <t>LABOR - 2024 - 040332 - 1</t>
  </si>
  <si>
    <t>Fornecimento, dobragem e colocação em fôrma, de armadura CA-50 A grossa, diâmetro de 12.5 a 25.0mm</t>
  </si>
  <si>
    <t>LABOR - 2024 - 040333 - 1</t>
  </si>
  <si>
    <t>LABOR - 2024 - 040337 - 1</t>
  </si>
  <si>
    <t>LABOR - 2024 - 040339 - 1</t>
  </si>
  <si>
    <t>Forma de chapas madeira compensada resinada, esp. 12mm, levando-se em conta a utilização 3 vezes, reforçadas com sarrafos de madeira de 2.5 x 10.0cm (incl material, corte, montagem, escoras em eucalipto e desforma)</t>
  </si>
  <si>
    <t>ESTRUTURAS DE CONCRETO APARENTE</t>
  </si>
  <si>
    <t>LABOR - 2024 - 040405 - 1</t>
  </si>
  <si>
    <t>Fôrma com chapa compensada plastificada esp. 12mm, utização 5 vezes</t>
  </si>
  <si>
    <t>LAJES PRÉ-MOLDADAS</t>
  </si>
  <si>
    <t>LABOR - 2024 - 040601 - 1</t>
  </si>
  <si>
    <t>Laje pré-fabricada treliçada (H=8cm) para forro simples revestido, vão até 3.5m, capeamento 2cm, elemento de enchimento bloco cerâmico, espessura final da laje - 10cm, Fck = 150Kg/cm2</t>
  </si>
  <si>
    <t>LABOR - 2024 - 040602 - 1</t>
  </si>
  <si>
    <t>Laje pré-fabricada treliçada (H=8cm), sobrecarga 300 kg/m2, vão de 3.5 a 4.3m, capeamento 4cm, elemento de enchimento em bloco cerâmico, espessura final da laje ? 12cm, Fck = 150 Kg/cm2</t>
  </si>
  <si>
    <t>DIVERSOS</t>
  </si>
  <si>
    <t>LABOR - 2024 - 040705 - 1</t>
  </si>
  <si>
    <t>Execução de junta de dilatação 2 x 2 cm considerando 1cm de aplicação de isopor e 1cm de aplicação de mastique elástico do tipo sikaflex 1a ou equivalente</t>
  </si>
  <si>
    <t>RECUPERAÇÃO DE ESTRUTURAS</t>
  </si>
  <si>
    <t>LABOR - 2024 - 040801 - 2</t>
  </si>
  <si>
    <t>Escarificação manual de concreto, exclusive limpeza do concreto afetado por processo de hidrojateamento e tratamento de armaduras corroídas</t>
  </si>
  <si>
    <t>LABOR - 2024 - 040802 - 3</t>
  </si>
  <si>
    <t>Escarificação manual de concreto, com profundidade máxima de 5cm, exclusive limpeza do concreto afetado por processo de hidrojateamento e tratamento de armaduras corroídas</t>
  </si>
  <si>
    <t>LABOR - 2024 - 040806 - 2</t>
  </si>
  <si>
    <t>Tratamento de armaduras corroídas com lixamento manual com escova de aço, até a completa remoção de partículas soltas, materiais indesejáveis e corrosão, exclusive aplicação de argamassa cimentícia, polimérica com inibidor de corrosão</t>
  </si>
  <si>
    <t>LABOR - 2024 - 040807 - 2</t>
  </si>
  <si>
    <t>Tratamento de armadura com duas demãos (esp. 1mm) de Sika Top 108 ou equivalente, exclusive aplicação de graute cimentício</t>
  </si>
  <si>
    <t>LABOR - 2024 - 040808 - 2</t>
  </si>
  <si>
    <t>Retirada (corte) de armadura deteriorada, superior a 20% do diâmetro original</t>
  </si>
  <si>
    <t>LABOR - 2024 - 040809 - 2</t>
  </si>
  <si>
    <t>Recomposição de concreto estrutural, com utilização de argamassa de uso geral Graute cimentício, com profundidade máxima 5cm</t>
  </si>
  <si>
    <t>LABOR - 2024 - 040810 - 2</t>
  </si>
  <si>
    <t>Recomposição de concreto estrutural, com utilização de argamassa de uso geral Graute cimentício</t>
  </si>
  <si>
    <t>LABOR - 2024 - 040813 - 2</t>
  </si>
  <si>
    <t>Impermeabilização de superfície com argamassa impemeabilizante, semiflexível bicomponente, 4 demãos , SIKA Top 107, VIAPLUS 1000 ou equivalente</t>
  </si>
  <si>
    <t>LABOR - 2024 - 040816 - 2</t>
  </si>
  <si>
    <t>Aplicação de primer convertedor de ferrugem a 2 demãos, exclusive pintura de proteção e acabamento</t>
  </si>
  <si>
    <t>LABOR - 2024 - 040817 - 1</t>
  </si>
  <si>
    <t>Fornecimento e lançamento de concreto para grouteamento com adição de pedrisco (50% em peso), utilizando Sikagrout ou produto equivalente, exclusive forma</t>
  </si>
  <si>
    <t>LABOR - 2024 - 040818 - 1</t>
  </si>
  <si>
    <t>Revestimento externo com argamassa corretiva tipo Sika Monotop 622 BR ou equivalente, esp. 5mm</t>
  </si>
  <si>
    <t>MURO DE ARRIMO (Conc. ciclópico 15MPa c/ 30% de pedra de mão, c/ forn., preparo e aplicação de concreto, forma de tábua pinho-reap.5 vezes, exclusive escav. e reaterro) seções tipicas nas seguintes dimensões:</t>
  </si>
  <si>
    <t>LABOR - 2024 - 040901 - 3</t>
  </si>
  <si>
    <t>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dimensões:b=0.40m; B=0.70m e H=1.00m</t>
  </si>
  <si>
    <t>LABOR - 2024 - 040902 - 3</t>
  </si>
  <si>
    <t>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 b=0.40m; B=0.90m e H=1,50m</t>
  </si>
  <si>
    <t>LABOR - 2024 - 040903 - 3</t>
  </si>
  <si>
    <t>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 b=0.40m; B=1.05m e H=2.00m</t>
  </si>
  <si>
    <t>LABOR - 2024 - 040904 - 3</t>
  </si>
  <si>
    <t>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 b=0.40m; B=1.23 e H=2.50m</t>
  </si>
  <si>
    <t>ALVENARIA DE VEDAÇÃO</t>
  </si>
  <si>
    <t>LABOR - 2024 - 050112 - 4</t>
  </si>
  <si>
    <t>Elemento vazado de concreto (Cobogó) 40 x 40 x 10 cm, tipo reto, assentados com argamassa de cimento e areia peneirada no traço 1:3, espessura das juntas 15 mm, preparo manual</t>
  </si>
  <si>
    <t>LABOR - 2024 - 050115 - 4</t>
  </si>
  <si>
    <t>Alvenaria de embasamento com pedra de mão (rachão) empregando argamassa de cimento e areia traço 1:3, preparo manual</t>
  </si>
  <si>
    <t>LABOR - 2024 - 050122 - 4</t>
  </si>
  <si>
    <t>Elemento vazado de concreto (Cobogó) 20 x 20 x 10cm, tipo cruzeta,assentados com argamassa de cimento e areia peneirada no traço 1:3, espessura das juntas 15 mm, preparo manual</t>
  </si>
  <si>
    <t>PLACAS E PAINÉIS DIVISÓRIOS</t>
  </si>
  <si>
    <t>LABOR - 2024 - 050205 - 4</t>
  </si>
  <si>
    <t>Divisória sanitária de granito cinza andorinha esp. 3 cm, assentada com argamassa de cimento e areia no traço 1:3</t>
  </si>
  <si>
    <t>LABOR - 2024 - 050206 - 2</t>
  </si>
  <si>
    <t>Divisória sanitária de granito cinza andorinha esp. 3 cm, fixada com cantoneira de ferro cromado</t>
  </si>
  <si>
    <t>LABOR - 2024 - 050208 - 4</t>
  </si>
  <si>
    <t>Assentamento de divisória sanitária de mármore ou granito com 3 cm de espessura, empregando argamassa de cimento e areia no traço 1:3, exclusive fornecimento da divisória</t>
  </si>
  <si>
    <t>LABOR - 2024 - 050212 - 1</t>
  </si>
  <si>
    <t>Fornecimento e montagem de sistema de divisórias modulares tipo MD-1 (Alta/Painel/Painel), espessura de 35mm, painéis em chapa duraplac, pintura melamínica e protegidas por resina de brilho mate, cor: Cinza, miolo em estrutura celular (colméia), estrutura em perfil de aço na cor: preta</t>
  </si>
  <si>
    <t>LABOR - 2024 - 050213 - 1</t>
  </si>
  <si>
    <t>Fornecimento e montagem de porta para divisórias sem visor, espessura de 35mm, painéis em chapa duraplac, pintura melamínica e protegidas por resina de brilho mate, cor: Cinza, miolo em estrutura celular (Colméia), estrutura em perfis de aço na cor: preta, inclusive dobradiça e fechadura tubular</t>
  </si>
  <si>
    <t>LABOR - 2024 - 050301 - 2</t>
  </si>
  <si>
    <t>Verga/contraverga reta de concreto armado moldada in loco 10 x 5 cm, Fck = 15 MPa, inclusive forma, armação e desforma, comprimento inferior a 2.0 metros</t>
  </si>
  <si>
    <t>LABOR - 2024 - 050303 - 2</t>
  </si>
  <si>
    <t>Verga/contraverga curva de concreto armado 10 x 5 cm, Fck = 15 MPa, inclusive forma, armação e desforma, comprimento inferior a 2.0 metros</t>
  </si>
  <si>
    <t>LABOR - 2024 - 050501 - 2</t>
  </si>
  <si>
    <t>Alvenaria de blocos de concreto estrutural 14x19x39cm cheios "Classe B", com resistência mínima à compressão 15MPa, assentados c/ argamassa de cimento e areia média no traço 1:4, preparo com betoneira, esp. juntas 10mm e esp. da parede s/ revestimento 14cm</t>
  </si>
  <si>
    <t>LABOR - 2024 - 050502 - 2</t>
  </si>
  <si>
    <t>Alvenaria de blocos de concreto estrutural 19x19x39cm cheios "Classe B", com resistência mínima à compressão 15MPa, assentados c/ argamassa de cimento e areia média no traço 1:4, preparo com betoneira, esp. juntas 10mm e esp. da parede s/ revestimento 19cm</t>
  </si>
  <si>
    <t>LABOR - 2024 - 050503 - 2</t>
  </si>
  <si>
    <t>Alvenaria de blocos de concreto estrutural 9x19x39cm cheios "Classe B", com resistência mínima à compressão 15MPa, assentados c/ argamassa de cimento e areia média no traço 1:4, preparo com betoneira, esp. juntas 10mm e esp. da parede s/ revestimento 9cm</t>
  </si>
  <si>
    <t>LABOR - 2024 - 050601 - 2</t>
  </si>
  <si>
    <t>Alvenaria de vedação com blocos de concreto 9x19x39cm, c/ resistência mínimo a compressão de 3 MPa, assentados c/ argamassa de cimento, cal hidratada CH1 e areia no traço 1:0,5:8, preparo com betoneira, esp. juntas 10mm e esp. da parede s/ revestimento 9cm</t>
  </si>
  <si>
    <t>LABOR - 2024 - 050602 - 2</t>
  </si>
  <si>
    <t>Alvenaria de vedação com blocos de concreto 14x19x39cm, c/ resistência mínimo a compressão de 3 MPa, assentados c/ argamassa de cimento, cal hidratada CH1 e areia no traço 1:0,5:8, preparo com betoneira, esp. juntas 10mm e esp. da parede s/ revestimento 14cm</t>
  </si>
  <si>
    <t>LABOR - 2024 - 050603 - 2</t>
  </si>
  <si>
    <t>Alvenaria de vedação com blocos de concreto 19x19x39cm, c/ resistência mínimo a compressão de 3 MPa, assentados c/ argamassa de cimento, cal hidratada CH1 e areia no traço 1:0,5:8, preparo com betoneira, esp. juntas 10mm e esp. da parede s/ revestimento 19cm</t>
  </si>
  <si>
    <t>LABOR - 2024 - 050605 - 2</t>
  </si>
  <si>
    <t>Alvenaria de vedação com blocos cerâmicos furados 9x19x19cm, assentados c/ argamassa de cimento, cal hidratada CH1 e areia no traço 1:0,5:8, preparo com betoneira, juntas 10mm e esp. das paredes s/revestimento, 9cm (bloco comprado na praça de Vitória, posto obra)</t>
  </si>
  <si>
    <t>LABOR - 2024 - 050606 - 2</t>
  </si>
  <si>
    <t>Alvenaria de vedação com blocos cerâmicos furados 9x19x19cm, assentados c/ argamassa de cimento, cal hidratada CH1 e areia no traço 1:0,5:8, preparo com betoneira, juntas 10mm e esp. das paredes s/revestimento, 9cm (bloco comprado na fábrica, posto obra)</t>
  </si>
  <si>
    <t>LABOR - 2024 - 050607 - 2</t>
  </si>
  <si>
    <t>Alvenaria de vedação com blocos cerâmicos furados 9x19x19cm, assentados c/ argamassa de cimento, cal hidratada CH1 e areia no traço 1:0,5:8, preparo com betoneira, juntas 10mm e esp. das paredes s/revestimento, 19cm, bloco deitado (bloco comprado praça de Vitória, posto obra)</t>
  </si>
  <si>
    <t>LABOR - 2024 - 050608 - 2</t>
  </si>
  <si>
    <t>Alvenaria de vedação com blocos cerâmicos furados 9x19x19cm, assentados c/ argamassa de cimento, cal hidratada CH1 e areia no traço 1:0,5:8, preparo com betoneira, juntas 10mm e esp. das paredes s/revestimento, 19cm, bloco deitado (bloco comprado fábrica, posto obra)</t>
  </si>
  <si>
    <t>LABOR - 2024 - 060101 - 1</t>
  </si>
  <si>
    <t>Marco em madeira de lei tipo Peroba, Ipê, Angelim Pedra ou equivalente, com 15 x 3cm de batente, nas dimensões: 0,60 x 2,10 m</t>
  </si>
  <si>
    <t>LABOR - 2024 - 060102 - 1</t>
  </si>
  <si>
    <t>Marco em madeira de lei tipo Peroba, Ipê, Angelim Pedra ou equivalente, com 15 x 3cm de batente, nas dimensões: 0,70 x 2,10 m</t>
  </si>
  <si>
    <t>LABOR - 2024 - 060103 - 1</t>
  </si>
  <si>
    <t>Marco em madeira de lei tipo Peroba, Ipê, Angelim Pedra ou equivalente, com 15 x 3cm de batente, nas dimensões: 0,80 x 2,10 m</t>
  </si>
  <si>
    <t>LABOR - 2024 - 060107 - 1</t>
  </si>
  <si>
    <t>Alizar em madeira de lei tipo Peroba, Ipê, Angelim Pedra ou equivalente, com 5 x 1,5cm</t>
  </si>
  <si>
    <t>LABOR - 2024 - 060108 - 1</t>
  </si>
  <si>
    <t>Marco em madeira de lei tipo Peroba, Ipê, Angelim Pedra ou equivalente, com 15 x 3cm de batente, nas dimensões: 0,90 x 2,10 m</t>
  </si>
  <si>
    <t>LABOR - 2024 - 060110 - 1</t>
  </si>
  <si>
    <t>Marco em madeira de lei tipo Peroba, Ipê, Angelim Pedra ou equivalente, com 15 x 3cm de batente</t>
  </si>
  <si>
    <t>LABOR - 2024 - 060112 - 1</t>
  </si>
  <si>
    <t>Caixilho em madeira de lei tipo Peroba, Ipê, Angelim Pedra ou equivalente, com 9 x 3 cm para janela</t>
  </si>
  <si>
    <t>LABOR - 2024 - 060113 - 1</t>
  </si>
  <si>
    <t>Alizar em madeira de lei tipo Peroba, Ipê, Angelim Pedra ou equivalente, com 7 x 1,5 cm</t>
  </si>
  <si>
    <t>FERRAGENS</t>
  </si>
  <si>
    <t>LABOR - 2024 - 061101 - 1</t>
  </si>
  <si>
    <t>Tarjeta fio redondo 3? para travamento de portas - IMAB, STAN, ALIANÇA ou equivalente</t>
  </si>
  <si>
    <t>LABOR - 2024 - 061102 - 1</t>
  </si>
  <si>
    <t>Fechadura com maçaneta tipo alavanca e chave tipo yale - IMAB, STAN, ALIANÇA ou equivalente</t>
  </si>
  <si>
    <t>LABOR - 2024 - 061103 - 1</t>
  </si>
  <si>
    <t>Fechadura com maçaneta tipo alavanca e chave comum para porta interna - IMAB, STAN, ALIANÇA ou equivalente</t>
  </si>
  <si>
    <t>LABOR - 2024 - 061104 - 1</t>
  </si>
  <si>
    <t>Tarjeta tipo livre/ocupado - IMAB, STA, ALIANÇA ou equivalente</t>
  </si>
  <si>
    <t>LABOR - 2024 - 061106 - 1</t>
  </si>
  <si>
    <t>Fechadura com maçaneta tipo bola e chave tipo yale - IMAB, STAN, ALIANÇA ou equivalente</t>
  </si>
  <si>
    <t>LABOR - 2024 - 061107 - 1</t>
  </si>
  <si>
    <t>Fechadura de sobrepor, tipo caixão, com chave comum - IMAB, STAN, ALIANÇA ou equivalente</t>
  </si>
  <si>
    <t>LABOR - 2024 - 061108 - 1</t>
  </si>
  <si>
    <t>Fechadura com maçaneta tipo alavanca e chave tipo banheiro - IMAB, STAN, ALIANÇA ou equivalente</t>
  </si>
  <si>
    <t>LABOR - 2024 - 061112 - 1</t>
  </si>
  <si>
    <t>Dobradiça de latão cromado de 3 x 2.1/2?, inclusive parafusos - IMAB, STAN, ALIANÇA ou equivalente</t>
  </si>
  <si>
    <t>LABOR - 2024 - 061301 - 1</t>
  </si>
  <si>
    <t>Porta em madeira de lei tipo angelim pedra ou equivalente,esp. 30 a 35mm c/ enchimento em madeira 1a qualidade, tipo sarrafeada para pintura, inclusive alizares, dobradiças e fechadura tipo alavanca em latão cromado LaFonte ou equivalente, exclusive marco, nas dimensões: 0,60 x 2,10 m</t>
  </si>
  <si>
    <t>LABOR - 2024 - 061302 - 1</t>
  </si>
  <si>
    <t>Porta em madeira de lei tipo angelim pedra ou equivalente,esp. 30 a 35mm c/ enchimento em madeira 1a qualidade, tipo sarrafeada para pintura, inclusive alizares, dobradiças e fechadura tipo alavanca em latão cromado LaFonte ou equivalente, exclusive marco, nas dimensões: 0,70 x 2,10 m</t>
  </si>
  <si>
    <t>LABOR - 2024 - 061303 - 1</t>
  </si>
  <si>
    <t>Porta em madeira de lei tipo angelim pedra ou equivalente,esp. 30 a 35mm c/ enchimento em madeira 1a qualidade, tipo sarrafeada para pintura, inclusive alizares, dobradiças e fechadura tipo alavanca em latão cromado LaFonte ou equivalente, exclusive marco, nas dimensões: 0,80 x 2,10 m</t>
  </si>
  <si>
    <t>LABOR - 2024 - 061304 - 1</t>
  </si>
  <si>
    <t>Porta em madeira de lei tipo angelim pedra ou equivalente,esp. 30 a 35mm c/ enchimento em madeira 1a qualidade, tipo sarrafeada para pintura, inclusive alizares, dobradiças e fechadura tipo alavanca em latão cromado LaFonte ou equivalente, exclusive marco, nas dimensões: 0,90 x 2,10 m</t>
  </si>
  <si>
    <t>PORTA EM MADEIRA DE LEI TIPO ANGELIM PEDRA/EQUIV, ESP. 30MM C/ ACAB. LISO P/ PINTURA, INCL. FECHADURA TIPO "LIVRE/OCUPADO" E FERRAGENS P/ FIXAÇÃO EM GRANITO, EXCLUSIVE MARCO</t>
  </si>
  <si>
    <t>LABOR - 2024 - 061401 - 1</t>
  </si>
  <si>
    <t>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0,60 x 1,80 m</t>
  </si>
  <si>
    <t>LABOR - 2024 - 061402 - 1</t>
  </si>
  <si>
    <t>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0,80 x 1,80 m</t>
  </si>
  <si>
    <t>LABOR - 2024 - 061403 - 1</t>
  </si>
  <si>
    <t>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0,60 x 1,60 m</t>
  </si>
  <si>
    <t>LABOR - 2024 - 061404 - 1</t>
  </si>
  <si>
    <t>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0,80 x 1,60 m</t>
  </si>
  <si>
    <t>PORTA EM VENEZIANA, EM MADEIRA DE LEI, ESP. 30MM, INCL. DOBRADIÇAS, EXCLUSIVE ALIZAR, MARCO E FECHADURA</t>
  </si>
  <si>
    <t>LABOR - 2024 - 061701 - 1</t>
  </si>
  <si>
    <t>Porta em madeira de lei angelim pedra ou equivalente, esp. 30 a 35mm, maciça, tipo veneziana, inclusive dobradiças, exclusive alizar, marco e fechadura, nas dimensões: 0,60 x 2,10 m</t>
  </si>
  <si>
    <t>LABOR - 2024 - 061702 - 1</t>
  </si>
  <si>
    <t>Porta em madeira de lei angelim pedra ou equivalente, esp. 30 a 35mm, maciça, tipo veneziana, inclusive dobradiças, exclusive alizar, marco e fechadura, nas dimensões: 0,70 x 2,10 m</t>
  </si>
  <si>
    <t>LABOR - 2024 - 061703 - 1</t>
  </si>
  <si>
    <t>Porta em madeira de lei angelim pedra ou equivalente, esp. 30 a 35mm, maciça, tipo veneziana, inclusive dobradiças, exclusive alizar, marco e fechadura, nas dimensões: 0,80 x 2,10 m</t>
  </si>
  <si>
    <t>PORTA EM MADEIRA DE LEI TIPO ANGELIM PEDRA OU EQUIV. C/ ENCHIMENTO EM MADEIRA DE 1ª QUALIDADE ESP 30MM, COM VISOR DE VIDRO, INCL. ALIZARES, DOBRADIÇAS E FECHADURAS EXT EM LATÃO CROMADO LAFONTE/EQUIV , EXCL. MARCO, NAS DIMENSÕES:</t>
  </si>
  <si>
    <t>LABOR - 2024 - 061901 - 1</t>
  </si>
  <si>
    <t>Porta em madeira de lei angelim pedra ou equivalente, esp. 30 a 35mm c/ enchimento em madeira de 1ª qualidade, tipo sarrafeada com visor 0,40x0,60 m, inclusive alizares, dobradiças e fechaduras tipo alavanca em latão cromado La Fonte ou equivalente, exclusive marco, nas dimensões: 0,70 x 2,10 m</t>
  </si>
  <si>
    <t>LABOR - 2024 - 061902 - 1</t>
  </si>
  <si>
    <t>Porta em madeira de lei angelim pedra ou equivalente, esp. 30 a 35mm c/ enchimento em madeira de 1ª qualidade, tipo sarrafeada com visor 0,40x0,60 m, inclusive alizares, dobradiças e fechaduras tipo alavanca em latão cromado La Fonte ou equivalente, exclusive marco, nas dimensões: 0,80 x 2,10 m</t>
  </si>
  <si>
    <t>LABOR - 2024 - 061903 - 1</t>
  </si>
  <si>
    <t>Porta em madeira de lei angelim pedra ou equivalente, esp. 30 a 35mm c/ enchimento em madeira de 1ª qualidade, tipo sarrafeada com visor 0,40x0,60 m, inclusive alizares, dobradiças e fechaduras tipo alavanca em latão cromado La Fonte ou equivalente, exclusive marco, nas dimensões: 0,90 x 2,10 m</t>
  </si>
  <si>
    <t>REVISÕES E REPAROS</t>
  </si>
  <si>
    <t>LABOR - 2024 - 062201 - 1</t>
  </si>
  <si>
    <t>Substituição de fechadura com maçaneta tipo alavanca e chave tipo yale - IMAB, STAN, ALIANÇA ou equivalente</t>
  </si>
  <si>
    <t>LABOR - 2024 - 062202 - 1</t>
  </si>
  <si>
    <t>Substituição de fechadura com maçaneta tipo alavanca e chave comum para porta interna - IMAB, STAN, ALIANÇA ou equivalente</t>
  </si>
  <si>
    <t>LABOR - 2024 - 062203 - 1</t>
  </si>
  <si>
    <t>Substituição de fechadura com maçaneta tipo bola e chave tipo yale - IMAB, STAN, ALIANÇA ou equivalente</t>
  </si>
  <si>
    <t>LABOR - 2024 - 062204 - 1</t>
  </si>
  <si>
    <t>Recolocação de folha de porta em madeira de 1 folha, excl. ferragens, porta, marcos e alizares</t>
  </si>
  <si>
    <t>LABOR - 2024 - 062205 - 1</t>
  </si>
  <si>
    <t>Substituição de tarjeta tipo livre/ocupado - IMAB, STA, ALIANÇA ou equivalente</t>
  </si>
  <si>
    <t>LABOR - 2024 - 062206 - 1</t>
  </si>
  <si>
    <t>Substituição de targeta fio redondo 2", ref. IMAB, STAN, ALIANÇA ou equivalente</t>
  </si>
  <si>
    <t>LABOR - 2024 - 062207 - 1</t>
  </si>
  <si>
    <t>Substituição de dobradiça de latão cromado de 3 x 2.1/2?, inclusive parafusos - IMAB, STAN, ALIANÇA ou equivalente</t>
  </si>
  <si>
    <t>LABOR - 2024 - 062208 - 1</t>
  </si>
  <si>
    <t>Reparo na porta com plaina, inclusive retirada e recolocação de folha de porta</t>
  </si>
  <si>
    <t>LABOR - 2024 - 062211 - 1</t>
  </si>
  <si>
    <t>Remoção e reinstalação de alizar de madeira, exclusive alizar</t>
  </si>
  <si>
    <t>LABOR - 2024 - 062212 - 1</t>
  </si>
  <si>
    <t>Remoção e reinstalação de marco de madeira, exclusive marco, inclusive acessórios de fixação: pregos e argamassa de cimento, cal hidratado e areia, para chumbamento</t>
  </si>
  <si>
    <t>PORTA EM MADEIRA DE LEI COM ENCHIMENTO EM MADEIRA DE 1ª QUALIDADE, ESP. 30MM, PARA PINTURA, INCL. ALIZARES, DOBRADIÇAS, FECHADURA TIPO "LIVRE/OCUPADO" EXCLUSIVE MARCO</t>
  </si>
  <si>
    <t>LABOR - 2024 - 062301 - 1</t>
  </si>
  <si>
    <t>Porta de madeira de lei sarrafeada com enchimento em madeira de 1ª qualidade, esp. 30 a 35mm, semi-sólida, para pintura, inclusive alizares, dobradiças, fechadura tipo "livre/ocupado" em latão cromado La Fonte ou equivalente, exclusive marco, nas dimensões: 0.60 x 1.60 m</t>
  </si>
  <si>
    <t>LABOR - 2024 - 062302 - 1</t>
  </si>
  <si>
    <t>Porta de madeira de lei sarrafeada com enchimento em madeira de 1ª qualidade, esp. 30 a 35mm, semi-sólida, para pintura, inclusive alizares, dobradiças, fechadura tipo "livre/ocupado" em latão cromado La Fonte ou equivalente, exclusive marco, nas dimensões: 0.80 x 1.60 m</t>
  </si>
  <si>
    <t>PORTA EM MADEIRA DE LEI TIPO ANGELIM PEDRA OU EQUIV.,ESP. 30 MM, MACIÇA C/ FRISO P/ VERNIZ, PADRÃO SEDU, COM VISOR, INCLUSIVE ALIZARES, DOBRADIÇAS E FECHADURA DE BOLA EXTERNA, EXCLUSIVE MARCO</t>
  </si>
  <si>
    <t>LABOR - 2024 - 062501 - 1</t>
  </si>
  <si>
    <t>Porta de madeira de lei angelim pedra ou equivalente, esp. 30 a 35 mm, maciça, tipo mexicana, c/ friso p/ verniz, padrão SEDU, com visor 1,00 x 0,15m e vidro 4mm, inclusive alizares, dobradiças e fechadura tipo alavanca em latão cromado LaFonte ou equiv., exclusive marco, dimensões: 0.60 x 2.10 m</t>
  </si>
  <si>
    <t>LABOR - 2024 - 062502 - 1</t>
  </si>
  <si>
    <t>Porta de madeira de lei angelim pedra ou equivalente, esp. 30 a 35 mm, maciça, tipo mexicana, c/ friso p/ verniz, padrão SEDU, com visor 1,00 x 0,15m e vidro 4mm, inclusive alizares, dobradiças e fechadura tipo alavanca em latão cromado LaFonte ou equiv., exclusive marco, dimensões: 0.70 x 2.10 m</t>
  </si>
  <si>
    <t>LABOR - 2024 - 062503 - 1</t>
  </si>
  <si>
    <t>Porta de madeira de lei angelim pedra ou equivalente, esp. 30 a 35 mm, maciça, tipo mexicana, c/ friso p/ verniz, padrão SEDU, com visor 1,00 x 0,15m e vidro 4mm, inclusive alizares, dobradiças e fechadura tipo alavanca em latão cromado LaFonte ou equiv., exclusive marco, dimensões: 0.80 x 2.10 m</t>
  </si>
  <si>
    <t>LABOR - 2024 - 062504 - 1</t>
  </si>
  <si>
    <t>Porta de madeira de lei angelim pedra ou equivalente, esp. 30 a 35 mm, maciça, tipo mexicana, c/ friso p/ verniz, padrão SEDU, com visor 1,00 x 0,15m e vidro 4mm, inclusive alizares, dobradiças e fechadura tipo alavanca em latão cromado LaFonte ou equiv., exclusive marco, dimensões: 0.90 x 2.10 m</t>
  </si>
  <si>
    <t>LABOR - 2024 - 062505 - 1</t>
  </si>
  <si>
    <t>Porta de madeira de lei angelim pedra ou equivalente, esp. 30 a 35 mm, maciça, tipo mexicana, c/ friso p/ verniz, padrão SEDU, com visor 1,00 x 0,15m e vidro 4mm, inclusive alizares, dobradiças e fechadura tipo alavanca em latão cromado LaFonte ou equiv., exclusive marco, dimensões: 1.60 x 2.10 m (duas folhas)</t>
  </si>
  <si>
    <t>LABOR - 2024 - 071101 - 1</t>
  </si>
  <si>
    <t>Tela de proteção de arame galvanizado 1/2" fio 12, com quadro em tubo de ferro galvanizado 1 1/2" e cantoneira de ferro 1/2" x 1/2" x1/8", conforme detalhe em projeto</t>
  </si>
  <si>
    <t>LABOR - 2024 - 071103 - 1</t>
  </si>
  <si>
    <t>Grade de tela tipo mosquiteiro de arame galvanizado #18, fio 32, inclusive, requadro em cantoneira de ferro 1/8"x1/2"x1/2"</t>
  </si>
  <si>
    <t>LABOR - 2024 - 071104 - 1</t>
  </si>
  <si>
    <t>Portão de ferro de abrir em barra chata, inclusive chumbamento</t>
  </si>
  <si>
    <t>LABOR - 2024 - 071105 - 1</t>
  </si>
  <si>
    <t>Grade de ferro em barra chata, inclusive chumbamento</t>
  </si>
  <si>
    <t>LABOR - 2024 - 071106 - 1</t>
  </si>
  <si>
    <t>Portão de ferro de correr em barra chata, inclusive chumbamento</t>
  </si>
  <si>
    <t>LABOR - 2024 - 071107 - 1</t>
  </si>
  <si>
    <t>Portão de ferro de abrir em barra chata, chapa e tubo, inclusive chumbamento</t>
  </si>
  <si>
    <t>ESQUADRIAS METÁLICAS (M2)</t>
  </si>
  <si>
    <t>LABOR - 2024 - 071701 - 1</t>
  </si>
  <si>
    <t>Janela de correr para vidro em alumínio anodizado cor natural, linha 25, completa, incl. puxador com tranca, alizar, caixilho e contramarco, exclusive vidro</t>
  </si>
  <si>
    <t>LABOR - 2024 - 071702 - 1</t>
  </si>
  <si>
    <t>Báscula para vidro em alumínio anodizado cor natural, linha 25, completa, com tranca, caixilho, alizar e contramarco, exclusive vidro</t>
  </si>
  <si>
    <t>LABOR - 2024 - 071703 - 1</t>
  </si>
  <si>
    <t>Janela tipo maxim-ar para vidro em alumínio anodizado natural, linha 25, completa, incl. puxador com tranca, caixilho, alizar e contramarco, exclusive vidro</t>
  </si>
  <si>
    <t>LABOR - 2024 - 071704 - 1</t>
  </si>
  <si>
    <t>Porta de abrir tipo veneziana em alumínio anodizado, linha 25, completa, incl. puxador com tranca, caixilho, alizar e contramarco</t>
  </si>
  <si>
    <t>LABOR - 2024 - 071706 - 1</t>
  </si>
  <si>
    <t>Guichê/gradil em perfil L 1" e perfil T 3/4" em ferro, inclusive pintura em esmalte sintético, marca de referência SUVINIL</t>
  </si>
  <si>
    <t>LABOR - 2024 - 071801 - 1</t>
  </si>
  <si>
    <t>Escovamento com escova de aço em esquadrias de ferro</t>
  </si>
  <si>
    <t>VIDROS E ESPELHOS</t>
  </si>
  <si>
    <t>VIDROS PARA ESQUADRIAS</t>
  </si>
  <si>
    <t>LABOR - 2024 - 080102 - 1</t>
  </si>
  <si>
    <t>Vidro plano transparente liso, com 4 mm de espessura</t>
  </si>
  <si>
    <t>LABOR - 2024 - 080103 - 1</t>
  </si>
  <si>
    <t>Vidro fantasia mini-boreal, com 4 mm de espessura</t>
  </si>
  <si>
    <t>LABOR - 2024 - 080107 - 1</t>
  </si>
  <si>
    <t>Vidro aramado esp. 6mm, colocado</t>
  </si>
  <si>
    <t>ESPELHOS</t>
  </si>
  <si>
    <t>LABOR - 2024 - 080201 - 1</t>
  </si>
  <si>
    <t>Espelho para banheiros espessura 4 mm, incluindo chapa compensada 10 mm, moldura de alumínio em perfil L 3/4", fixado com parafusos cromados</t>
  </si>
  <si>
    <t>LABOR - 2024 - 080202 - 1</t>
  </si>
  <si>
    <t>Espelho espessura 4 mm, incluindo chapa compensada 6mm, moldura de peça de madeira 7x2.5cm fixada com parafuso e bucha conforme detalhe em projeto</t>
  </si>
  <si>
    <t>LABOR - 2024 - 080203 - 1</t>
  </si>
  <si>
    <t>Espelho prata esp. 4 mm sobre caixa de compensado colado revestido com fórmica e fixado com parafuso cromado e bucha, dim. 1,80 x 0,40m, conforme detalhe em projeto</t>
  </si>
  <si>
    <t>LABOR - 2024 - 090101 - 1</t>
  </si>
  <si>
    <t>Estrutura de madeira de lei tipo Paraju, peroba mica, angelim pedra ou equivalente para telhado de telha cerâmica tipo capa e canal, com pontaletes, terças, caibros e ripas, inclusive tratamento com cupinicida, exclusive telhas</t>
  </si>
  <si>
    <t>LABOR - 2024 - 090102 - 1</t>
  </si>
  <si>
    <t>Estrutura de madeira de lei tipo Paraju, peroba mica, angelim pedra ou equivalente para telhado de telha ondulada de fibrocimento esp. 6mm, com pontaletes e caibros, inclusive tratamento com cupinicida, exclusive telhas</t>
  </si>
  <si>
    <t>LABOR - 2024 - 090103 - 1</t>
  </si>
  <si>
    <t>Estrutura de madeira de lei tipo Paraju ou equivalente para cobertura de telha de fibrocimento canalete 49/90, inclusive tratamento com cupinicida, exclusive telhas</t>
  </si>
  <si>
    <t>LABOR - 2024 - 090104 - 1</t>
  </si>
  <si>
    <t>Estrutura de madeira de lei tipo Paraju, peroba mica, angelim pedra ou equivalente para telhado de telhas cerâmicas tipo capa e canal c/ tesouras, pilares, vigas, terças, caibros e ripas, incl. trat. c/cupinicida, exclusive telhas</t>
  </si>
  <si>
    <t>LABOR - 2024 - 090105 - 1</t>
  </si>
  <si>
    <t>Estrutura de madeira de lei Paraju, peroba mica, angelim pedra ou equivalente para telhado de telha cerâmica tipo francesa, com pontaletes, terças, caibros e ripas, inclusive tratamento com cupunicida, exclusive telhas</t>
  </si>
  <si>
    <t>LABOR - 2024 - 090202 - 1</t>
  </si>
  <si>
    <t>Cobertura nova de telhas onduladas de fibrocimento 6.0mm, inclusive cumeeiras e acessórios de fixação</t>
  </si>
  <si>
    <t>LABOR - 2024 - 090203 - 1</t>
  </si>
  <si>
    <t>Cobertura nova de telhas onduladas de fibrocimento 8.0mm, inclusive cumeeiras e acessórios de fixação</t>
  </si>
  <si>
    <t>LABOR - 2024 - 090206 - 1</t>
  </si>
  <si>
    <t>Cobertura nova de telhas de alumínio trapezoidal, H = 8 cm, esp. 0.5mm, inclusive acessórios de fixação</t>
  </si>
  <si>
    <t>LABOR - 2024 - 090211 - 1</t>
  </si>
  <si>
    <t>Cobertura nova de telhas cerâmicas tipo capa e canal inclusive cumeeira (telhas compradas na praça de Vitória, posto obra) (área de projeção horizontal; incl. 35%)</t>
  </si>
  <si>
    <t>LABOR - 2024 - 090212 - 1</t>
  </si>
  <si>
    <t>Cobertura nova de telhas cerâmicas tipo capa e canal inclusive cumeeiras (telhas compradas na fábrica, posto obra)</t>
  </si>
  <si>
    <t>LABOR - 2024 - 090215 - 1</t>
  </si>
  <si>
    <t>Cumeeira para cobertura em telha cerâmica tipo capa e canal</t>
  </si>
  <si>
    <t>LABOR - 2024 - 090216 - 1</t>
  </si>
  <si>
    <t>Cumeeira para cobertura em telhas onduladas de fibrocimento 6.0mm</t>
  </si>
  <si>
    <t>LABOR - 2024 - 090219 - 1</t>
  </si>
  <si>
    <t>Cobertura em telha ondulada de alumínio, esp. 0.5mm, inclusive acessórios de fixação</t>
  </si>
  <si>
    <t>LABOR - 2024 - 090228 - 2</t>
  </si>
  <si>
    <t>Cobertura com Telha em aço galvalume trapezoidal 40, espessura: 0.50 mm, pintura cor branca nas duas faces, inclusive acessório de fixação -Santo André, Eternit, Metform ou equivalente</t>
  </si>
  <si>
    <t>LABOR - 2024 - 090302 - 1</t>
  </si>
  <si>
    <t>Rufo de chapa metálica nº 26 com largura de 30 cm</t>
  </si>
  <si>
    <t>LABOR - 2024 - 090305 - 1</t>
  </si>
  <si>
    <t>Calha de concreto armado Fck=15 MPa em "U" nas dimensões de 38 x 56 cm conforme detalhes em projeto</t>
  </si>
  <si>
    <t>LABOR - 2024 - 090306 - 2</t>
  </si>
  <si>
    <t>Rufo de concreto armado Fck=20 MPa, nas dimensões de 35 x 7 cm, moldado "in loco", inclusive forma e armação e desforma, conforme projeto</t>
  </si>
  <si>
    <t>LABOR - 2024 - 090312 - 1</t>
  </si>
  <si>
    <t>Calha em chapa galvanizada com largura de 40 cm</t>
  </si>
  <si>
    <t>LABOR - 2024 - 090314 - 1</t>
  </si>
  <si>
    <t>Rufo de chapa de alumínio esp. 0.5mm, largura de 30cm</t>
  </si>
  <si>
    <t>LABOR - 2024 - 090403 - 1</t>
  </si>
  <si>
    <t>Platibanda de alvenaria de bloco cerâmico 10x20x20cm, assentado com argamassa de cimento, cal hidratada CH1 e areia no traço 1:0,5:8, amarrada com pilaretes em conc. arm. a cada 2m (H=1.0m), excl. revest.</t>
  </si>
  <si>
    <t>LABOR - 2024 - 090501 - 1</t>
  </si>
  <si>
    <t>Recolocação de engradamento de madeira para telhado com telha cerâmica, com pontaletes, terças, caibros e ripas, exclusive fornecimento</t>
  </si>
  <si>
    <t>LABOR - 2024 - 090502 - 1</t>
  </si>
  <si>
    <t>Recolocação de estrutura de madeira para telhado com telha ondulada de fibrocimento ou telha ecológica tipo onduline, com pontaletes e caibros, exclusive fornecimento</t>
  </si>
  <si>
    <t>LABOR - 2024 - 090506 - 1</t>
  </si>
  <si>
    <t>Recolocação de telha ondulada de fibrocimento 6mm, excl. cumeeira</t>
  </si>
  <si>
    <t>LABOR - 2024 - 090509 - 1</t>
  </si>
  <si>
    <t>Remoção, lavagem com escova de aço e recolocação de telhas cerâmicas</t>
  </si>
  <si>
    <t>LABOR - 2024 - 090511 - 2</t>
  </si>
  <si>
    <t>Tratamento em estrutura de madeira com imunizante cupinicida, a uma demão</t>
  </si>
  <si>
    <t>LABOR - 2024 - 090512 - 1</t>
  </si>
  <si>
    <t>Limpeza de calhas e coletores (serviço realizado por servente)</t>
  </si>
  <si>
    <t>IMPERMEABILIZAÇÃO DE CAIXAS DE ÁGUA</t>
  </si>
  <si>
    <t>LABOR - 2024 - 100102 - 1</t>
  </si>
  <si>
    <t>Impermeabilização nas seguintes etapas: chapisco traço 1:2 c/ sika 1 ou equivalente, revest. duplo c/ argamassa de cimento e areia traço 1:3 c/ sika 1 ou equivalente, em 2x15 mm e acab. argamassa 1:1</t>
  </si>
  <si>
    <t>LABOR - 2024 - 100105 - 1</t>
  </si>
  <si>
    <t>Índice de imperm.c/ manta asfáltica atendendo NBR 9952, asfalto polimérico, esp.4mm reforç.c/ filme int.em polietileno, regul.base c/ arg.1:4 esp.mín.15mm, proteção mec. arg. 1:4 esp.20mm, imprimação e juntas dilat.</t>
  </si>
  <si>
    <t>LABOR - 2024 - 100202 - 1</t>
  </si>
  <si>
    <t>Impermeabilização com argamassa de igol 2 - marca de referência Sika</t>
  </si>
  <si>
    <t>LABOR - 2024 - 100203 - 1</t>
  </si>
  <si>
    <t>Pintura impermeabilizante com igolflex ou equivalente a 3 demãos</t>
  </si>
  <si>
    <t>LABOR - 2024 - 100204 - 1</t>
  </si>
  <si>
    <t>Impermeabilização, empregando argamassa de cimento e areia sem peneirar no traço 1:3 com aditivo impermeabilizado tipo sika 1 ou equivalente, espessura de 2 cm</t>
  </si>
  <si>
    <t>LABOR - 2024 - 100208 - 1</t>
  </si>
  <si>
    <t>Índice de imperm.c/ manta asfáltica atendendo NBR 9952, asfalto polimerizado esp.3mm, reforç.c/ filme int. polietileno, regul. base c/ arg.1:4 esp.mín.15mm, proteção mec. arg.1:4 esp.20mm, imprimação e juntas dilat.</t>
  </si>
  <si>
    <t>IMPERMEABILIZAÇÃO DE FOSSAS E FILTROS</t>
  </si>
  <si>
    <t>LABOR - 2024 - 100301 - 1</t>
  </si>
  <si>
    <t>Impermeabilização nas seguintes etapas: chapisco traço 1:2 c/ sika 1 prop. 1:10 ou equiv., revest. duplo c/ argamassa de cimento e areia traço 1:3 c/ sika 1 prop. 1:12 ou equivalente, esp. 2x15 mm e acab. argamassa 1:2</t>
  </si>
  <si>
    <t>LABOR - 2024 - 110101 - 1</t>
  </si>
  <si>
    <t>Chapisco com argamassa de cimento e areia média ou grossa lavada no traço 1:3, espessura 5 mm</t>
  </si>
  <si>
    <t>REBAIXAMENTOS</t>
  </si>
  <si>
    <t>LABOR - 2024 - 110201 - 1</t>
  </si>
  <si>
    <t>Forro de gesso acabamento tipo liso</t>
  </si>
  <si>
    <t>LABOR - 2024 - 110210 - 2</t>
  </si>
  <si>
    <t>Forro PVC branco L = 20 cm, frisado, estruturado por perfis de aço galvanizado e tirantes rígidos fabricado de acordo com a NBR-14285, colocado</t>
  </si>
  <si>
    <t>LABOR - 2024 - 110301 - 1</t>
  </si>
  <si>
    <t>Emboço de argamassa de cimento, cal hidratada CH1 e areia lavada traço 1:0.5:6, espessura 20 mm</t>
  </si>
  <si>
    <t>LABOR - 2024 - 110302 - 1</t>
  </si>
  <si>
    <t>Reboco tipo paulista de argamassa de cimento, cal hidratada CH1 e areia lavada traço 1:0.5:6, espessura 25 mm</t>
  </si>
  <si>
    <t>LABOR - 2024 - 110401 - 2</t>
  </si>
  <si>
    <t>Recolocação de forro de madeira existente, com aproveitamento integral do material, incluindo desmontagem, limpeza e remontagem das peças</t>
  </si>
  <si>
    <t>LABOR - 2024 - 120101 - 1</t>
  </si>
  <si>
    <t>Chapisco de argamassa de cimento e areia média ou grossa lavada, no traço 1:3, espessura 5 mm</t>
  </si>
  <si>
    <t>LABOR - 2024 - 120201 - 1</t>
  </si>
  <si>
    <t>Azulejo branco 15 x 15 cm, juntas a prumo, assentado com argamassa de cimento colante, inclusive rejuntamento com cimento branco, marcas de referência Eliane, Cecrisa ou Portobello</t>
  </si>
  <si>
    <t>LABOR - 2024 - 120205 - 1</t>
  </si>
  <si>
    <t>Roda-parede de madeira de lei tipo Paraju ou equivalente, de 10 x 2.5cm, fixado com parafuso e bucha plástica n° 8</t>
  </si>
  <si>
    <t>LABOR - 2024 - 120207 - 1</t>
  </si>
  <si>
    <t>Roda-parede de madeira de lei tipo Paraju ou equivalente, de 20 X 1.5cm fixado com parafuso e bucha plástica n° 7</t>
  </si>
  <si>
    <t>LABOR - 2024 - 120208 - 1</t>
  </si>
  <si>
    <t>Acabamento de alumínio com perfil de canto para arremate das paredes</t>
  </si>
  <si>
    <t>LABOR - 2024 - 120216 - 1</t>
  </si>
  <si>
    <t>Acabamento de perfil "U" em alumínio anodizado fosco 1/2"</t>
  </si>
  <si>
    <t>LABOR - 2024 - 120221 - 1</t>
  </si>
  <si>
    <t>Pastilha cerâmica branca 5 x 5 cm, assentada com argamassa de cimento colante e rejunte pré-fabricado, marcas de referência Atlas, Jatobá, NGK ou equivalentwe</t>
  </si>
  <si>
    <t>LABOR - 2024 - 120224 - 1</t>
  </si>
  <si>
    <t>Assentamento de revestimento cerâmico com cimento colante, excl. rejuntamento e cerâmica</t>
  </si>
  <si>
    <t>LABOR - 2024 - 120227 - 1</t>
  </si>
  <si>
    <t>Roda parede em granito cinza andorinha 7x2cm, com acabamento abaulado nos dois lados</t>
  </si>
  <si>
    <t>LABOR - 2024 - 120232 - 2</t>
  </si>
  <si>
    <t>Cerâmica 10 x 10 cm, branco brilhante ref Galeria Mesh BR telada, ELIANE, STRUFALDI, CERAL, empregando argamassa colante, inclusive rejuntamento junta plus cinza claro esp. 3 mm</t>
  </si>
  <si>
    <t>LABOR - 2024 - 120241 - 1</t>
  </si>
  <si>
    <t>Cerâmica retificada, acabamento brilhante, dim. 32x60cm, ref. TRADIZIONALLE BIANCO Biancogres/equiv. assentado com argamassa de cimento colante, inclusive rejuntamento com argamassapre-fabricada para rejunte</t>
  </si>
  <si>
    <t>LABOR - 2024 - 120301 - 1</t>
  </si>
  <si>
    <t>Emboço de argamassa de cimento, cal hidratada CH1 e areia média ou grossa lavada no traço 1:0.5:6, espessura 20 mm</t>
  </si>
  <si>
    <t>LABOR - 2024 - 120302 - 1</t>
  </si>
  <si>
    <t>Reboco de argamassa de cimento, cal hidratada CH1 e areia média ou grossa lavada no traço 1:0.5:6, espessura 5mm</t>
  </si>
  <si>
    <t>LABOR - 2024 - 120303 - 1</t>
  </si>
  <si>
    <t>Reboco tipo paulista de argamassa de cimento, cal hidratada CH1 e areia média ou grossa lavada no traço 1:0.5:6, espessura 25 mm</t>
  </si>
  <si>
    <t>LABOR - 2024 - 120304 - 1</t>
  </si>
  <si>
    <t>Reboco de argamassa de cimento, cal hidratada CH1 e areia média ou grossa lavada no traço 1:0.5:6, com impermeabilizante para revestimentos (caixas, fossas, filtros, cisternas, etc...)</t>
  </si>
  <si>
    <t>LABOR - 2024 - 120308 - 1</t>
  </si>
  <si>
    <t>Chapisco de argamassa de cimento e areia média ou grossa lavada no traço 1:3, espessura 5mm, com utilização de impermeabilizante</t>
  </si>
  <si>
    <t>LABOR - 2024 - 130103 - 1</t>
  </si>
  <si>
    <t>Regularização de base para revestimento cerâmico, com argamassa de cimento e areia no traço 1:5, espessura: 3 cm</t>
  </si>
  <si>
    <t>LABOR - 2024 - 130104 - 1</t>
  </si>
  <si>
    <t>Regularização de base p/ revestimento cerâmico, com argamassa de cimento e areia no traço 1:5, espessura 5cm</t>
  </si>
  <si>
    <t>LABOR - 2024 - 130109 - 1</t>
  </si>
  <si>
    <t>Lastro regularizado e impermeabilizado de concreto não estrutural, espessura de 8 cm</t>
  </si>
  <si>
    <t>LABOR - 2024 - 130110 - 1</t>
  </si>
  <si>
    <t>Lastro regularizado de concreto não estrutural, espessura de 8 cm</t>
  </si>
  <si>
    <t>LABOR - 2024 - 130111 - 1</t>
  </si>
  <si>
    <t>LABOR - 2024 - 130112 - 1</t>
  </si>
  <si>
    <t>Lastro de concreto não estrutural, espessura de 6 cm</t>
  </si>
  <si>
    <t>LABOR - 2024 - 130113 - 1</t>
  </si>
  <si>
    <t>Lastro impermeabilizado de concreto não estrutural, espessura de 8cm</t>
  </si>
  <si>
    <t>LABOR - 2024 - 130202 - 1</t>
  </si>
  <si>
    <t>Piso cimentado liso com 1.5 cm de espessura, de argamassa de cimento e areia no traço 1:3 e juntas plásticas em quadros de 1 m</t>
  </si>
  <si>
    <t>LABOR - 2024 - 130205 - 1</t>
  </si>
  <si>
    <t>Piso de tábuas corridas de Peroba de 15cm sobre caibros de 5x6cm espaçados de 50cm, fixados com argamassa de cimento e areia no traço 1:5</t>
  </si>
  <si>
    <t>LABOR - 2024 - 130208 - 1</t>
  </si>
  <si>
    <t>Junta plástica 17 x 3 mm, para pisos corridos, inclusive fornecimento e colocação</t>
  </si>
  <si>
    <t>LABOR - 2024 - 130209 - 1</t>
  </si>
  <si>
    <t>LABOR - 2024 - 130210 - 1</t>
  </si>
  <si>
    <t>Piso cimentado liso com 1.5 cm de espessura, em argamassa de cimento e areia no traço 1:3 e juntas plásticas em quadros de 1 m colorido com corante tipo Xadrez ou equivalente</t>
  </si>
  <si>
    <t>LABOR - 2024 - 130211 - 1</t>
  </si>
  <si>
    <t>Fornecimento e instalação de Piso Paviflex dim. 30x30cm, esp. 2mm linha Chroma Concept ref. Fademac ou equivalente</t>
  </si>
  <si>
    <t>LABOR - 2024 - 130222 - 1</t>
  </si>
  <si>
    <t>Revestimento de piso com placas de borracha plurigoma preto pastilhado ou equivalente, inclusive arremate</t>
  </si>
  <si>
    <t>LABOR - 2024 - 130223 - 1</t>
  </si>
  <si>
    <t>Assentamento de piso cerâmico, com utilização de cimento colante, excl. rejuntamento e cerâmica</t>
  </si>
  <si>
    <t>LABOR - 2024 - 130225 - 1</t>
  </si>
  <si>
    <t>Rejuntamento de piso cerâmico, usando cimento branco, para juntas de no máximo 3mm de espessura</t>
  </si>
  <si>
    <t>LABOR - 2024 - 130226 - 1</t>
  </si>
  <si>
    <t>Rejuntamento empregando argamassa para rejunte, esp. 5mm</t>
  </si>
  <si>
    <t>LABOR - 2024 - 130228 - 1</t>
  </si>
  <si>
    <t>Assentamento e rejuntamento de piso em porcelanato (dimensões superiores a 30x30cm) utilizando dupla colagem de argamassa colante para porcelanato tipo ACIII, exclusive fornecimento do porcelanato e do rejunte</t>
  </si>
  <si>
    <t>LABOR - 2024 - 130230 - 1</t>
  </si>
  <si>
    <t>LABOR - 2024 - 130231 - 1</t>
  </si>
  <si>
    <t>Piso argamassa alta resistência tipo granilite ou equiv de qualidade comprovada, esp de 10mm, com juntas plástica em quadros de 1m, na cor natural, com acabamento polido mecanizado, inclusive regularização e=3.0cm</t>
  </si>
  <si>
    <t>LABOR - 2024 - 130233 - 1</t>
  </si>
  <si>
    <t>Porcelanato esmaltado, acabamento acetinado, dim. 60x60cm, ref. de cor CIMENTO CINZA BOLD Portobello/equiv, utilizando dupla colagem de argamassa colante para porcelanato tipo ACIII e rejunte 3mm para porcelanato</t>
  </si>
  <si>
    <t>LABOR - 2024 - 130234 - 1</t>
  </si>
  <si>
    <t>Porcelanato natural retificado, acabamento acetinado, dim. 60x60cm, ref. PLATINA NA Eliane/equiv, utilizando dupla colagem de argamassa colante para porcelanato tipo ACIII e rejunte e rejunte 3mm para porcelanato</t>
  </si>
  <si>
    <t>LABOR - 2024 - 130236 - 1</t>
  </si>
  <si>
    <t>Piso cerâmico esmaltado, PEI 5, acabamento semibrilho, dim. 45x45cm, ref. de cor CARGO PLUS WHITE Eliane/equiv. assentado com argamassa de cimento colante, inclusive rejuntamento</t>
  </si>
  <si>
    <t>LABOR - 2024 - 130237 - 1</t>
  </si>
  <si>
    <t>Assentamento e rejuntamento de piso em porcelanato (dimensões superiores a 30x30cm) utilizando dupla colagem de argamassa colante para porcelanato tipo ACII/ACIII, exclusive fornecimento do porcelanato e do rejunte</t>
  </si>
  <si>
    <t>LABOR - 2024 - 130301 - 1</t>
  </si>
  <si>
    <t>Rodapé de argamassa de cimento e areia no traço 1:3, altura de 7 cm e espessura de 2 cm</t>
  </si>
  <si>
    <t>LABOR - 2024 - 130303 - 1</t>
  </si>
  <si>
    <t>Rodapé de cerâmica PEI-3, assentado com argamassa de cimento cola h = 7.0 cm, inclusive rejuntamento com cimento branco</t>
  </si>
  <si>
    <t>LABOR - 2024 - 130304 - 1</t>
  </si>
  <si>
    <t>Rodapé de madeira de lei 7.0 x 1.5 cm, fixado com parafuso e bucha plástica n° 7</t>
  </si>
  <si>
    <t>LABOR - 2024 - 130307 - 1</t>
  </si>
  <si>
    <t>Peitoril de mármore branco com largura 40 cm e esp. 3cm</t>
  </si>
  <si>
    <t>LABOR - 2024 - 130308 - 1</t>
  </si>
  <si>
    <t>Soleira de granito esp. 2 cm e largura de 15 cm</t>
  </si>
  <si>
    <t>LABOR - 2024 - 130311 - 1</t>
  </si>
  <si>
    <t>Soleira de granito cinza, espessura 3 cm e largura de 3 cm, conforme detalhe em projeto</t>
  </si>
  <si>
    <t>LABOR - 2024 - 130315 - 1</t>
  </si>
  <si>
    <t>Rodapé de granito cinza andorinha altura de 7 cm e espessura de 2 cm, assentado com argamassa de cimento, cal hidratada CH1 e areia no traço 1:0,5:8, inclusive rejuntamento com cimento branco</t>
  </si>
  <si>
    <t>LABOR - 2024 - 130317 - 1</t>
  </si>
  <si>
    <t>Peitoril de granito cinza polido, 15 cm, esp. 3cm</t>
  </si>
  <si>
    <t>LABOR - 2024 - 130320 - 1</t>
  </si>
  <si>
    <t>Rodapé em cerâmica PEI-3, h = 7cm, assentado com argamassa de cimento, cal e areia, incl. rejuntamento com cimento branco</t>
  </si>
  <si>
    <t>LABOR - 2024 - 130321 - 1</t>
  </si>
  <si>
    <t>Rodapé de granito cinza esp. 2cm, h=7cm, assentado com argamassa de cimento, cal hidratada CH1 e areia no traço 1:0,5:8, incl. rejuntamento com cimento branco</t>
  </si>
  <si>
    <t>LABOR - 2024 - 130322 - 1</t>
  </si>
  <si>
    <t>Rodapé de argamassa de alta resistência tipo granilite ou equivalente de qualidade comprovada, altura de 10 cm e espessura de 10 mm, com cantos boleados, executado com cimento e granitina grana N.1, inclusive polimento</t>
  </si>
  <si>
    <t>LABOR - 2024 - 130323 - 1</t>
  </si>
  <si>
    <t>Soleira de argamassa de alta resistência tipo granilite ou equivalente de qualidade comprovada, largura de 15cm, executado com cimento e granitina grana N.1</t>
  </si>
  <si>
    <t>LABOR - 2024 - 130403 - 1</t>
  </si>
  <si>
    <t>Recomposição de piso cimentado, com argamassa de cimento e areia no traço 1:3, com 2 cm de espessura, incl. lastro</t>
  </si>
  <si>
    <t>SUMIDOUROS, FOSSAS SÉPTICAS E FILTROS ANAERÓBIOS</t>
  </si>
  <si>
    <t>LABOR - 2024 - 140102 - 1</t>
  </si>
  <si>
    <t>Fossa séptica de anéis pré-moldados de concreto, diâmetro 1.20 m, altura útil de 1.70m, completa, incluindo tampa c/visita de 60cm, concreto p/fundo esp.10 cm, e tubo para ligação ao filtro</t>
  </si>
  <si>
    <t>LABOR - 2024 - 140103 - 1</t>
  </si>
  <si>
    <t>Filtro anaeróbio de anéis pré-moldados de concreto, diâmetro de 1.20m, altura útil de 1.80m, completo, incl. tampa c/visita de 60 cm, concreto p/fundo esp.10cm e tubulação de saída de esgoto</t>
  </si>
  <si>
    <t>LABOR - 2024 - 140108 - 1</t>
  </si>
  <si>
    <t>Fossa séptica de anéis pré-moldados de concreto, diâmetro 2.00 m, Hútil 2.0m completa, incluindo tampa c/visita de 60cm, concreto p/ fundo esp.10 cm, tubo de limpeza e escavação, conf. detalhe em projeto</t>
  </si>
  <si>
    <t>LABOR - 2024 - 140109 - 1</t>
  </si>
  <si>
    <t>Filtro anaeróbio de anéis pré-moldados de concreto, diâm. 2.0m, Hútil 2.0m, compl., incl. tampa c/visita 60cm, concreto p/ fundo esp. 10cm, escavação, brita 4 e tubulação de saída esgoto 150mm, conf. proj.</t>
  </si>
  <si>
    <t>ENTRADA DE ÁGUA</t>
  </si>
  <si>
    <t>LABOR - 2024 - 140201 - 1</t>
  </si>
  <si>
    <t>LABOR - 2024 - 140207 - 1</t>
  </si>
  <si>
    <t>LABOR - 2024 - 140208 - 3</t>
  </si>
  <si>
    <t>LABOR - 2024 - 140209 - 2</t>
  </si>
  <si>
    <t>Mureta p/ cavalete (Padrão 1B - CESAN) de alv. blocos cerâmicos 10x20x20cm deitados, dimensões 0.80x1.0x0.20m, para instalação de caixa termoplastica, incl revest. em reboco e lastro concreto esp.10cm, exclusive caixa e cavalete</t>
  </si>
  <si>
    <t>PONTOS HIDRO-SANITÁRIOS</t>
  </si>
  <si>
    <t>LABOR - 2024 - 140701 - 1</t>
  </si>
  <si>
    <t>Ponto de água fria (lavatório, tanque, pia de cozinha, etc...)</t>
  </si>
  <si>
    <t>pt</t>
  </si>
  <si>
    <t>LABOR - 2024 - 140702 - 1</t>
  </si>
  <si>
    <t>Ponto com registro de pressão (chuveiro, caixa de descarga, etc...)</t>
  </si>
  <si>
    <t>LABOR - 2024 - 140703 - 1</t>
  </si>
  <si>
    <t>Ponto de torneira de jardim (para praças)</t>
  </si>
  <si>
    <t>LABOR - 2024 - 140704 - 1</t>
  </si>
  <si>
    <t>Ponto de válvula de descarga, inclusive válvula (sem acabamento)</t>
  </si>
  <si>
    <t>LABOR - 2024 - 140705 - 1</t>
  </si>
  <si>
    <t>Ponto para esgoto primário (vaso sanitário)</t>
  </si>
  <si>
    <t>LABOR - 2024 - 140706 - 1</t>
  </si>
  <si>
    <t>Ponto para esgoto secundário (pia, lavatório, mictório, tanque, bidê, etc...)</t>
  </si>
  <si>
    <t>LABOR - 2024 - 140707 - 1</t>
  </si>
  <si>
    <t>Ponto para caixa sifonada, inclusive caixa sifonada pvc 150x150x50mm com grelha em pvc</t>
  </si>
  <si>
    <t>LABOR - 2024 - 140708 - 1</t>
  </si>
  <si>
    <t>Ponto para ralo sifonado, inclusive ralo sifonado 100 x 40 mm c/ grelha em pvc</t>
  </si>
  <si>
    <t>LABOR - 2024 - 140709 - 1</t>
  </si>
  <si>
    <t>Ponto para ralo seco, inclusive ralo pvc 10 cm com grelha em pvc</t>
  </si>
  <si>
    <t>LABOR - 2024 - 140710 - 1</t>
  </si>
  <si>
    <t>Ponto para caixa sifonada, inclusive caixa sifonada pvc 150x150x50mm com grelha em aço inox</t>
  </si>
  <si>
    <t>LABOR - 2024 - 140711 - 1</t>
  </si>
  <si>
    <t>Ponto para ralo sifonado, inclusive ralo sifonado 100 x 40 mm c/ grelha em açõ inox</t>
  </si>
  <si>
    <t>LABOR - 2024 - 140712 - 1</t>
  </si>
  <si>
    <t>Ponto de válvula de descarga, inclusive válvula e acabamento anti-vandalismo cromado referência Docol, Fabrimar e Deca</t>
  </si>
  <si>
    <t>LABOR - 2024 - 140713 - 1</t>
  </si>
  <si>
    <t>Ponto de válvula de descarga, inclusive válvula de descarga de 50mm (1 1/2"), com acabamento para válvula de descarga Benefit, marca de referência Docol ou equivalente Mod. 00184906</t>
  </si>
  <si>
    <t>LABOR - 2024 - 140714 - 1</t>
  </si>
  <si>
    <t>Ponto p/ válvula (mictório) inclusive válvula com acabamento marca de referência Pressmatic Docol, Mod. 17015106 e tubo de ligação p/mictório antivandalismo Pressmatic Mod. 00132606 marca de ref. Docol ou equivalente</t>
  </si>
  <si>
    <t>LABOR - 2024 - 140901 - 1</t>
  </si>
  <si>
    <t>Tubos de concreto simples PS1, diâmetro 200 mm, com rejuntamento de argamassa de cimento, cal hidratada e areia no traço 1:2:6, incluindo escavação e berço, conf. normas e especificações.</t>
  </si>
  <si>
    <t>LABOR - 2024 - 140902 - 1</t>
  </si>
  <si>
    <t>Tubos de concreto simples PS1, diâmetro 300 mm, com rejuntamento de argamassa de cimento, cal hidratada e areia no traço 1:2:6, incluindo escavação e berço, conforme normas e especificações.</t>
  </si>
  <si>
    <t>LABOR - 2024 - 140903 - 1</t>
  </si>
  <si>
    <t>Tubo PVC rígido para esgoto no diâmetro de 100mm incluindo escavação e aterro com areia</t>
  </si>
  <si>
    <t>LABOR - 2024 - 140904 - 1</t>
  </si>
  <si>
    <t>Tubo PVC rígido para esgoto no diâmetro de 150mm incluindo escavação e aterro com areia</t>
  </si>
  <si>
    <t>LABOR - 2024 - 140905 - 1</t>
  </si>
  <si>
    <t>Tubo PVC rígido para esgoto no diâmetro de 200mm incluindo escavação e aterro com areia</t>
  </si>
  <si>
    <t>LABOR - 2024 - 140906 - 1</t>
  </si>
  <si>
    <t>Tubo PVC rígido para esgoto no diâmetro de 75 mm incluindo escavação e aterro com areia</t>
  </si>
  <si>
    <t>LABOR - 2024 - 141101 - 1</t>
  </si>
  <si>
    <t>LABOR - 2024 - 141102 - 1</t>
  </si>
  <si>
    <t>Caixa de areia de alvenaria de blocos de concreto 9x19x39cm, dim. 60x60cm e Hmáx=1m, c/ tampa em concreto esp. 5cm, lastro concreto esp. 10cm, revestida intern. c/ chapisco e reboco impermeabilizante, incl. escavação e reaterro</t>
  </si>
  <si>
    <t>LABOR - 2024 - 141103 - 1</t>
  </si>
  <si>
    <t>Caixa sifonada especial de alv. bloco conc.9x19x39cm, dim 60x60cm e Hmáx=1m, c/ tampa em concreto esp.5cm, lastro conc.esp.10cm, revest. intern. c/chap. e reb. impermeab. escav, reaterro e curva curta c/ visita e plug em pvc 100mm</t>
  </si>
  <si>
    <t>LABOR - 2024 - 141104 - 1</t>
  </si>
  <si>
    <t>Caixa de gordura de alv. bloco concreto 9x19x39cm, dim.60x60cm e Hmáx=1m, com tampa em concreto esp.5cm, lastro concreto esp.10cm, revestida intern. c/ chapisco e reboco impermeab, escavação, reaterro e parede interna em concreto</t>
  </si>
  <si>
    <t>LABOR - 2024 - 141105 - 1</t>
  </si>
  <si>
    <t>Caixa retentora de matéria sólida de alv. bloco conc.9x19x39cm, dim 60x60cm e Hmáx=1m, c/ tampa conc. esp.5cm, lastro conc. esp.10cm, revest. internamente c/ chap, reb. impermeab., escavação, reaterro e parede int. em concreto</t>
  </si>
  <si>
    <t>LABOR - 2024 - 141106 - 1</t>
  </si>
  <si>
    <t>Caixas de inspeção de alv. blocos concreto 9x19x39cm, dim.100x60cm e Hmáx = 1m, com tampa de conc. esp. 5cm, lastro de conc. esp. 10cm, revest intern. c/ chapisco e reboco impermeabilizado, incl. escavação, reaterro e enchimento</t>
  </si>
  <si>
    <t>LABOR - 2024 - 141107 - 1</t>
  </si>
  <si>
    <t>Caixa de gordura simples de alv. bloco concr.9x19x39cm, dim.80x60cm e Hmáx=1m, com tampa em concr.esp.5cm, lastro concr.esp.10cm, revestida intern. c/ chapisco e reboco impermeab, escavação, reaterro e parede interna em concr.</t>
  </si>
  <si>
    <t>LABOR - 2024 - 141108 - 1</t>
  </si>
  <si>
    <t>Caixa de gordura especial de alv. bloco concr. 9x19x39cm, dim.60x60cm e Hmáx=1m, com tampa em concr.esp.5cm, lastro concr.esp.10cm, revestida intern. c/ chapisco e reboco impermeab, escavação, reaterro e parede interna em concr.</t>
  </si>
  <si>
    <t>LABOR - 2024 - 141109 - 1</t>
  </si>
  <si>
    <t>LABOR - 2024 - 141110 - 1</t>
  </si>
  <si>
    <t>Caixa de inspeção em alv. bloco concreto 9x19x39cm, dim. 60x60cm e Hmáx=1m, c/ tampa de ferro fundido 40x40cm, lastro de concreto esp.10cm, revest. interno c/ chapisco e reboco impermeabiliz, incl. escavação, reaterro e enchimento</t>
  </si>
  <si>
    <t>LABOR - 2024 - 141111 - 1</t>
  </si>
  <si>
    <t>Caixa de areia em alv. de bloco de concreto 9x19x39, dim. 60x60cm e Hmáx=1m, c/ tampa em ferro fundido, lastro de concreto esp. 10cm, revest. int. c/ chapisco e reboco impermeabilizado, incl. escavação e reaterro</t>
  </si>
  <si>
    <t>LABOR - 2024 - 141112 - 1</t>
  </si>
  <si>
    <t>Caixa sifonada especial em alv. bloco concr. 9x19x39cm, dim. 60x60cm e Hmáx=1m. c/ tampa em ferro fundido, lastro conc. esp.10cm, revest. int. c/ chap. e reboco imperm., incl. esc, reaterro e curva curta c/ visita e plug pvc 100mm</t>
  </si>
  <si>
    <t>LABOR - 2024 - 141113 - 1</t>
  </si>
  <si>
    <t>Caixa de gordura em alv. bloco 9x19x39cm, dim. 60x60cm e Hmáx=1.0m, c/ tampa de ferro fundido, lastro concr. esp. 10cm, revest. intern. c/ chapisco e reboco impermeab., escavação, reaterro e parede int. em concreto</t>
  </si>
  <si>
    <t>LABOR - 2024 - 141114 - 1</t>
  </si>
  <si>
    <t>Caixa retentora de mat. sólida em alv. bloco conc.9x19x39cm, dim.60x60cm e Hmáx=1m, c/ tampa de ferro fund., lastro conc. esp.10cm, revest. int. c/ chap. e reb. impermeab., esc. reaterro e parede int. em concreto</t>
  </si>
  <si>
    <t>REDE DE ÁGUA FRIA - TUBOS METÁLICOS</t>
  </si>
  <si>
    <t>LABOR - 2024 - 141210 - 1</t>
  </si>
  <si>
    <t>Tubo de aço carbono galvanizado, com costura, classe leve, diâmetro 15mm (1/2"), inclusive conexões</t>
  </si>
  <si>
    <t>LABOR - 2024 - 141211 - 1</t>
  </si>
  <si>
    <t>Tubo de aço carbono galvanizado, com costura, classe leve, diâmetro 20mm (3/4"), inclusive conexões</t>
  </si>
  <si>
    <t>LABOR - 2024 - 141212 - 1</t>
  </si>
  <si>
    <t>Tubo de aço carbono galvanizado, com costura, classe leve, diâmetro 25mm (1"), inclusive conexões</t>
  </si>
  <si>
    <t>LABOR - 2024 - 141213 - 1</t>
  </si>
  <si>
    <t>Tubo de aço carbono galvanizado, com costura, classe leve, diâmetro 32mm (1.1/4"), inclusive conexões</t>
  </si>
  <si>
    <t>LABOR - 2024 - 141214 - 1</t>
  </si>
  <si>
    <t>Tubo de aço carbono galvanizado, com costura, classe leve, diâmetro 40mm (1.1/2"), inclusive conexões</t>
  </si>
  <si>
    <t>LABOR - 2024 - 141215 - 1</t>
  </si>
  <si>
    <t>Tubo de aço carbono galvanizado, com costura, classe leve, diâmetro 50mm (2"), inclusive conexões</t>
  </si>
  <si>
    <t>LABOR - 2024 - 141216 - 1</t>
  </si>
  <si>
    <t>Tubo de aço carbono galvanizado, com costura, classe leve, diâmetro 65mm (2.1/2"), inclusive conexões</t>
  </si>
  <si>
    <t>LABOR - 2024 - 141217 - 1</t>
  </si>
  <si>
    <t>Tubo de aço carbono galvanizado, com costura, classe leve, diâmetro 80mm (3"), inclusive conexões</t>
  </si>
  <si>
    <t>LABOR - 2024 - 141218 - 1</t>
  </si>
  <si>
    <t>Tubo de aço carbono galvanizado, com costura, classe leve, diâmetro 100mm (4"), inclusive conexões</t>
  </si>
  <si>
    <t>LABOR - 2024 - 141409 - 1</t>
  </si>
  <si>
    <t>Tubo de PVC rígido soldável marrom, DN 20mm (1/2"), inclusive conexões</t>
  </si>
  <si>
    <t>LABOR - 2024 - 141410 - 1</t>
  </si>
  <si>
    <t>Tubo de PVC rígido soldável marrom, DN 25mm (3/4"), inclusive conexões</t>
  </si>
  <si>
    <t>LABOR - 2024 - 141411 - 1</t>
  </si>
  <si>
    <t>Tubo de PVC rígido soldável marrom, DN 32mm (1"), inclusive conexões</t>
  </si>
  <si>
    <t>LABOR - 2024 - 141412 - 1</t>
  </si>
  <si>
    <t>Tubo de PVC rígido soldável marrom, DN 40mm (1.1/4"), inclusive conexões</t>
  </si>
  <si>
    <t>LABOR - 2024 - 141413 - 1</t>
  </si>
  <si>
    <t>Tubo de PVC rígido soldável marrom, DN 50mm (1.1/2"), inclusive conexões</t>
  </si>
  <si>
    <t>LABOR - 2024 - 141414 - 1</t>
  </si>
  <si>
    <t>Tubo de PVC rígido soldável marrom, DN 60mm (2"), inclusive conexões</t>
  </si>
  <si>
    <t>LABOR - 2024 - 141415 - 1</t>
  </si>
  <si>
    <t>Tubo de PVC rígido soldável marrom, DN 75mm (2.1/2"), inclusive conexões</t>
  </si>
  <si>
    <t>LABOR - 2024 - 141416 - 1</t>
  </si>
  <si>
    <t>Tubo de PVC rígido soldável marrom, DN 85mm (3"), inclusive conexões</t>
  </si>
  <si>
    <t>REDE DE ÁGUA FRIA - CONEXÕES SOLDÁVEIS DE PVC</t>
  </si>
  <si>
    <t>LABOR - 2024 - 141522 - 1</t>
  </si>
  <si>
    <t>LABOR - 2024 - 141523 - 1</t>
  </si>
  <si>
    <t>LABOR - 2024 - 141524 - 1</t>
  </si>
  <si>
    <t>LABOR - 2024 - 141525 - 1</t>
  </si>
  <si>
    <t>LABOR - 2024 - 141526 - 1</t>
  </si>
  <si>
    <t>LABOR - 2024 - 141527 - 1</t>
  </si>
  <si>
    <t>LABOR - 2024 - 141529 - 1</t>
  </si>
  <si>
    <t>LABOR - 2024 - 141906 - 1</t>
  </si>
  <si>
    <t>Tubo de PVC rígido soldável branco, para esgoto, série normal, diâmetro 40mm (1 1/2"), inclusive conexões</t>
  </si>
  <si>
    <t>LABOR - 2024 - 141907 - 1</t>
  </si>
  <si>
    <t>Tubo de PVC rígido soldável branco, para esgoto, série normal, diâmetro 50mm (2"), inclusive conexões</t>
  </si>
  <si>
    <t>LABOR - 2024 - 141908 - 1</t>
  </si>
  <si>
    <t>Tubo de PVC rígido soldável branco, para esgoto, série normal, diâmetro 75mm (3"), inclusive conexões</t>
  </si>
  <si>
    <t>LABOR - 2024 - 141909 - 1</t>
  </si>
  <si>
    <t>Tubo de PVC rígido soldável branco, para esgoto, série normal, diâmetro 100mm (4"), inclusive conexões</t>
  </si>
  <si>
    <t>LABOR - 2024 - 141910 - 1</t>
  </si>
  <si>
    <t>Tubo de PVC rígido soldável branco, para esgoto, série normal, diâmetro 150mm (6"), inclusive conexões</t>
  </si>
  <si>
    <t>LABOR - 2024 - 142103 - 2</t>
  </si>
  <si>
    <t>Reparo para válvula de descarga Oriente ? Primor 45mm e baixa pressão</t>
  </si>
  <si>
    <t>LABOR - 2024 - 142104 - 2</t>
  </si>
  <si>
    <t>Sifão ajustável em PVC multiuso ? tipo Copo, branco 32,5 ? 70cm, inclusive bucha de redução para acoplamento de válvulas de diâmetros 7/8?, 1?, 1.1/4? e 1.1/2? (Pia, Tanque e Lavatório)</t>
  </si>
  <si>
    <t>LABOR - 2024 - 142106 - 1</t>
  </si>
  <si>
    <t>Sifão em PVC para tanque 2"</t>
  </si>
  <si>
    <t>LABOR - 2024 - 142107 - 2</t>
  </si>
  <si>
    <t>Ralo quadrado sifonado em PVC, dimensões 100 x 100 x 52mm DN40, inclusive grelha quadrada PVC branca, exclusive junta soldável</t>
  </si>
  <si>
    <t>LABOR - 2024 - 142109 - 2</t>
  </si>
  <si>
    <t>Ralo quadrado seco em PVC, dimensões 100x100x52mm DN40, inclusive grelha quadrada em PVC branca, exclusive junta soldável</t>
  </si>
  <si>
    <t>LABOR - 2024 - 142111 - 2</t>
  </si>
  <si>
    <t>Caixa sifonada em PVC, diâmetro 150 x 150 x 50mm DN75 ? 7 Entradas, inclusive grelha quadrada em aço inox, exclusive junta soldável</t>
  </si>
  <si>
    <t>LABOR - 2024 - 142112 - 2</t>
  </si>
  <si>
    <t>Ralo quadrado seco em PVC, dimensões 100x100x52mm DN40, inclusive grelha quadrada em aço inox, exclusive junta soldável</t>
  </si>
  <si>
    <t>LABOR - 2024 - 142114 - 1</t>
  </si>
  <si>
    <t>Tampa para caixa sifonada, em PVC, de 150x150mm</t>
  </si>
  <si>
    <t>LABOR - 2024 - 142115 - 2</t>
  </si>
  <si>
    <t>Grelha quadrada para caixa sifonada em aço inoxidável 430 (anti-dengue) com caixilho rotativa, dimensões 150x150mm</t>
  </si>
  <si>
    <t>LABOR - 2024 - 142116 - 1</t>
  </si>
  <si>
    <t>Tampa para ralo, em PVC, de 100x100mm</t>
  </si>
  <si>
    <t>LABOR - 2024 - 142117 - 1</t>
  </si>
  <si>
    <t>Tampa para ralo, em aço inox, de 100x100mm</t>
  </si>
  <si>
    <t>LABOR - 2024 - 142118 - 2</t>
  </si>
  <si>
    <t>Engate flexível de PVC para lavatório 1/2? ? 40 cm</t>
  </si>
  <si>
    <t>LABOR - 2024 - 142119 - 2</t>
  </si>
  <si>
    <t>Torneira de bóia com corpo e haste em latão, bóia plástica 3/4" (20mm)</t>
  </si>
  <si>
    <t>LABOR - 2024 - 142120 - 2</t>
  </si>
  <si>
    <t>Torneira de bóia com corpo e haste em latão, bóia plástica 1" (25mm)</t>
  </si>
  <si>
    <t>LABOR - 2024 - 142121 - 2</t>
  </si>
  <si>
    <t>Torneira de bóia com corpo e haste em latão, bóia plástica 1.1/4" (32mm)</t>
  </si>
  <si>
    <t>LABOR - 2024 - 142122 - 2</t>
  </si>
  <si>
    <t>Chave de nível tipo automático de boia superior/inferior 15A, cabo com 1,20 m</t>
  </si>
  <si>
    <t>LABOR - 2024 - 142201 - 1</t>
  </si>
  <si>
    <t>Abertura e fechamento de rasgos em alvenaria, para passagem de tubulações, diâm. 1/2" a 1"</t>
  </si>
  <si>
    <t>LABOR - 2024 - 142202 - 1</t>
  </si>
  <si>
    <t>Abertura e fechamento de rasgos em alvenaria, para passagem de tubulações, diâm. 11/4" a 2"</t>
  </si>
  <si>
    <t>LABOR - 2024 - 142203 - 1</t>
  </si>
  <si>
    <t>Abertura e fechamento de rasgos em alvenaria, para passagem de tubulações, diâm. 21/2 a 4"</t>
  </si>
  <si>
    <t>LABOR - 2024 - 142204 - 1</t>
  </si>
  <si>
    <t>Abertura e fechamento de rasgos em concreto, para passagem de tubulações, diâm. 1/2" a 1"</t>
  </si>
  <si>
    <t>LABOR - 2024 - 142205 - 1</t>
  </si>
  <si>
    <t>Abertura e fechamento de rasgos em concreto, para passagem de tubulações, diâm. 11/4" a 2"</t>
  </si>
  <si>
    <t>LABOR - 2024 - 142206 - 1</t>
  </si>
  <si>
    <t>Abertura e fechamento de rasgos em concreto, para passagem de tubulações, diâm. 2 1/2"a 4"</t>
  </si>
  <si>
    <t>LABOR - 2024 - 142301 - 2</t>
  </si>
  <si>
    <t>Revisões e reparos em registros, exclusive peças de reposição</t>
  </si>
  <si>
    <t>LABOR - 2024 - 142302 - 1</t>
  </si>
  <si>
    <t>Revisões e reparos em caixas de descarga</t>
  </si>
  <si>
    <t>LABOR - 2024 - 142303 - 1</t>
  </si>
  <si>
    <t>Revisões e reparos em torneiras de bóia</t>
  </si>
  <si>
    <t>LABOR - 2024 - 142304 - 2</t>
  </si>
  <si>
    <t>Fornecimento de massa epóxi tipo Durepox (250 g), para reparos</t>
  </si>
  <si>
    <t>FURO EM CONCRETO</t>
  </si>
  <si>
    <t>LABOR - 2024 - 142801 - 2</t>
  </si>
  <si>
    <t>Furo mecanizado em concreto, com martelo demolidor elétrico, para passagem de instalações hidráulicas, diâmetros menores ou iguais a 1.1/2"</t>
  </si>
  <si>
    <t>cm</t>
  </si>
  <si>
    <t>LABOR - 2024 - 142802 - 2</t>
  </si>
  <si>
    <t>Furo mecanizado em concreto, com martelo demolidor elétrico, para passagem de instalações hidráulicas, diâmetros maiores 1.1/2" e menores ou iguais a 3"</t>
  </si>
  <si>
    <t>LABOR - 2024 - 142803 - 2</t>
  </si>
  <si>
    <t>Furo mecanizado em concreto, com martelo demolidor elétrico, para passagem de instalações hidráulicas, diâmetros maiores 3" e menores ou iguais a 4"</t>
  </si>
  <si>
    <t>PADRÃO DE ENTRADA</t>
  </si>
  <si>
    <t>LABOR - 2024 - 150122 - 2</t>
  </si>
  <si>
    <t>Mureta de medição utilizando arg. cimento, cal e areia, dimensões 1100x2000x200mm, com pilares e cintas, revestido com chapisco e reboco, inclusive pintura emassamento e pintura acrílica a três demãos, exclusive cobertura</t>
  </si>
  <si>
    <t>LABOR - 2024 - 150123 - 2</t>
  </si>
  <si>
    <t>Mureta de medição utilizando arg. cimento, cal e areia, dimensões 1500x2200x400mm, revestido com chapisco e reboco, inclusive pintura emassamento, pintura acrílica a três demãos e cobertura em telha cerâmica</t>
  </si>
  <si>
    <t>LABOR - 2024 - 150306 - 1</t>
  </si>
  <si>
    <t>Quadro de distribuição de energia em PVC, de embutir, com 12 divisões modulares com barramento</t>
  </si>
  <si>
    <t>LABOR - 2024 - 150307 - 1</t>
  </si>
  <si>
    <t>Quadro de distribuição de energia, de embutir, com 18 divisões modulares, com barramento</t>
  </si>
  <si>
    <t>LABOR - 2024 - 150308 - 1</t>
  </si>
  <si>
    <t>Quadro de distribuição de energia, de embutir, com 24 divisões modulares, com barramento</t>
  </si>
  <si>
    <t>LABOR - 2024 - 150309 - 1</t>
  </si>
  <si>
    <t>Quadro de distribuição de energia, de embutir, com 32 divisões modulares, com barramento</t>
  </si>
  <si>
    <t>LABOR - 2024 - 150310 - 1</t>
  </si>
  <si>
    <t>Caixa de distribuição 20x20x15 cm</t>
  </si>
  <si>
    <t>LABOR - 2024 - 150311 - 1</t>
  </si>
  <si>
    <t>Quadro de distribuição de energia, de embutir, com 12 divisões modulares, sem barramento</t>
  </si>
  <si>
    <t>LABOR - 2024 - 150315 - 1</t>
  </si>
  <si>
    <t>Quadro distrib. energia, embutido ou semi embutido, capac. p/ 34 disj. DIN, c/barram trif. 150A barra. neutro e terra, fab. em chapa de aço 12 USG com porta, espelho, trinco com fechad ch yale, Ref. QDETG II-34DIN-CEMAR ou equiv.</t>
  </si>
  <si>
    <t>LABOR - 2024 - 150316 - 1</t>
  </si>
  <si>
    <t>Quadro distrib. energia, embutido ou semi embutido, capac. p/ 44 disj. DIN, c/barram trif. 150A barra. neutro e terra, fab. em chapa de aço 12 USG com porta, espelho, trinco com fechad ch yale, Ref. QDETG II-44DIN-CEMAR ou equiv.</t>
  </si>
  <si>
    <t>LABOR - 2024 - 150317 - 1</t>
  </si>
  <si>
    <t>Quadro distrib. energia, embutido ou semi embutido, capac. p/ 56 disj. DIN, c/barram trif. 225A barra. neutro e terra, fab. em chapa de aço 12 USG com porta, espelho, trinco com fechad ch</t>
  </si>
  <si>
    <t>LABOR - 2024 - 150320 - 1</t>
  </si>
  <si>
    <t>Quadro de distribuição em PVC para 08 circuitos, inclusive 6 disjuntores monopolares 15 A, sem barramento</t>
  </si>
  <si>
    <t>CAIXAS DE PASSAGEM</t>
  </si>
  <si>
    <t>LABOR - 2024 - 150609 - 1</t>
  </si>
  <si>
    <t>Caixa para medidor polifásico carga até 41000W inclusive caixa para disjuntor polifásico até 100A</t>
  </si>
  <si>
    <t>LABOR - 2024 - 150610 - 1</t>
  </si>
  <si>
    <t>Caixa de aterramento de concreto simples, nas dimensões de 30x30x25cm, com revest. int. em chapisco e reboco, tampa de concreto esp.5cm e lastro de brita esp. 5 cm, incl. haste 5/8"x2400mm</t>
  </si>
  <si>
    <t>LABOR - 2024 - 150612 - 1</t>
  </si>
  <si>
    <t>Caixa de passagem 100x100x80mm, chapa 18, com tampa parafusada</t>
  </si>
  <si>
    <t>LABOR - 2024 - 150614 - 1</t>
  </si>
  <si>
    <t>Caixa de passagem de alvenaria de blocos de concreto 9x19x39cm, dimensões de 30x30x50cm, com revestimento interno em chapisco e reboco, tampa de concreto esp.5cm e lastro de brita 5 cm</t>
  </si>
  <si>
    <t>LABOR - 2024 - 150615 - 1</t>
  </si>
  <si>
    <t>Caixa de passagem de alvenaria de blocos de concreto 9x19x39cm, dimensões de 40x40x50cm, com revestimento interno em chapisco e reboco, tampa de concreto esp.5cm e lastro de brita 5 cm</t>
  </si>
  <si>
    <t>LABOR - 2024 - 150616 - 1</t>
  </si>
  <si>
    <t>Caixa de passagem de alvenaria de blocos de concreto 9x19x39cm, dimensões de 50x50x50cm, com revestimento interno em chapisco e reboco, tampa de concreto esp.5cm e lastro de brita 5 cm</t>
  </si>
  <si>
    <t>LABOR - 2024 - 150626 - 1</t>
  </si>
  <si>
    <t>Conjunto caixa termoplástica para Medidor Padrão ESCELSA Monofáfico com tampa transparente em policarbonato P-980-009 inclusive caixa para disjuntor monof P-940-003 Padrão Escelsa</t>
  </si>
  <si>
    <t>LABOR - 2024 - 150628 - 1</t>
  </si>
  <si>
    <t>Caixa de embutir marca de referência Tigreflex, 4x2"</t>
  </si>
  <si>
    <t>LABOR - 2024 - 150629 - 1</t>
  </si>
  <si>
    <t>Caixa de embutir marca de referência Tigreflex, 4x4"</t>
  </si>
  <si>
    <t>LABOR - 2024 - 150632 - 1</t>
  </si>
  <si>
    <t>Caixa de passagem 150x150x80mm, chapa 18, com tampa parafusada</t>
  </si>
  <si>
    <t>LABOR - 2024 - 150633 - 1</t>
  </si>
  <si>
    <t>Caixa de passagem 200x200x100mm, chapa 18, com tampa parafusada</t>
  </si>
  <si>
    <t>LABOR - 2024 - 150634 - 1</t>
  </si>
  <si>
    <t>Caixa de passagem 300x300x120mm, chapa 18, com tampa parafusada</t>
  </si>
  <si>
    <t>LABOR - 2024 - 150635 - 1</t>
  </si>
  <si>
    <t>Caixa de passagem 400x400x120mm, chapa 18, com tampa parafusada</t>
  </si>
  <si>
    <t>LABOR - 2024 - 150636 - 1</t>
  </si>
  <si>
    <t>Caixa sextavada em PVC de 3x3x1 1/2", marca de referência Tigreflex</t>
  </si>
  <si>
    <t>ENVELOPAMENTO DE ELETRODUTOS</t>
  </si>
  <si>
    <t>LABOR - 2024 - 150701 - 1</t>
  </si>
  <si>
    <t>Envelopamento de concreto simples com consumo mínimo de cimento de 250kg/m3, inclusive escavação para profundidade mínima do eletroduto de 50 cm, de 25 x 25 cm, para 1 eletroduto</t>
  </si>
  <si>
    <t>LABOR - 2024 - 150702 - 1</t>
  </si>
  <si>
    <t>Envelopamento de concreto simples com consumo mínimo de cimento de 250kg/m3, inclusive escavação para profundidade mínima do eletroduto de 50 cm, de 25 x 30 cm, para 2 eletrodutos</t>
  </si>
  <si>
    <t>LABOR - 2024 - 150703 - 1</t>
  </si>
  <si>
    <t>Envelopamento de concreto simples com consumo mínimo de cimento de 250kg/m3, inclusive escavação para profundidade mínima do eletroduto de 50cm, de 60 x 30 cm, para 3 eletrodutos</t>
  </si>
  <si>
    <t>LABOR - 2024 - 150704 - 1</t>
  </si>
  <si>
    <t>Envelopamento de concreto simples com consumo mínimo de cimento de 250kg/m3, inclusive escavação para profundidade mínima do eletroduto de 50cm, de 45 x 45 cm, para 3 eletrodutos</t>
  </si>
  <si>
    <t>INSTALAÇÕES APARENTES</t>
  </si>
  <si>
    <t>LABOR - 2024 - 150801 - 1</t>
  </si>
  <si>
    <t>Eletroduto aparente de PVC rígido roscável diâmetro 3/4", inclusive abraçadeira de fixação</t>
  </si>
  <si>
    <t>LABOR - 2024 - 150802 - 1</t>
  </si>
  <si>
    <t>Caixa de ligação de alumínio silício, tipo CONDULETES,sem rosca, no formato B, inclusive tampa com vedação, diâmetro 3/4"</t>
  </si>
  <si>
    <t>LABOR - 2024 - 150803 - 1</t>
  </si>
  <si>
    <t>Caixa de ligação de alumínio silício, tipo CONDULETES, sem rosca, no formato T, inclusive tampa com vedação, diâmetro 3/4"</t>
  </si>
  <si>
    <t>LABOR - 2024 - 150804 - 1</t>
  </si>
  <si>
    <t>Caixa de ligação de alumínio silício, tipo CONDULETES, sem rosca, no formato LR, inclusive tampa com vedação, diâmetro 3/4"</t>
  </si>
  <si>
    <t>LABOR - 2024 - 150805 - 1</t>
  </si>
  <si>
    <t>Caixa de ligação de alumínio silício, tipo CONDULETES, sem rosca, no formato X, inclusive tampa com vedação, diâmetro 3/4"</t>
  </si>
  <si>
    <t>LABOR - 2024 - 150806 - 1</t>
  </si>
  <si>
    <t>Eletroduto aparente de PVC rígido roscável diâmetro 1", inclusive abraçadeira de fixação</t>
  </si>
  <si>
    <t>LABOR - 2024 - 150807 - 1</t>
  </si>
  <si>
    <t>Canaleta sistema X da Pial ou equivalente, inclusive conexões</t>
  </si>
  <si>
    <t>LABOR - 2024 - 150835 - 1</t>
  </si>
  <si>
    <t>Eletrocalha perfurada em chapa de aço galvanizado nº16, 150x50mm, sem tampa</t>
  </si>
  <si>
    <t>LABOR - 2024 - 150836 - 1</t>
  </si>
  <si>
    <t>Eletrocalha perfurada em chapa de aço galvanizado nº16, 200x100mm, sem tampa</t>
  </si>
  <si>
    <t>LABOR - 2024 - 150837 - 1</t>
  </si>
  <si>
    <t>Eletrocalha perfurada em chapa de aço galvanizado nº16, 300x100mm, sem tampa</t>
  </si>
  <si>
    <t>LABOR - 2024 - 150838 - 1</t>
  </si>
  <si>
    <t>Eletrocalha perfurada em chapa de aço galvanizado nº16, 400x100mm, sem tampa</t>
  </si>
  <si>
    <t>LABOR - 2024 - 150843 - 1</t>
  </si>
  <si>
    <t>Redução concêntrica para eletrocalha perfurada, tipo "U", 200x150mm, aba 100</t>
  </si>
  <si>
    <t>LABOR - 2024 - 150844 - 1</t>
  </si>
  <si>
    <t>Redução concêntrica para eletrocalha perfurada, tipo "U", 300x150mm, aba 100</t>
  </si>
  <si>
    <t>LABOR - 2024 - 150845 - 1</t>
  </si>
  <si>
    <t>Redução concêntrica para eletrocalha perfurada, tipo "U", 400x150mm, aba 100</t>
  </si>
  <si>
    <t>LABOR - 2024 - 150850 - 1</t>
  </si>
  <si>
    <t>Saída horizontal para eletroduto de 3/4"</t>
  </si>
  <si>
    <t>LABOR - 2024 - 150851 - 1</t>
  </si>
  <si>
    <t>Saída horizontal para eletroduto de 1"</t>
  </si>
  <si>
    <t>LABOR - 2024 - 150852 - 1</t>
  </si>
  <si>
    <t>Saída horizontal para eletroduto de 2"</t>
  </si>
  <si>
    <t>LABOR - 2024 - 150860 - 1</t>
  </si>
  <si>
    <t>Tampa de encaixe para eletrocalha em chapa de aço galvanizada 18, dim. 150mm</t>
  </si>
  <si>
    <t>LABOR - 2024 - 150861 - 1</t>
  </si>
  <si>
    <t>Tampa de encaixe para eletrocalha em chapa de aço galvanizada 18, dim. 200mm</t>
  </si>
  <si>
    <t>LABOR - 2024 - 150862 - 1</t>
  </si>
  <si>
    <t>Tampa de encaixe para eletrocalha em chapa de aço galvanizada 18, dim. 300mm</t>
  </si>
  <si>
    <t>LABOR - 2024 - 150863 - 1</t>
  </si>
  <si>
    <t>Tampa de encaixe para eletrocalha em chapa de aço galvanizada 18, dim. 400mm</t>
  </si>
  <si>
    <t>LABOR - 2024 - 150866 - 1</t>
  </si>
  <si>
    <t>Junção simples para eletrocalha metálica 200x100mm, galvanizada, ref. Mega MG 2760 ou equivalente</t>
  </si>
  <si>
    <t>LABOR - 2024 - 150867 - 1</t>
  </si>
  <si>
    <t>Junção simples para eletrocalha metálica 300x100mm, galvanizada, ref. Mega MG 2760 ou equivalente</t>
  </si>
  <si>
    <t>LABOR - 2024 - 150870 - 1</t>
  </si>
  <si>
    <t>TÊ horizontal 90º para eletrocalha metálica 200x100mm, galvanizada, ref. MEGA MG 2570 ou equivalente</t>
  </si>
  <si>
    <t>LABOR - 2024 - 150871 - 1</t>
  </si>
  <si>
    <t>TÊ horizontal 90º para eletrocalha metálica 300x100mm, galvanizada, ref. MEGA MG 2570 ou equivalente</t>
  </si>
  <si>
    <t>LABOR - 2024 - 150875 - 1</t>
  </si>
  <si>
    <t>Curva horizontal 90º para eletrocalha metálica, 200x100mm, galvanizada, ref. MEGA MG 2510</t>
  </si>
  <si>
    <t>LABOR - 2024 - 150876 - 1</t>
  </si>
  <si>
    <t>Curva horizontal 90º para eletrocalha metálica, 300x100mm, galvanizada, ref. MEGA MG 2510</t>
  </si>
  <si>
    <t>LABOR - 2024 - 150880 - 2</t>
  </si>
  <si>
    <t>Suporte de fixação de eletroduto no teto, através de fita metálica perfurada (Walsiwa) ou equiv (1,30m), cursor (1 und), h=60cm, suporte "Y" (1 und), parafuso e bucha S8 (1 und)</t>
  </si>
  <si>
    <t>LABOR - 2024 - 150881 - 1</t>
  </si>
  <si>
    <t>Suporte de fixação de eletrocalha de 200x100mm, na parede, através de suporte tipo mão francesa simples (1 und), parafuso e bucha S8 (2und)</t>
  </si>
  <si>
    <t>LABOR - 2024 - 150882 - 1</t>
  </si>
  <si>
    <t>Suporte de fixação de eletrocalha de 300x100mm, na parede, através de suporte tipo mão francesa reforçada (1 und), parafuso e bucha S8 (2 und)</t>
  </si>
  <si>
    <t>LABOR - 2024 - 150883 - 1</t>
  </si>
  <si>
    <t>Suporte de fixação de eletrocalha de 400x100mm, na parede, através de suporte tipo mão francesa reforçada (1 und), parafuso e bucha S8 (2 und)</t>
  </si>
  <si>
    <t>LABOR - 2024 - 150884 - 2</t>
  </si>
  <si>
    <t>Suporte de fixação de eletrocalha de 200x100mm, no teto, através de gancho vertical (1 und), porca sextavada e arruela 1/4" (4 und), vergalhão rosca total 1/4" (h=60cm), cantoneira ZZ (1 und) e parafuso e bucha S8 (2 und)</t>
  </si>
  <si>
    <t>LABOR - 2024 - 150885 - 2</t>
  </si>
  <si>
    <t>LABOR - 2024 - 150886 - 2</t>
  </si>
  <si>
    <t>COMPOSIÇÕES INTERMEDIÁRIAS P/ ELETRICA</t>
  </si>
  <si>
    <t>LABOR - 2024 - 150906 - 1</t>
  </si>
  <si>
    <t>Arame galvanizado 12 BWG (0.048 kg/m)</t>
  </si>
  <si>
    <t>LABOR - 2024 - 150910 - 1</t>
  </si>
  <si>
    <t>Cabeçote de alumínio de 3/4"</t>
  </si>
  <si>
    <t>LABOR - 2024 - 150916 - 1</t>
  </si>
  <si>
    <t>Canaleta sistema X Pial ou equivalente, inclusive conecções, 20x10x2200 mm, cod. 30801</t>
  </si>
  <si>
    <t>LABOR - 2024 - 150918 - 1</t>
  </si>
  <si>
    <t>LABOR - 2024 - 150932 - 1</t>
  </si>
  <si>
    <t>Receptáculo (bocal) de louça para lâmpada incandescente</t>
  </si>
  <si>
    <t>LABOR - 2024 - 150934 - 1</t>
  </si>
  <si>
    <t>Lâmpada fluorescente 40 W</t>
  </si>
  <si>
    <t>LABOR - 2024 - 150937 - 1</t>
  </si>
  <si>
    <t>Arame de aço 14 BWG para guia</t>
  </si>
  <si>
    <t>LABOR - 2024 - 150964 - 1</t>
  </si>
  <si>
    <t>Lâmpada fluorescente de 20W</t>
  </si>
  <si>
    <t>LABOR - 2024 - 150967 - 1</t>
  </si>
  <si>
    <t>Soquete para lâmpada fluorescente</t>
  </si>
  <si>
    <t>CAIXAS DE PASSAGEM EMPREGANDO ARGAMASSA DE CIMENTO, CAL E AREIA</t>
  </si>
  <si>
    <t>LABOR - 2024 - 151001 - 1</t>
  </si>
  <si>
    <t>Caixa de passagem de alvenaria de blocos cerâmicos 10 furos 10x20x20cm dimensões de 25x25x25cm, com revestimento interno em chapisco e reboco, tampa de concreto esp.5cm e lastro de brita 5 cm</t>
  </si>
  <si>
    <t>LABOR - 2024 - 151002 - 1</t>
  </si>
  <si>
    <t>Caixa de passagem de alvenaria de blocos cerâmicos 10 furos 10x20x20cm dimensões de 50x50x50cm, com revestimento interno em chapisco e reboco, tampa de concreto esp.5cm e lastro de brita 5 cm</t>
  </si>
  <si>
    <t>LABOR - 2024 - 151003 - 1</t>
  </si>
  <si>
    <t>Caixa de passagem de alvenaria de blocos cerâmicos 10 furos 10x20x20cm, dimensão de 30x30x30cm, com revestimento interno em chapisco e reboco, tampa de concreto esp. 5cm e lastro de brita 5cm</t>
  </si>
  <si>
    <t>LABOR - 2024 - 151015 - 1</t>
  </si>
  <si>
    <t>Caixa de inspeção de alvenaria de blocos cerâmicos 10 furos 10x20x20cm dimensões de 30x30x60cm, com revestimento interno em chapisco e reboco, tampa de concreto esp.5cm e lastro de brita 5 cm</t>
  </si>
  <si>
    <t>LABOR - 2024 - 151016 - 2</t>
  </si>
  <si>
    <t>Caixa de passagem de alvenaria de blocos de concreto 9x19x39cm, dimensões de 80x80x80m, com revestimento interno em chapisco e reboco tampa de concreto esp. 5cm e lastro de brita 5cm</t>
  </si>
  <si>
    <t>LABOR - 2024 - 151017 - 2</t>
  </si>
  <si>
    <t>Caixa de passagem de alvenaria de blocos de concreto 9x19x39cm, dimensões de 1.00x1.00x1.00m, com revestimento interno em chapisco e reboco tampa de concreto esp. 5cm e lastro de brita 5cm</t>
  </si>
  <si>
    <t>LABOR - 2024 - 151125 - 1</t>
  </si>
  <si>
    <t>Eletroduto de PVC rígido roscável, diâmetro 1/2", inclusive conexões</t>
  </si>
  <si>
    <t>LABOR - 2024 - 151126 - 1</t>
  </si>
  <si>
    <t>Eletroduto de PVC rígido roscável, diâmetro 3/4", inclusive conexões</t>
  </si>
  <si>
    <t>LABOR - 2024 - 151127 - 1</t>
  </si>
  <si>
    <t>Eletroduto de PVC rígido roscável, diâmetro 1", inclusive conexões</t>
  </si>
  <si>
    <t>LABOR - 2024 - 151128 - 1</t>
  </si>
  <si>
    <t>Eletroduto de PVC rígido roscável, diâmetro 1.1/4", inclusive conexões</t>
  </si>
  <si>
    <t>LABOR - 2024 - 151129 - 1</t>
  </si>
  <si>
    <t>Eletroduto de PVC rígido roscável, diâmetro 1.1/2", inclusive conexões</t>
  </si>
  <si>
    <t>LABOR - 2024 - 151130 - 1</t>
  </si>
  <si>
    <t>Eletroduto de PVC rígido roscável, diâmetro 2", inclusive conexões</t>
  </si>
  <si>
    <t>LABOR - 2024 - 151131 - 1</t>
  </si>
  <si>
    <t>Eletroduto de PVC rígido roscável, diâmetro 3", inclusive conexões</t>
  </si>
  <si>
    <t>LABOR - 2024 - 151132 - 1</t>
  </si>
  <si>
    <t>Eletroduto flexível corrugado diâmetro 3/4", Amarelo ? Tigreflex ou equivalente</t>
  </si>
  <si>
    <t>LABOR - 2024 - 151133 - 1</t>
  </si>
  <si>
    <t>Eletroduto flexível corrugado diâmetro 1", Amarelo ? Tigreflex ou equivalente</t>
  </si>
  <si>
    <t>LABOR - 2024 - 151135 - 1</t>
  </si>
  <si>
    <t>Eletroduto de PVC rígido roscável, diâmetro 4", inclusive conexões</t>
  </si>
  <si>
    <t>LABOR - 2024 - 151136 - 1</t>
  </si>
  <si>
    <t>Eletroduto de PVC rígido roscável, diâmetro 6", inclusive conexões</t>
  </si>
  <si>
    <t>LABOR - 2024 - 151137 - 1</t>
  </si>
  <si>
    <t>LABOR - 2024 - 151138 - 1</t>
  </si>
  <si>
    <t>Eletroduto PEAD parede simples, corrugado, cor preta, diâmetro 1.1/4", referencia Kanaflex, Plastibras ou equivalente</t>
  </si>
  <si>
    <t>LABOR - 2024 - 151139 - 1</t>
  </si>
  <si>
    <t>Eletroduto PEAD parede simples, corrugado, cor preta, diâmetro 2", referencia Kanaflex, Plastibras ou equivalente</t>
  </si>
  <si>
    <t>LABOR - 2024 - 151140 - 1</t>
  </si>
  <si>
    <t>Eletroduto PEAD parede simples, corrugado, cor preta, diâmetro 3", referencia Kanaflex, Plastibras ou equivalente</t>
  </si>
  <si>
    <t>LABOR - 2024 - 151141 - 1</t>
  </si>
  <si>
    <t>Eletroduto PEAD parede simples, corrugado, cor preta, diâmetro 4", referencia Kanaflex, Plastibras ou equivalente</t>
  </si>
  <si>
    <t>LABOR - 2024 - 151142 - 1</t>
  </si>
  <si>
    <t>Eletroduto PEAD parede simples, corrugado, cor preta, diâmetro 6", referencia Kanaflex, Plastibras ou equivalente</t>
  </si>
  <si>
    <t>LABOR - 2024 - 151301 - 1</t>
  </si>
  <si>
    <t>Mini-Disjuntor monopolar 16A, curva C, 5kA, 127/220Vca, referência Siemens, GE, Schneider ou equivalente</t>
  </si>
  <si>
    <t>LABOR - 2024 - 151302 - 1</t>
  </si>
  <si>
    <t>Mini-Disjuntor monopolar 20A, curva C, 5kA, 127/220Vca, referência Siemens, GE, Schneider ou equivalente</t>
  </si>
  <si>
    <t>LABOR - 2024 - 151303 - 1</t>
  </si>
  <si>
    <t>Mini-Disjuntor monopolar 25A, curva C, 5kA, 127/220Vca, referência Siemens, GE, Schneider ou equivalente</t>
  </si>
  <si>
    <t>LABOR - 2024 - 151304 - 1</t>
  </si>
  <si>
    <t>Mini-Disjuntor monopolar 32A, curva C, 5kA, 127/220Vca, referência Siemens, GE, Schneider ou equivalente</t>
  </si>
  <si>
    <t>LABOR - 2024 - 151305 - 1</t>
  </si>
  <si>
    <t>Mini-Disjuntor monopolar 40A, curva C, 5kA, 127/220Vca, referência Siemens, GE, Schneider ou equivalente</t>
  </si>
  <si>
    <t>LABOR - 2024 - 151306 - 1</t>
  </si>
  <si>
    <t>Mini-Disjuntor bipolar 16A, curva C, 5kA, 127/220Vca, referência Siemens, GE, Schneider ou equivalente</t>
  </si>
  <si>
    <t>LABOR - 2024 - 151307 - 1</t>
  </si>
  <si>
    <t>Mini-Disjuntor bipolar 20A, curva C, 5kA, 127/220Vca, referência Siemens, GE, Schneider ou equivalente</t>
  </si>
  <si>
    <t>LABOR - 2024 - 151308 - 1</t>
  </si>
  <si>
    <t>Mini-Disjuntor bipolar 50A, curva C, 5kA, 127/220Vca, referência Siemens, GE, Schneider ou equivalente</t>
  </si>
  <si>
    <t>LABOR - 2024 - 151309 - 1</t>
  </si>
  <si>
    <t>Mini-Disjuntor tripolar 16A, curva C, 5kA, 127/220Vca, referência Siemens, GE, Schneider ou equivalente</t>
  </si>
  <si>
    <t>LABOR - 2024 - 151310 - 1</t>
  </si>
  <si>
    <t>Mini-Disjuntor tripolar 40A, curva C, 5kA, 127/220Vca, referência Siemens, GE, Schneider ou equivalente</t>
  </si>
  <si>
    <t>LABOR - 2024 - 151311 - 1</t>
  </si>
  <si>
    <t>Mini-Disjuntor tripolar 50A, curva C, 5kA, 127/220Vca, referência Siemens, GE, Schneider ou equivalente</t>
  </si>
  <si>
    <t>LABOR - 2024 - 151313 - 1</t>
  </si>
  <si>
    <t>Mini-Disjuntor tripolar 90 A, curva C, 5kA, 127/220Vca, referência Siemens, GE, Schneider ou equivalente</t>
  </si>
  <si>
    <t>LABOR - 2024 - 151314 - 1</t>
  </si>
  <si>
    <t>Mini-Disjuntor tripolar 100A, curva C, 20kA, 127/220Vca, referência Siemens, GE, Schneider ou equivalente</t>
  </si>
  <si>
    <t>LABOR - 2024 - 151316 - 1</t>
  </si>
  <si>
    <t>Mini-Disjuntor tripolar 70A, curva C, 5kA, 127/220Vca, referência Siemens, GE, Schneider ou equivalente</t>
  </si>
  <si>
    <t>LABOR - 2024 - 151317 - 1</t>
  </si>
  <si>
    <t>Mini-Disjuntor monopolar 50A, curva C, 5kA, 127/220Vca, referência Siemens, GE, Schneider ou equivalente</t>
  </si>
  <si>
    <t>LABOR - 2024 - 151318 - 1</t>
  </si>
  <si>
    <t>Mini-Disjuntor monopolar 63A, curva C, 5kA, 127/220Vca, referência Siemens, GE, Schneider ou equivalente</t>
  </si>
  <si>
    <t>LABOR - 2024 - 151319 - 1</t>
  </si>
  <si>
    <t>Mini-Disjuntor monopolar 70A, curva C, 5kA, 127220Vca, referência Siemens, GE, Schneider ou equivalente</t>
  </si>
  <si>
    <t>LABOR - 2024 - 151320 - 1</t>
  </si>
  <si>
    <t>Mini-Disjuntor monopolar 80A, curva C, 5kA, 127/220Vca, referência Siemens, GE, Schneider ou equivalente</t>
  </si>
  <si>
    <t>LABOR - 2024 - 151321 - 1</t>
  </si>
  <si>
    <t>Mini-Disjuntor bipolar 25A, curva C, 5kA, 127/220Vca, referência Siemens, GE, Schneider ou equivalente</t>
  </si>
  <si>
    <t>LABOR - 2024 - 151322 - 1</t>
  </si>
  <si>
    <t>Mini-Disjuntor bipolar 32A, curva C, 5kA, 127/220Vca, referência Siemens, GE, Schneider ou equivalente</t>
  </si>
  <si>
    <t>LABOR - 2024 - 151323 - 1</t>
  </si>
  <si>
    <t>Mini-Disjuntor bipolar 40A, curva C, 5kA, 127/220Vca, referência Siemens, GE, Schneider ou equivalente</t>
  </si>
  <si>
    <t>LABOR - 2024 - 151324 - 1</t>
  </si>
  <si>
    <t>Mini-Disjuntor bipolar 63A, curva C, 5kA, 127/220Vca, referência Siemens, GE, Schneider ou equivalente</t>
  </si>
  <si>
    <t>LABOR - 2024 - 151325 - 1</t>
  </si>
  <si>
    <t>Mini-Disjuntor bipolar 70A, curva C, 5kA, 220/127Vca, referência Siemens, GE, Schneider ou equivalente</t>
  </si>
  <si>
    <t>LABOR - 2024 - 151326 - 1</t>
  </si>
  <si>
    <t>ni-Disjuntor bipolar 80A, curva C, 5kA, 127/220Vca, referência Siemens, GE, Schneider ou equivalente</t>
  </si>
  <si>
    <t>LABOR - 2024 - 151327 - 1</t>
  </si>
  <si>
    <t>Mini-Disjuntor tripolar 20A, curva C, 5kA, 127/220Vca, referência Siemens, GE, Schneider ou equivalente</t>
  </si>
  <si>
    <t>LABOR - 2024 - 151328 - 1</t>
  </si>
  <si>
    <t>Mini-Disjuntor tripolar 25A, curva C, 5kA, 127/220Vca, referência Siemens, GE, Schneider ou equivalente</t>
  </si>
  <si>
    <t>LABOR - 2024 - 151329 - 1</t>
  </si>
  <si>
    <t>LABOR - 2024 - 151330 - 1</t>
  </si>
  <si>
    <t>Mini-Disjuntor tripolar 63A, curva C, 5kA, 127/220Vca, referência Siemens, GE, Schneider ou equivalente</t>
  </si>
  <si>
    <t>LABOR - 2024 - 151331 - 1</t>
  </si>
  <si>
    <t>Mini-Disjuntor tripolar 80A, curva C, 5kA, 127/220Vca, referência Siemens, GE, Schneider ou equivalente</t>
  </si>
  <si>
    <t>LABOR - 2024 - 151332 - 1</t>
  </si>
  <si>
    <t>Mini-Disjuntor tripolar 125A, curva C, 20kA, 127/220Vca, referência Siemens, GE, Schneider ou equivalente</t>
  </si>
  <si>
    <t>LABOR - 2024 - 151333 - 1</t>
  </si>
  <si>
    <t>Disjuntor caixa moldada termomagnetico fixo, tripolar 175A, Icu: 50kA, 400/500Vca, referência Siemens, Soprano, Schneider ou equivalente</t>
  </si>
  <si>
    <t>LABOR - 2024 - 151334 - 1</t>
  </si>
  <si>
    <t>Disjuntor caixa moldada termomagnetico fixo, tripolar 200A, Icu: 50kA, 400/500Vca, referência Siemens, Soprano, Schneider ou equivalente</t>
  </si>
  <si>
    <t>LABOR - 2024 - 151335 - 1</t>
  </si>
  <si>
    <t>Disjuntor caixa moldada termomagnetico fixo, tripolar 400A, Icu: 65kA, 380/415Vca, referência Siemens, Soprano, Schneider ou equivalente</t>
  </si>
  <si>
    <t>LABOR - 2024 - 151337 - 1</t>
  </si>
  <si>
    <t>Dispositivo de proteção contra surto (DPS) bipolar, 40kA, 275Vca, referência Siemens, Steck, Clamper ou equivalente</t>
  </si>
  <si>
    <t>LABOR - 2024 - 151338 - 1</t>
  </si>
  <si>
    <t>Mini-Disjuntor monopolar 10A, curva C, 5kA, 127/220Vca, referência Siemens, GE, Schneider ou equivalente</t>
  </si>
  <si>
    <t>LABOR - 2024 - 151339 - 1</t>
  </si>
  <si>
    <t>Mini-Disjuntor tripolar 125A, curva C, 15kA, 220/380Vca, referência Siemens, GE, Schneider ou equivalente</t>
  </si>
  <si>
    <t>LABOR - 2024 - 151344 - 1</t>
  </si>
  <si>
    <t>Fusivel retardado NH gG(gL), tamanho 01 ? 100A, 120kA em 500Vca, referência Siemens, WEG, Negrini ou equivalente</t>
  </si>
  <si>
    <t>LABOR - 2024 - 151345 - 1</t>
  </si>
  <si>
    <t>Fusivel retardado NH gG(gL), tamanho 01 ? 160A, 120kA em 500Vca, referência Siemens, WEG, Negrini ou equivalente</t>
  </si>
  <si>
    <t>LABOR - 2024 - 151346 - 1</t>
  </si>
  <si>
    <t>Fusivel retardado NH gG(gL), tamanho 02 ? 250A, 120kA em 500Vca, referência Siemens, WEG, Negrini ou equivalente</t>
  </si>
  <si>
    <t>LABOR - 2024 - 151347 - 1</t>
  </si>
  <si>
    <t>Fusivel retardado NH gG(gL), tamanho 02 ? 300A, 120kA em 500Vca, referência Siemens, WEG, Negrini ou equivalente</t>
  </si>
  <si>
    <t>LABOR - 2024 - 151348 - 1</t>
  </si>
  <si>
    <t>Fusivel retardado NH gG(gL), tamanho 02 ? 355A, 120kA em 500Vca, referência Siemens, WEG, Negrini ou equivalente</t>
  </si>
  <si>
    <t>LABOR - 2024 - 151349 - 1</t>
  </si>
  <si>
    <t>Fusivel retardado NH gG(gL), tamanho 01 ? 125A, 120kA em 500Vca, referência Siemens, WEG, Negrini ou equivalente</t>
  </si>
  <si>
    <t>LABOR - 2024 - 151350 - 1</t>
  </si>
  <si>
    <t>Interruptor Diferencial Bipolar DR 25A, 30mA ? 6kA, referência Siemens, Schneider, WEG ou equivalente</t>
  </si>
  <si>
    <t>LABOR - 2024 - 151357 - 1</t>
  </si>
  <si>
    <t>Interruptor Diferencial Bipolar DR 40A, 30mA ? 6kA, referência Siemens, Schneider, WEG ou equivalente</t>
  </si>
  <si>
    <t>LABOR - 2024 - 151359 - 1</t>
  </si>
  <si>
    <t>Interruptor Diferencial Bipolar DR 80A, 30mA - 6kA, referência Siemens, Schneider, WEG ou equivalente</t>
  </si>
  <si>
    <t>LABOR - 2024 - 151401 - 1</t>
  </si>
  <si>
    <t>Cabo de cobre termoplástico (PVC) flexível isolado 450/750V, antichama BWF livre de chumbo, 70ºC - 1,5mm2</t>
  </si>
  <si>
    <t>LABOR - 2024 - 151402 - 1</t>
  </si>
  <si>
    <t>Cabo de cobre termoplástico (PVC) flexível isolado 450/750V, antichama BWF livre de chumbo, 70ºC - 2,5mm2</t>
  </si>
  <si>
    <t>LABOR - 2024 - 151403 - 1</t>
  </si>
  <si>
    <t>Cabo de cobre termoplástico (PVC) flexível isolado 450/750V, antichama BWF livre de chumbo, 70ºC ? 4,0mm2</t>
  </si>
  <si>
    <t>LABOR - 2024 - 151404 - 1</t>
  </si>
  <si>
    <t>Cabo de cobre termoplástico (PVC) flexível isolado 450/750V, antichama BWF livre de chumbo, 70ºC ? 6,0mm2</t>
  </si>
  <si>
    <t>LABOR - 2024 - 151405 - 1</t>
  </si>
  <si>
    <t>Cabo de cobre termoplástico (PVC) flexível isolado 450/750V, antichama BWF livre de chumbo, 70ºC ? 10,0mm2</t>
  </si>
  <si>
    <t>LABOR - 2024 - 151406 - 1</t>
  </si>
  <si>
    <t>Cabo de cobre termoplástico (PVC) flexível isolado 450/750V, antichama BWF livre de chumbo, 70ºC ? 16,0mm2</t>
  </si>
  <si>
    <t>LABOR - 2024 - 151407 - 1</t>
  </si>
  <si>
    <t>Cabo de cobre termoplástico (PVC) flexível isolado 450/750V, antichama BWF livre de chumbo, 70ºC ? 25,0mm2</t>
  </si>
  <si>
    <t>LABOR - 2024 - 151413 - 1</t>
  </si>
  <si>
    <t>Cabo de cobre nu, seção de 25,0 mm2, têmpera meio dura, encordoamento classe 2A</t>
  </si>
  <si>
    <t>LABOR - 2024 - 151414 - 1</t>
  </si>
  <si>
    <t>Cabo de cobre nu, seção de 10,0 mm2, têmpera meio dura, encordoamento classe 2A</t>
  </si>
  <si>
    <t>LABOR - 2024 - 151417 - 1</t>
  </si>
  <si>
    <t>Cabo de cobre termoplástico (PVC) flexível isolado 0,60/1kV, antichama, HEPR 90ºC ? 2,5mm2</t>
  </si>
  <si>
    <t>LABOR - 2024 - 151418 - 1</t>
  </si>
  <si>
    <t>Cabo de cobre termoplástico (PVC) flexível isolado 0,60/1kV, antichama, HEPR 90ºC ? 4,0mm2</t>
  </si>
  <si>
    <t>LABOR - 2024 - 151419 - 1</t>
  </si>
  <si>
    <t>Cabo de cobre termoplástico (PVC) flexível isolado 0,60/1kV, antichama, HEPR 90ºC ? 6,0mm2</t>
  </si>
  <si>
    <t>LABOR - 2024 - 151420 - 1</t>
  </si>
  <si>
    <t>Cabo de cobre termoplástico (PVC) flexível isolado 0,60/1kV, antichama, HEPR 90ºC ? 10,0mm2</t>
  </si>
  <si>
    <t>LABOR - 2024 - 151421 - 1</t>
  </si>
  <si>
    <t>Cabo de cobre termoplástico (PVC) flexível isolado 0,60/1kV, antichama, HEPR 90ºC ? 16,0mm2</t>
  </si>
  <si>
    <t>LABOR - 2024 - 151422 - 1</t>
  </si>
  <si>
    <t>Cabo de cobre termoplástico (PVC) flexível isolado 0,60/1kV, antichama, HEPR 90ºC ? 25,0mm2</t>
  </si>
  <si>
    <t>LABOR - 2024 - 151423 - 1</t>
  </si>
  <si>
    <t>Cabo de cobre termoplástico (PVC) flexível isolado 0,60/1kV, antichama, HEPR 90ºC ? 35,0mm2</t>
  </si>
  <si>
    <t>LABOR - 2024 - 151425 - 1</t>
  </si>
  <si>
    <t>Cabo de cobre termoplástico (PVC) flexível isolado 0,60/1kV, antichama, HEPR 90ºC ? 50,0mm2</t>
  </si>
  <si>
    <t>LABOR - 2024 - 151426 - 1</t>
  </si>
  <si>
    <t>Cabo de cobre termoplástico (PVC) flexível isolado 0,60/1kV, antichama, HEPR 90ºC ? 95,0mm2</t>
  </si>
  <si>
    <t>LABOR - 2024 - 151427 - 1</t>
  </si>
  <si>
    <t>Cabo de cobre termoplástico (PVC) flexível isolado 0,60/1kV, antichama, HEPR 90ºC ? 120,0mm2</t>
  </si>
  <si>
    <t>LABOR - 2024 - 151428 - 1</t>
  </si>
  <si>
    <t>Cabo de cobre termoplástico (PVC) flexível isolado 0,60/1kV, antichama, HEPR 90ºC ? 300,0mm2</t>
  </si>
  <si>
    <t>LABOR - 2024 - 151429 - 2</t>
  </si>
  <si>
    <t>Cabo de cobre termoplástico (PVC) flexível isolado 0,60/1kV, antichama, HEPR 90ºC ? 70,0mm2</t>
  </si>
  <si>
    <t>LABOR - 2024 - 151430 - 1</t>
  </si>
  <si>
    <t>Cabo de cobre termoplástico (PVC) flexível isolado 0,60/1kV, antichama, HEPR 90ºC ? 150,0mm2</t>
  </si>
  <si>
    <t>LABOR - 2024 - 151431 - 1</t>
  </si>
  <si>
    <t>Cabo de cobre termoplástico (PVC) flexível isolado 0,60/1kV, antichama, HEPR 90ºC ? 185,0mm2</t>
  </si>
  <si>
    <t>LABOR - 2024 - 151432 - 1</t>
  </si>
  <si>
    <t>Cabo de cobre termoplástico (PVC) flexível isolado 0,60/1kV, antichama, HEPR 90ºC ? 240,0mm2</t>
  </si>
  <si>
    <t>LABOR - 2024 - 151433 - 1</t>
  </si>
  <si>
    <t>Cabo de cobre termoplástico (PVC/ST2) blindado isolado 8,7/15kV, XLPE 90ºC ? 25,0mm2</t>
  </si>
  <si>
    <t>LABOR - 2024 - 151434 - 1</t>
  </si>
  <si>
    <t>Cabo de cobre termoplástico (PVC/ST2) blindado isolado 8,7/15kV, XLPE 90ºC ? 35,0mm2</t>
  </si>
  <si>
    <t>LABOR - 2024 - 151438 - 1</t>
  </si>
  <si>
    <t>Cabo de cobre termoplástico (PVC) flexível isolado 0,60/1kV, antichama, HEPR 90ºC ? 2x2,5mm2</t>
  </si>
  <si>
    <t>LABOR - 2024 - 151439 - 1</t>
  </si>
  <si>
    <t>Cabo de cobre termoplástico (PVC) flexível isolado 0,60/1kV, antichama, HEPR 90ºC ? 3x2,5mm2</t>
  </si>
  <si>
    <t>LABOR - 2024 - 151440 - 1</t>
  </si>
  <si>
    <t>Cabo de cobre termoplástico (PVC) flexível isolado 0,60/1kV, antichama, HEPR 90ºC ? 3x4,0mm2</t>
  </si>
  <si>
    <t>LABOR - 2024 - 151441 - 1</t>
  </si>
  <si>
    <t>Cabo de cobre, têmpera mole, classe 5, isolamento não halogenado, 450/750V, com baixa emissao de fumaca, 70ºC em regime permanente - 1,50 mm2</t>
  </si>
  <si>
    <t>LABOR - 2024 - 151442 - 1</t>
  </si>
  <si>
    <t>Cabo de cobre, tempera mole, classe 5, isolamento não halogenado, 450/750V, com baixa emissao de fumaca, 70ºC em regime permanente - 2,50 mm2</t>
  </si>
  <si>
    <t>LABOR - 2024 - 151443 - 1</t>
  </si>
  <si>
    <t>Cabo de cobre, tempera mole, classe 5, isolamento não halogenado, 450/750V, com baixa emissao de fumaca, 70ºC em regime permanente - 4,0 mm2</t>
  </si>
  <si>
    <t>LABOR - 2024 - 151444 - 1</t>
  </si>
  <si>
    <t>Cabo de cobre, tempera mole, classe 5, isolamento não halogenado, 450/750V, com baixa emissao de fumaca, 70ºC em regime permanente - 6,0 mm2</t>
  </si>
  <si>
    <t>LABOR - 2024 - 151445 - 1</t>
  </si>
  <si>
    <t>Cabo de cobre, tempera mole, classe 5, isolamento não halogenado, 450/750V, com baixa emissao de fumaca, 70ºC em regime permanente - 10,0 mm2</t>
  </si>
  <si>
    <t>LABOR - 2024 - 151446 - 1</t>
  </si>
  <si>
    <t>Cabo de cobre, tempera mole, classe 5, isolamento não halogenado, 450/750V, com baixa emissao de fumaca, 70ºC em regime permanente - 16,0 mm2</t>
  </si>
  <si>
    <t>LABOR - 2024 - 151447 - 1</t>
  </si>
  <si>
    <t>Cabo de cobre, tempera mole, classe 5, isolamento não halogenado, 450/750V, com baixa emissao de fumaca, 70ºC em regime permanente - 25,0 mm2</t>
  </si>
  <si>
    <t>SERVIÇOS DIVERSOS</t>
  </si>
  <si>
    <t>LABOR - 2024 - 151503 - 2</t>
  </si>
  <si>
    <t>Cabeçote de entrada (Mufla) em alumínio fundido de 1.1/4"</t>
  </si>
  <si>
    <t>LABOR - 2024 - 151504 - 1</t>
  </si>
  <si>
    <t>Cabeçote de alumínio de 1 1/2"</t>
  </si>
  <si>
    <t>LABOR - 2024 - 151506 - 2</t>
  </si>
  <si>
    <t>Haste de terra tipo COPPERWELD de alta camada - 5/8" x 2.40m, exclusive conexão exotérmica</t>
  </si>
  <si>
    <t>LABOR - 2024 - 151507 - 2</t>
  </si>
  <si>
    <t>Sapatilha leve de aço carbono galvanizada para cabo de aço 3/8? (10mm), inclusive fixação no cabo</t>
  </si>
  <si>
    <t>LABOR - 2024 - 151508 - 2</t>
  </si>
  <si>
    <t>Bucha e arruela de alumínio fundido com acabamento liso, diâmetro 20mm (3/4")</t>
  </si>
  <si>
    <t>LABOR - 2024 - 151509 - 2</t>
  </si>
  <si>
    <t>Bucha e arruela de alumínio fundido com acabamento liso, diâmetro 25mm (1")</t>
  </si>
  <si>
    <t>LABOR - 2024 - 151510 - 2</t>
  </si>
  <si>
    <t>Bucha e arruela de alumínio fundido com acabamento liso, diâmetro 40mm (1.1/2")</t>
  </si>
  <si>
    <t>LABOR - 2024 - 151511 - 2</t>
  </si>
  <si>
    <t>Bucha e arruela de alumínio fundido com acabamento liso, diâmetro 80mm (3")</t>
  </si>
  <si>
    <t>LABOR - 2024 - 151512 - 2</t>
  </si>
  <si>
    <t>Chave de nível tipo automático de boia superior/inferior 25A, cabo com 1,20m</t>
  </si>
  <si>
    <t>LABOR - 2024 - 151513 - 2</t>
  </si>
  <si>
    <t>Parafuso de máquina galvanizado, com cabeça quadrada, diâmetro nominal 16 mm, comprimento 450 mm</t>
  </si>
  <si>
    <t>LABOR - 2024 - 151601 - 1</t>
  </si>
  <si>
    <t>Abertura e fechamento de rasgos em alvenaria, para passagem de eletrodutos diâm. 1/2" a 1"</t>
  </si>
  <si>
    <t>LABOR - 2024 - 151602 - 1</t>
  </si>
  <si>
    <t>Abertura e fechamento de rasgos em alvenaria, para passagem de eletroduto diâm. 1 1/4"a 2"</t>
  </si>
  <si>
    <t>LABOR - 2024 - 151603 - 1</t>
  </si>
  <si>
    <t>Abertura e fechamento de rasgos em alvenaria, para passagem de eletroduto diâm. 2 1/2" a 4"</t>
  </si>
  <si>
    <t>LABOR - 2024 - 151604 - 1</t>
  </si>
  <si>
    <t>Abertura e fechamento de rasgos em concreto, para passagem de eletroduto diâm. 1/2" a 1"</t>
  </si>
  <si>
    <t>LABOR - 2024 - 151605 - 1</t>
  </si>
  <si>
    <t>Abertura e fechamento de rasgos em concreto, para passagem de eletroduto diâm. 1 1/4" a 2"</t>
  </si>
  <si>
    <t>LABOR - 2024 - 151606 - 1</t>
  </si>
  <si>
    <t>Abertura e fechamento de rasgos em concreto, para passagem de eletroduto diâm. 2 1/2" a 4"</t>
  </si>
  <si>
    <t>PADRAO DE ENTRADA DE ENERGIA - NORTEC-01 - ESCELSA</t>
  </si>
  <si>
    <t>LABOR - 2024 - 151701 - 2</t>
  </si>
  <si>
    <t>Padrão de entrada de energia elétrica, monofásico, entrada aérea, a 2 fios, carga instalada em muro de 3500 até 9000W - 220/127V</t>
  </si>
  <si>
    <t>LABOR - 2024 - 151702 - 2</t>
  </si>
  <si>
    <t>Padrão de entrada de energia elétrica, bifásico, entrada aérea, a 3 fios, carga instalada em muro de 9001 até 15000W - 220/127V</t>
  </si>
  <si>
    <t>LABOR - 2024 - 151703 - 2</t>
  </si>
  <si>
    <t>Padrão de entrada de energia elétrica, trifásico, entrada aérea, a 4 fios, carga instalada em muro de 15001 até 26000W - 220/127V</t>
  </si>
  <si>
    <t>LABOR - 2024 - 151704 - 2</t>
  </si>
  <si>
    <t>Padrão de entrada de energia elétrica, trifásico, entrada aérea, a 4 fios, carga instalada em muro de 26001 até 34000W - 220/127V</t>
  </si>
  <si>
    <t>LABOR - 2024 - 151705 - 2</t>
  </si>
  <si>
    <t>Padrão de entrada de energia elétrica, trifásico, entrada aérea, a 4 fios, carga instalada em muro de 34001 até 41000W - 220/127V</t>
  </si>
  <si>
    <t>LABOR - 2024 - 151706 - 2</t>
  </si>
  <si>
    <t>Padrão de entrada de energia elétrica, trifásico, entrada aérea, a 4 fios, carga instalada em muro de 41001 até 57000W - 220/127V</t>
  </si>
  <si>
    <t>LABOR - 2024 - 151707 - 2</t>
  </si>
  <si>
    <t>Padrão de entrada de energia elétrica, trifásico, entrada subterrânea, a 4 fios, carga instalada em muro de 41001 até 57000W - 220/127V, exclusive derivação de ramal de entrada subterrânea</t>
  </si>
  <si>
    <t>LABOR - 2024 - 151710 - 3</t>
  </si>
  <si>
    <t>Padrão de entrada de energia elétrica, trifásico, entrada aérea, a 4 fios, carga instalada em muro de 57001 até 75000W - 220/127V</t>
  </si>
  <si>
    <t>LABOR - 2024 - 151711 - 3</t>
  </si>
  <si>
    <t>Padrão de entrada de energia elétrica, trifásico, entrada subterrânea, a 4 fios, carga instalada em muro de 57001 até 75000W - 220/127V, exclusive derivação de ramal de entrada subterrânea</t>
  </si>
  <si>
    <t>LABOR - 2024 - 151712 - 1</t>
  </si>
  <si>
    <t>Subestação ext. aérea trifás. 75KVA, completa, c/ quadros de medição, transf. a óleo, chave geral tripolar, poste e acessórios, conf. NOR-TEC-01 da Escelsa, incl. mureta rev. c/ arg. cimento, cal hidrat. CH1 e areia traço 1:0.5:6</t>
  </si>
  <si>
    <t>LABOR - 2024 - 151713 - 2</t>
  </si>
  <si>
    <t>Subestação ext. aérea trifás. 112.5KVA, completa, c/ quadros de medição, transf. a óleo, chave geral trip., poste e acessórios, conf. NOR-TEC-01 da Escelsa, incl. mureta rev. c/ arg. cimento, cal hidrat. CH1 e areia traço 1:0.5:6</t>
  </si>
  <si>
    <t>LABOR - 2024 - 151714 - 2</t>
  </si>
  <si>
    <t>Subestação ext. aérea trifás. 150KVA, completa, c/ quadros de medição, transf. a óleo, chave geral trip., poste e acessórios, conf. NOR-TEC-01 da Escelsa, incl. mureta rev. c/ arg. cimento, cal hidrat. CH1 e areia traço 1:0.5:6</t>
  </si>
  <si>
    <t>LABOR - 2024 - 151715 - 2</t>
  </si>
  <si>
    <t>Subestação ext. aérea trifás. 225KVA, completa, c/ quadros de medição, transf. a óleo, chave geral trip., poste e acessórios, conf. NOR-TEC-01 da Escelsa, incl. mureta rev. c/ arg. cimento, cal hidrat. CH1 e areia traço 1:0.5:6</t>
  </si>
  <si>
    <t>LABOR - 2024 - 151801 - 1</t>
  </si>
  <si>
    <t>LABOR - 2024 - 151802 - 1</t>
  </si>
  <si>
    <t>Ponto padrão de luz na parede - considerando eletroduto PVC rígido de 3/4" inclusive conexões (4.5m), fio isolado PVC de 2.5mm2 (16.2m) e caixa pvc 4x2" (1 und)</t>
  </si>
  <si>
    <t>LABOR - 2024 - 151803 - 1</t>
  </si>
  <si>
    <t>Ponto padrão de tomada 2 pólos mais terra - considerando eletroduto PVC rígido de 3/4" inclusive conexões (5.0m), fio isolado PVC de 2.5mm2 (16.5m) e caixa pvc 4x2" (1 und)</t>
  </si>
  <si>
    <t>LABOR - 2024 - 151805 - 1</t>
  </si>
  <si>
    <t>Ponto padrão de tomada para chuveiro elétrico - considerando eletroduto PVC rígido de 3/4" inclusive conexões (9.0m), fio isolado PVC de 6.0mm2 (32.5m) e caixa PVC 4x2" (1 und)</t>
  </si>
  <si>
    <t>LABOR - 2024 - 151806 - 1</t>
  </si>
  <si>
    <t>Ponto padrão de tomada para ar refrigerado - considerando eletroduto PVC rígido de 3/4" inclusive conexões (6.0m), fio isolado PVC de 4.0mm2 (21.6m) e caixa PVC 4x2" (1 und)</t>
  </si>
  <si>
    <t>LABOR - 2024 - 151807 - 1</t>
  </si>
  <si>
    <t>Ponto padrão de ventilador no teto - considerando eletroduto PVC rígido de 3/4" inclusive conexões (4.5m), fio isolado PVC de 2.5mm2 (21.6m) e caixa PVC 4x4" (1 und)</t>
  </si>
  <si>
    <t>LABOR - 2024 - 151809 - 1</t>
  </si>
  <si>
    <t>Ponto padrão de interruptor de 2 teclas simples - considerando eletroduto PVC rígido de 3/4" inclusive conexões (3.3m), fio isolado PVC de 2.5mm2 (17.2m) e caixa PVC 4x2" (1 und)</t>
  </si>
  <si>
    <t>LABOR - 2024 - 151810 - 1</t>
  </si>
  <si>
    <t>Ponto padrão de interruptor de 1 tecla paralelo - considerando eletroduto PVC rígido de 3/4" inclusive conexões (8.5m), fio isolado PVC de 2.5mm2 (28.8m) e caixa PVC 4x2" (1 und)</t>
  </si>
  <si>
    <t>LABOR - 2024 - 151811 - 1</t>
  </si>
  <si>
    <t>Ponto padrão de interruptor de 1 tecla simples e 1 tomada dois pólos mais terra 10A/250V - considerando eletroduto PVC rígido de 3/4" inclusive conexões (4.5m), fio isolado PVC de 2.5mm2 (19.4m) e caixa PVC 4x2" (1 und)</t>
  </si>
  <si>
    <t>LABOR - 2024 - 151812 - 1</t>
  </si>
  <si>
    <t>Ponto padrão de interruptor de 2 teclas simples e 1 tomada dois pólos mais terra 10A/250V - considerando eletroduto PVC rígido de 3/4" inclusive conexões (4.5m), fio isolado PVC de 2.5mm2 (22.9m) e caixa PVC 4x2" (1 und)</t>
  </si>
  <si>
    <t>LABOR - 2024 - 151813 - 1</t>
  </si>
  <si>
    <t>Ponto padrão de campainha - considerando eletroduto PVC rígido de 3/4" inclusive conexões (5.0m), fio isolado PVC de 2.5mm2 (12.0m) e caixa PVC 4x2" (1 und)</t>
  </si>
  <si>
    <t>LABOR - 2024 - 151814 - 1</t>
  </si>
  <si>
    <t>Ponto padrão de poste para iluminação externa - considerando eletroduto PVC rígido de 3/4" inclusive conexões (7.7m) e fio isolado PVC de 2.5mm2 (25.2.0m)</t>
  </si>
  <si>
    <t>LABOR - 2024 - 151815 - 1</t>
  </si>
  <si>
    <t>Ponto padrão de interruptor para ventilador - considerando eletroduto PVC rígido de 3/4" inclusive conexões (3.3m), fio isolado PVC de 2.5mm2 (12.0m) e caixa PVC 4x2" (1 und)</t>
  </si>
  <si>
    <t>LABOR - 2024 - 151816 - 1</t>
  </si>
  <si>
    <t>Ponto padrão de interruptor de 3 teclas simples - considerando eletroduto PVC rígido de 3/4" inclusive conexões (4.5m), fio isolado PVC de 2.5mm2 (25.8m) e caixa PVC 4x2" (1 und)</t>
  </si>
  <si>
    <t>LABOR - 2024 - 151817 - 1</t>
  </si>
  <si>
    <t>Ponto padrão de tomada de piso - considerando eletroduto PVC rígido de 3/4" inclusive conexões (5.0m), fio isolado PVC de 2.5mm2 (18.0m) e caixa alumínio silício 4x4" (1 und)</t>
  </si>
  <si>
    <t>LABOR - 2024 - 151819 - 1</t>
  </si>
  <si>
    <t>Ponto de antena de TV - considerando eletroduto PVC rígido de 3/4" inclusive conexões (3.0m), cabo coaxial 67 Ohms (4.5m) e caixa PVC 4x2" (1 und)</t>
  </si>
  <si>
    <t>LABOR - 2024 - 151820 - 1</t>
  </si>
  <si>
    <t>Ponto padrão de interruptor de 1 tecla intermediário - considerando eletroduto PVC rígido de 3/4" inclusive conexões (3.3m), fio isolado PVC de 2.5mm2 (15.8m) e caixa PVC 4x2" (1 und)</t>
  </si>
  <si>
    <t>QUADROS DE DISTRIBUIÇÃO COM BARRAMENTO, TRINCO E FECHADURA</t>
  </si>
  <si>
    <t>LABOR - 2024 - 151901 - 1</t>
  </si>
  <si>
    <t>Quadro distrib. energia, embutido ou semi embutido, capac. p/ 16 disj. DIN, c/barram trif. 100A barra. neutro e terra, fab. em chapa de aço 12 USG com porta, espelho, trinco com fechad ch yale, Ref. QDTN II-16DIN-CEMAR ou equiv.</t>
  </si>
  <si>
    <t>LABOR - 2024 - 151902 - 1</t>
  </si>
  <si>
    <t>Quadro distrib. energia, embutido ou semi embutido, capac. p/ 28 disj. DIN, c/barram trif. 100A barra. neutro e terra, fab. em chapa de aço 12 USG com porta, espelho, trinco com fechad ch yale, Ref. QDTN II-28DIN-CEMAR ou equiv.</t>
  </si>
  <si>
    <t>LABOR - 2024 - 151903 - 1</t>
  </si>
  <si>
    <t>Quadro distrib. energia, embutido ou semi embutido, capac. p/ 34 disj. DIN, c/barram trif. 100A barra. neutro e terra, fab. em chapa de aço 12 USG com porta, espelho, trinco com fechad ch yale, Ref. QDTN II-34DIN-CEMAR ou equiv</t>
  </si>
  <si>
    <t>LABOR - 2024 - 151904 - 1</t>
  </si>
  <si>
    <t>Quadro distrib. energia, embutido ou semi embutido, capac. p/ 44 disj. DIN, c/barram trif. 100A barra. neutro e terra, fab. em chapa de aço 12 USG com porta, espelho, trinco com fechad ch yale, Ref. QDTN II-44DIN-CEMAR ou equiv</t>
  </si>
  <si>
    <t>LABOR - 2024 - 151905 - 1</t>
  </si>
  <si>
    <t>Quadro distrib. energia, embutido ou semi embutido, capac. p/ 54 disj. DIN, c/barram trif. 100A barra. neutro e terra, fab. em chapa de aço 12 USG com porta, espelho, trinco com fechad ch yale, Ref. QDTN II-54DIN-CEMAR</t>
  </si>
  <si>
    <t>TERMINAIS, CONECTORES E ABRAÇADEIRAS</t>
  </si>
  <si>
    <t>LABOR - 2024 - 152001 - 1</t>
  </si>
  <si>
    <t>Terminal em bronze a pressão para ligação de cabo a barra até 4.0mm2</t>
  </si>
  <si>
    <t>LABOR - 2024 - 152002 - 1</t>
  </si>
  <si>
    <t>Terminal em bronze a pressão para ligação de cabo a barra de 6.0 mm2</t>
  </si>
  <si>
    <t>LABOR - 2024 - 152003 - 1</t>
  </si>
  <si>
    <t>Terminal em bronze a pressão para ligação de cabo a barra de 10.0 mm2</t>
  </si>
  <si>
    <t>LABOR - 2024 - 152004 - 1</t>
  </si>
  <si>
    <t>erminal em bronze a pressão para ligação de cabo a barra de 16.0 mm2</t>
  </si>
  <si>
    <t>LABOR - 2024 - 152005 - 1</t>
  </si>
  <si>
    <t>Terminal em bronze a pressão para ligação de cabo a barra de 25.0 mm2</t>
  </si>
  <si>
    <t>LABOR - 2024 - 152006 - 1</t>
  </si>
  <si>
    <t>Terminal em bronze a pressão para ligação de cabo a barra de 35.0 mm2</t>
  </si>
  <si>
    <t>LABOR - 2024 - 152007 - 2</t>
  </si>
  <si>
    <t>Terminal em bronze a pressão para ligação de cabo a barra de 50.0 mm2</t>
  </si>
  <si>
    <t>LABOR - 2024 - 152010 - 2</t>
  </si>
  <si>
    <t>Terminal em bronze a pressão para ligação de cabo a barra de 70 mm2</t>
  </si>
  <si>
    <t>LABOR - 2024 - 152011 - 2</t>
  </si>
  <si>
    <t>Terminal em bronze a pressão para ligação de cabo a barra de 95 mm2</t>
  </si>
  <si>
    <t>LABOR - 2024 - 152012 - 1</t>
  </si>
  <si>
    <t>Terminal em bronze a pressão para ligação de cabo a barra de 120 mm2</t>
  </si>
  <si>
    <t>LABOR - 2024 - 152013 - 1</t>
  </si>
  <si>
    <t>Terminal em bronze a pressão para ligação de cabo a barra de 150 mm2</t>
  </si>
  <si>
    <t>LABOR - 2024 - 152014 - 1</t>
  </si>
  <si>
    <t>Terminal em bronze a pressão para ligação de cabo a barra de 185 mm2</t>
  </si>
  <si>
    <t>LABOR - 2024 - 152015 - 1</t>
  </si>
  <si>
    <t>Terminal em bronze a pressão para ligação de cabo a barra de 240 mm2</t>
  </si>
  <si>
    <t>LABOR - 2024 - 152016 - 1</t>
  </si>
  <si>
    <t>Terminal em bronze a pressão para ligação de cabo a barra de 300 mm2</t>
  </si>
  <si>
    <t>LABOR - 2024 - 152025 - 1</t>
  </si>
  <si>
    <t>Terminal em bronze a pressão para ligação de cabo a barra duplo de 185 mm2</t>
  </si>
  <si>
    <t>LABOR - 2024 - 152026 - 1</t>
  </si>
  <si>
    <t>Terminal em bronze a pressão para ligação de cabo a barra duplo de 240 mm2</t>
  </si>
  <si>
    <t>LABOR - 2024 - 152027 - 1</t>
  </si>
  <si>
    <t>Terminal em bronze a pressão para ligação de cabo a barra duplo de 300 mm2</t>
  </si>
  <si>
    <t>LABOR - 2024 - 152030 - 1</t>
  </si>
  <si>
    <t>Conector parafuso fendido split bolt para cabo até 10.0 mm2</t>
  </si>
  <si>
    <t>LABOR - 2024 - 152031 - 1</t>
  </si>
  <si>
    <t>Conector parafuso fendido split bolt para cabo de 35.0 mm2</t>
  </si>
  <si>
    <t>LABOR - 2024 - 152034 - 1</t>
  </si>
  <si>
    <t>Conector de porcelana 3 polos para cabos de 6 mm² (30A)</t>
  </si>
  <si>
    <t>LABOR - 2024 - 152035 - 1</t>
  </si>
  <si>
    <t>Conector de porcelana 3 polos para cabos de 10 mm² (50A)</t>
  </si>
  <si>
    <t>LABOR - 2024 - 152040 - 1</t>
  </si>
  <si>
    <t>Conector de aluminio tipo prensa cabos IP66 curto para Ø 1/2" com rosca, para cabos de 12,5 a 15mm</t>
  </si>
  <si>
    <t>LABOR - 2024 - 152041 - 1</t>
  </si>
  <si>
    <t>Conector de aluminio tipo prensa cabos IP66 curto para Ø 3/4" com rosca, para cabos de 17,5 a 20mm</t>
  </si>
  <si>
    <t>LABOR - 2024 - 152042 - 1</t>
  </si>
  <si>
    <t>Conector de aluminio tipo prensa cabos IP66 curto para Ø 1" com rosca, para cabos de 22,5 a 25mm</t>
  </si>
  <si>
    <t>(COMPOSIÇÃO REPRESENTATIVA) - MONTAGEM MECANICA E ELETRICA, TESTE DE ACEITAÇÃO DE QUADROS DE FABRICAÇÃO ESPECIAL COM ATESTADOS TTA/PTTA</t>
  </si>
  <si>
    <t>LABOR - 2024 - 152201 - 1</t>
  </si>
  <si>
    <t>(composição representativa) Montagem mecânica de quadro de distribuição até 16 circuitos (600x500mm)</t>
  </si>
  <si>
    <t>LABOR - 2024 - 152202 - 1</t>
  </si>
  <si>
    <t>(composição representativa) Montagem mecânica de Quadro de distribuição até 32 circuitos (1000x600mm)</t>
  </si>
  <si>
    <t>LABOR - 2024 - 152203 - 1</t>
  </si>
  <si>
    <t>(composição representativa) Montagem mecânica de Quadro de distribuição até 64 circuitos (2000x800mm)</t>
  </si>
  <si>
    <t>LABOR - 2024 - 152204 - 1</t>
  </si>
  <si>
    <t>(composição representativa) Montagem mecânica de Barramento de cobre de 1/2" x 1/16" (85A) até 2.1/2" x 5/16" (905A)</t>
  </si>
  <si>
    <t>LABOR - 2024 - 152205 - 1</t>
  </si>
  <si>
    <t>(composição representativa) Montagem mecânica de Barramento de cobre de 2.1/4" x 1/2" (1086A) até 8" x 1/2" (3195A)</t>
  </si>
  <si>
    <t>LABOR - 2024 - 152206 - 1</t>
  </si>
  <si>
    <t>(composição representativa) Montagem mecânica de Isolador p/ barra de 1000V</t>
  </si>
  <si>
    <t>LABOR - 2024 - 152207 - 1</t>
  </si>
  <si>
    <t>(composição representativa) Montagem mecânica de trilho metálico DIN 35mm</t>
  </si>
  <si>
    <t>LABOR - 2024 - 152208 - 1</t>
  </si>
  <si>
    <t>(composição representativa) Montagem elétrica de Programador logico</t>
  </si>
  <si>
    <t>LABOR - 2024 - 152209 - 1</t>
  </si>
  <si>
    <t>(composição representativa) Montagem elétrica de Disjuntor Tripolar até 400A</t>
  </si>
  <si>
    <t>LABOR - 2024 - 152210 - 1</t>
  </si>
  <si>
    <t>(composição representativa) Montagem elétrica de Disjuntor Tripolar Geral até 1000A</t>
  </si>
  <si>
    <t>LABOR - 2024 - 152211 - 1</t>
  </si>
  <si>
    <t>(composição representativa) Montagem elétrica de Disjuntor Tripolar Geral até 1600A</t>
  </si>
  <si>
    <t>LABOR - 2024 - 152212 - 1</t>
  </si>
  <si>
    <t>(composição representativa) Montagem elétrica de Disjuntor Tripolar Geral até 3150A</t>
  </si>
  <si>
    <t>LABOR - 2024 - 152213 - 1</t>
  </si>
  <si>
    <t>(composição representativa) Montagem elétrica de Dispositivo Diferencial Residual (DR) Monopolar</t>
  </si>
  <si>
    <t>LABOR - 2024 - 152214 - 1</t>
  </si>
  <si>
    <t>(composição representativa) Montagem elétrica de Dispositivo Diferencial Residual (DR) Bipolar e Tetrapolar</t>
  </si>
  <si>
    <t>LABOR - 2024 - 152215 - 1</t>
  </si>
  <si>
    <t>(composição representativa) Montagem elétrica de Dispositivo de Proteção Contra Surto (DPS)</t>
  </si>
  <si>
    <t>LABOR - 2024 - 152216 - 1</t>
  </si>
  <si>
    <t>(composição representativa) Montagem elétrica de Base e Fusível Tipo Diazed até 63A</t>
  </si>
  <si>
    <t>LABOR - 2024 - 152217 - 1</t>
  </si>
  <si>
    <t>(composição representativa) Montagem elétrica de Base e Fusível Tipo NH 00 até 125A</t>
  </si>
  <si>
    <t>LABOR - 2024 - 152218 - 1</t>
  </si>
  <si>
    <t>(composição representativa) Montagem elétrica de Base e Fusível Tipo NH 01 até 250A</t>
  </si>
  <si>
    <t>LABOR - 2024 - 152219 - 1</t>
  </si>
  <si>
    <t>(composição representativa) Montagem elétrica de Base e Fusível Tipo NH 02 até 400A</t>
  </si>
  <si>
    <t>LABOR - 2024 - 152220 - 1</t>
  </si>
  <si>
    <t>(composição representativa) Montagem elétrica de Base e Fusível Tipo NH 03 até 630A</t>
  </si>
  <si>
    <t>LABOR - 2024 - 152221 - 1</t>
  </si>
  <si>
    <t>(composição representativa) Montagem elétrica de Base e Fusível Tipo NH 04 até 1250A</t>
  </si>
  <si>
    <t>LABOR - 2024 - 152222 - 1</t>
  </si>
  <si>
    <t>(composição representativa) Montagem elétrica de Comutador 2 ou 3 posições</t>
  </si>
  <si>
    <t>LABOR - 2024 - 152223 - 1</t>
  </si>
  <si>
    <t>(composição representativa) Montagem elétrica de Botões de comando</t>
  </si>
  <si>
    <t>LABOR - 2024 - 152224 - 1</t>
  </si>
  <si>
    <t>(composição representativa) Montagem elétrica de Contator auxiliares</t>
  </si>
  <si>
    <t>LABOR - 2024 - 152225 - 1</t>
  </si>
  <si>
    <t>(composição representativa) Montagem elétrica de Relê de sobre corrente</t>
  </si>
  <si>
    <t>LABOR - 2024 - 152226 - 1</t>
  </si>
  <si>
    <t>(composição representativa) Montagem elétrica de Voltímetro Seletor</t>
  </si>
  <si>
    <t>LABOR - 2024 - 152227 - 1</t>
  </si>
  <si>
    <t>(composição representativa) Montagem elétrica de Amperímetro Seletor</t>
  </si>
  <si>
    <t>LABOR - 2024 - 152228 - 1</t>
  </si>
  <si>
    <t>(composição representativa) Montagem elétrica de Conectores de borne</t>
  </si>
  <si>
    <t>LABOR - 2024 - 152229 - 1</t>
  </si>
  <si>
    <t>(composição representativa) Montagem elétrica de Terminais de compressão</t>
  </si>
  <si>
    <t>LABOR - 2024 - 152230 - 1</t>
  </si>
  <si>
    <t>(composição representativa) Teste ponto a ponto por circuitos</t>
  </si>
  <si>
    <t>LABOR - 2024 - 152231 - 1</t>
  </si>
  <si>
    <t>(composição representativa) Teste funcional por circuitos</t>
  </si>
  <si>
    <t>LABOR - 2024 - 152232 - 1</t>
  </si>
  <si>
    <t>(composição representativa) Teste Dielétrico por circuitos</t>
  </si>
  <si>
    <t>LABOR - 2024 - 152233 - 1</t>
  </si>
  <si>
    <t>(composição representativa) Teste de aceitação para Quadro de distribuição até 16 circuitos, com emissão de ART e laudo PTTA/TTA</t>
  </si>
  <si>
    <t>LABOR - 2024 - 152234 - 1</t>
  </si>
  <si>
    <t>(composição representativa) Teste de aceitação para Quadro de distribuição até 32 circuitos, com emissão de ART e laudo PTTA/TTA</t>
  </si>
  <si>
    <t>LABOR - 2024 - 152235 - 1</t>
  </si>
  <si>
    <t>(composição representativa) Teste de aceitação para Quadro de distribuição até 64 circuitos, com emissão de ART e laudo PTTA/TTA</t>
  </si>
  <si>
    <t>LABOR - 2024 - 152236 - 1</t>
  </si>
  <si>
    <t>(composição representativa) Montagem mecânica de canaleta PVC aberta 50x80mm</t>
  </si>
  <si>
    <t>LABOR - 2024 - 152238 - 1</t>
  </si>
  <si>
    <t>(composição representativa) Montagem mecânica de Botão sinalizador luminoso LED 22mm</t>
  </si>
  <si>
    <t>OUTRAS INSTALAÇÕES</t>
  </si>
  <si>
    <t>INSTALAÇÃO DE TELEFONE</t>
  </si>
  <si>
    <t>LABOR - 2024 - 160105 - 1</t>
  </si>
  <si>
    <t>Caixa de telefone em chapa de aço padrão TELEBRAS N. 6, 1200x1200x150 mm, com fundo de madeira</t>
  </si>
  <si>
    <t>LABOR - 2024 - 160106 - 1</t>
  </si>
  <si>
    <t>Aterramento com haste de terra 5/8"x2.40m, cabo de cobre nú 6mm2 em caixa de concreto de dimensões internas de 30x30x30cm</t>
  </si>
  <si>
    <t>LABOR - 2024 - 160108 - 1</t>
  </si>
  <si>
    <t>Caixa de telefone em chapa de aço padrão TELEBRAS do tipo CIE-2 200x200x120mm</t>
  </si>
  <si>
    <t>LABOR - 2024 - 160110 - 1</t>
  </si>
  <si>
    <t>Caixa de telefone em chapa de aço padrão TELEBRAS do tipo CIE-4 600x600x120 mm</t>
  </si>
  <si>
    <t>LABOR - 2024 - 160111 - 1</t>
  </si>
  <si>
    <t>Caixa para telefone padrão TELEMAR, dim. 1070 x 520 x 500 mm, com tampa de ferro tipo R2, assentada com argamassa de cimento, cal e areia</t>
  </si>
  <si>
    <t>LABOR - 2024 - 160115 - 1</t>
  </si>
  <si>
    <t>Cabo telefônico CI, diâmetro do condutor 50mm, 30 pares</t>
  </si>
  <si>
    <t>LABOR - 2024 - 160120 - 1</t>
  </si>
  <si>
    <t>Tomada para telefone com conector RJ 11</t>
  </si>
  <si>
    <t>LABOR - 2024 - 160121 - 1</t>
  </si>
  <si>
    <t>Caixa de telefone em chapa de aço padrão TELEBRAS do tipo CIE-5 800x800x120 mm</t>
  </si>
  <si>
    <t>LABOR - 2024 - 160122 - 1</t>
  </si>
  <si>
    <t>Caixa de telefone em chapa de aço padrão TELEBRAS do tipo CIE-6 1200x1200x150 mm</t>
  </si>
  <si>
    <t>LABOR - 2024 - 160123 - 1</t>
  </si>
  <si>
    <t>Caixa de telefone em chapa de aço padrão TELEBRAS do tipo CIE-7 1500x1500x150 mm</t>
  </si>
  <si>
    <t>LABOR - 2024 - 160124 - 1</t>
  </si>
  <si>
    <t>Cabo telefônico CI, diâmetro do condutor 50mm, 20 pares</t>
  </si>
  <si>
    <t>LABOR - 2024 - 160125 - 1</t>
  </si>
  <si>
    <t>Cabo telefônico CI, diâmetro do condutor 50mm, 100 pares</t>
  </si>
  <si>
    <t>LABOR - 2024 - 160126 - 1</t>
  </si>
  <si>
    <t>Cabo telefônico CI, diâmetro do condutor 50mm, 50 pares</t>
  </si>
  <si>
    <t>INSTALAÇÃO DE GÁS</t>
  </si>
  <si>
    <t>LABOR - 2024 - 160207 - 4</t>
  </si>
  <si>
    <t>Abrigo de gás para 2 cilindros 45 Kg, exec. em alv. bloco conc cheio, dim: 2.10x1.00x1.80m, inclusive cilindros e rede interna do abrigo compreendendo tubos e válvulas de esfera que interligam os cilindros, conforme Norma Técnica 18/2015 do CBMES, exclusive extintor de incêndio</t>
  </si>
  <si>
    <t>LABOR - 2024 - 160208 - 4</t>
  </si>
  <si>
    <t>Abrigo de gás para 4 cilindros 45 Kg, exec. em alv. bloco conc cheio, dim: 4.05x1.00x1.80m, inclusive cilindros e rede interna do abrigo compreendendo tubos e válvulas de esfera que interligam os cilindros, conforme Norma Técnica 18/2015 do CBMES, exclusive extintor de incêndio</t>
  </si>
  <si>
    <t>INSTALAÇÃO DE PÁRA-RAIO</t>
  </si>
  <si>
    <t>LABOR - 2024 - 160303 - 1</t>
  </si>
  <si>
    <t>Aterramento com haste terra 5/8" x 2.40, cabo de cobre nu 6mm2, inclusive caixa de concreto 30 x 30 cm</t>
  </si>
  <si>
    <t>LABOR - 2024 - 160304 - 1</t>
  </si>
  <si>
    <t>Pára-raios tipo franklim incluindo base de fixação, conjunto de contraventagem c/abraçadeira p/3 estais em tubo e demais acessórios c/exceção do cabo de cobre de descida e suportes isoladores</t>
  </si>
  <si>
    <t>LABOR - 2024 - 160305 - 1</t>
  </si>
  <si>
    <t>Condutor de cobre nú, seção de 35mm2, inclusive suportes isoladores e acessórios de fixação, conforme projeto</t>
  </si>
  <si>
    <t>LABOR - 2024 - 160308 - 1</t>
  </si>
  <si>
    <t>Cabo condutor de cobre eletrolítico nu, tempera meio dura, encordoamento classe 2, para aterramento, diam. 50mm2</t>
  </si>
  <si>
    <t>LABOR - 2024 - 160309 - 1</t>
  </si>
  <si>
    <t>Terminal aéreo em latão (minicaptor), com conector e fixação horizontal 250mm x 10mm, ref. TEL-2024, inclusive vedação dos furos com poliuretano ref. TEL 5905, marca de ref. Termotécnica ou equivalente</t>
  </si>
  <si>
    <t>LABOR - 2024 - 160310 - 1</t>
  </si>
  <si>
    <t>Conector de medição em latão com 2 parafusos para cabos de 16 a 50 mm2, ref. TEL-562, Termotécnica ou equivalente</t>
  </si>
  <si>
    <t>LABOR - 2024 - 160311 - 1</t>
  </si>
  <si>
    <t>Haste de terra tipo COPPERWELD - 5/8" x 2.40m</t>
  </si>
  <si>
    <t>LABOR - 2024 - 160312 - 1</t>
  </si>
  <si>
    <t>Kit completo para solda Exotérmica (Molde HCL 5/8" Ref: TEL905611 / Cartucho n° 115 Ref: TEL 909115 / Alicate Z 201 Ref: TEL 998201), marca de referência Termotécnica ou equivalente</t>
  </si>
  <si>
    <t>LABOR - 2024 - 160313 - 1</t>
  </si>
  <si>
    <t>Fixador universal latão estanhado p/ cabos 16 a 70 mm2 ref. 5024, incl. parafuso sextavado M6x45mm, arruela lisa 1/4", bucha nº8, vedação dos furos c/ poliuretano ref. 5905, marca de ref. Termotécnica ou equivalente</t>
  </si>
  <si>
    <t>LABOR - 2024 - 160314 - 1</t>
  </si>
  <si>
    <t>Mastro simples 3mx1.1/2", uma descida, incl. base de fixação, captor, conj.de contraventagem c/abraçadeira p/3 estais em tubo e demais acessórios, excl. cabo de cobre de descida e suportes isoladores, ref.Termotécnica ou equiv.</t>
  </si>
  <si>
    <t>LABOR - 2024 - 160315 - 1</t>
  </si>
  <si>
    <t>Mastro telescópico 5mx2", uma descida, incl. base de fixação, captor, conj.de contraventagem c/abraçadeira p/3 estais em tubo e demais acessórios excl. cabo de cobre de descida e suportes isoladores, ref. Termotécnica ou equiv.</t>
  </si>
  <si>
    <t>LABOR - 2024 - 160316 - 1</t>
  </si>
  <si>
    <t>Caixa de inspeção em PVC, diâmetro 300 mm, ref TEL-552, marca de referência Termotécnica ou equivalente, inclusive escavação e reaterro</t>
  </si>
  <si>
    <t>LABOR - 2024 - 160317 - 1</t>
  </si>
  <si>
    <t>Cabo de cobre nú 50mm2, ref. TEL 5750, marca de referência Termotécnica ou equivalente</t>
  </si>
  <si>
    <t>LABOR - 2024 - 160318 - 1</t>
  </si>
  <si>
    <t>Cabo de cobre nú 35mm2, ref. TEL 5735, marca de referência Termotécnica ou equivalente</t>
  </si>
  <si>
    <t>LABOR - 2024 - 160319 - 1</t>
  </si>
  <si>
    <t>Presilha de latão ref. 744, inclusive parafuso fenda DN 4,2x32mm e bucha nylon DN 6mm e vedação dos furos com poliuretano ref. 5905, marca de ref. Termotécnica ou equivalente</t>
  </si>
  <si>
    <t>LABOR - 2024 - 160321 - 1</t>
  </si>
  <si>
    <t>Tampa reforçada em ferro fundido com escotilha TEL 536, inclusive assentamento, marca de referência Termotécnica ou equivalente</t>
  </si>
  <si>
    <t>LABOR - 2024 - 160322 - 1</t>
  </si>
  <si>
    <t>Abraçadeira tipo "D" com cunha, diâmetro 1", ref. TEL-095, marca de referência Termotécnica ou equivalente</t>
  </si>
  <si>
    <t>LABOR - 2024 - 160323 - 1</t>
  </si>
  <si>
    <t>Tampão para eletroduto 1", ref. TEL-5533, marca de referência Termotécnica ou equivalente</t>
  </si>
  <si>
    <t>LABOR - 2024 - 160324 - 1</t>
  </si>
  <si>
    <t>Caixa de equalização de potenciais para uso interno e externo com cinco (5) terminais para aterramento (BEP), em polipropileno, ref. TEL-902, marca de referência Termotécnica ou equivalente</t>
  </si>
  <si>
    <t>LABOR - 2024 - 160325 - 1</t>
  </si>
  <si>
    <t>Caixa de equalização de potenciais para uso interno e externo com nove (9) terminais para aterramento (BEP), em aço, com flange inferior e vedação na porta, ref. TEL-903, marca de referência Termotécnica ou equivalente</t>
  </si>
  <si>
    <t>LABOR - 2024 - 160326 - 1</t>
  </si>
  <si>
    <t>Barra chata em alumínio 7/8"x1/8" (70mm²), com furos diâmetro 7 mm ref. TEL-771, marca de referência Termotécnica ou equivalente</t>
  </si>
  <si>
    <t>LABOR - 2024 - 160327 - 1</t>
  </si>
  <si>
    <t>Barra chata em aço galvanizado a fogo 7/8"x1/8" (70mm²), com furos diâm. 7mm ref. TEL-761, marca de referência Termotécnica ou equivalente</t>
  </si>
  <si>
    <t>LABOR - 2024 - 160328 - 1</t>
  </si>
  <si>
    <t>Terminal estanhado de 1 compressão 1 furo, 35mm², ref. TEL-5135, marca de referência Termotécnica ou equivalente</t>
  </si>
  <si>
    <t>LABOR - 2024 - 160329 - 1</t>
  </si>
  <si>
    <t>Curva 90º de barra chata em alumínio 7/8"x1/8"x300mm, 70mm², ref. TEL-778, marca de referência Termotécnica ou equivalente</t>
  </si>
  <si>
    <t>LABOR - 2024 - 160330 - 1</t>
  </si>
  <si>
    <t>Fixador ômega em latão ref. 733, inclusive parafuso fenda DN 4,2x32mm, bucha nylon DN 6mm e vedação dos furos com poliuretano ref. 5905, marca de ref. Termotécnica ou equivalente</t>
  </si>
  <si>
    <t>LABOR - 2024 - 160331 - 1</t>
  </si>
  <si>
    <t>Cordoalha flexível 25x100 mm, com dois furos, diâmetro 11 mm, ref. TEL-5701, marca de referência Termotécnica ou equivalente</t>
  </si>
  <si>
    <t>LABOR - 2024 - 160332 - 1</t>
  </si>
  <si>
    <t>Fita perfurada em latão niquelado 20mm x 0,8mm, para equalização de potenciais, ref. TEL-750, marca de referência Termotécnica ou equivalente</t>
  </si>
  <si>
    <t>LABOR - 2024 - 160333 - 1</t>
  </si>
  <si>
    <t>Cabo de cobre nú 50 mm2, ref. TEL-5750, marca de referência Termotécnica ou equivalente, inclusive abertura e fechamento de vala para cabo dimensões 50x20cm</t>
  </si>
  <si>
    <t>LABOR - 2024 - 160334 - 1</t>
  </si>
  <si>
    <t>Terminal estanhado de 1 compressão 1 furo, 50mm², ref. TEL-5150, marca de referência Termotécnica ou equivalente</t>
  </si>
  <si>
    <t>LABOR - 2024 - 160335 - 1</t>
  </si>
  <si>
    <t>Chapa perfurada(tela casa da moeda) BELINOX, largura 245 mm, espessura 1.5mm, ref. TEL-754, marca de referência Termotécnica ou equivalente</t>
  </si>
  <si>
    <t>INSTALAÇÃO DE INCÊNDIO</t>
  </si>
  <si>
    <t>LABOR - 2024 - 160602 - 2</t>
  </si>
  <si>
    <t>Abrigo de parede para hidrante 60x90x17cm sobrepor, em chapa de aço com pintura eletrostática vermelha, visor transparente e inscrição "HIDRANTE", registro globo angular 45º 2.1/2? (63mm), adaptador em latão storz engate rápido 2.1/2?, mangueira de incêndio 20m ? 2.1/2? ? Tipo 2, com acoplamento em latão e esguicho regulável em latão 2.1/2? em latão, fornecimento e instalação</t>
  </si>
  <si>
    <t>LABOR - 2024 - 160603 - 2</t>
  </si>
  <si>
    <t>Hidrante de recalque no passeio, composto por caixa metálica 40x60x40 cm, com registro globo angular 90º DN 65 mm (2.1/2?), adaptador Storz para engate rápido e tampão Storz com corrente de segurança, para conexão de viatura do Corpo de Bombeiros ao sistema de combate a incêndio</t>
  </si>
  <si>
    <t>LABOR - 2024 - 160604 - 2</t>
  </si>
  <si>
    <t>Extintor de incêndio de água pressurizada capacidade 2A (10L), inclusive suporte de parede universal, parafuso e bucha S8, exclusive placa sinalizadora em PVC fotoluminescente e pintura de sinalização</t>
  </si>
  <si>
    <t>LABOR - 2024 - 160605 - 2</t>
  </si>
  <si>
    <t>Extintor de incêndio portátil de pó químico ABC com capacidade 2A-20B:C (6 kg), inclusive suporte de parede universal, parafuso e bucha S8, exclusive placa sinalizadora em PVC fotoluminescente e pintura de sinalização</t>
  </si>
  <si>
    <t>LABOR - 2024 - 160606 - 2</t>
  </si>
  <si>
    <t>Extintor de incêndio de gás carbônico CO2 5 B:C (6 Kg), inclusive suporte de parede universal, parafuso e bucha S8, exclusive placa sinalizadora em PVC fotoluminescente e pintura de sinalização</t>
  </si>
  <si>
    <t>LABOR - 2024 - 160607 - 2</t>
  </si>
  <si>
    <t>Extintor de incêndio portátil de pó químico ABC com capacidade 2A-20B:C (4 kg), inclusive suporte de parede universal, parafuso e bucha S8, exclusive placa sinalizadora em PVC fotoluminescente e pintura de sinalização</t>
  </si>
  <si>
    <t>LABOR - 2024 - 160608 - 1</t>
  </si>
  <si>
    <t>Ponto para seta indicativa de saída, incl. seta em acrílico, com fonte alimentadora própria que assegure um funcionamento mínimo de 1h, para quando ocorrer falta de energia elétrica na rede pública, conforme projeto</t>
  </si>
  <si>
    <t>LABOR - 2024 - 160612 - 2</t>
  </si>
  <si>
    <t>Placa de sinalização de segurança do tipo ?SAÍDA DE EMERGÊNCIA? com seta vertical, conforme Código 14 - 315/158 da ABNT NBR 13434 e Código S3 da NT 14/2010 do Corpo de Bombeiros do Espírito Santo (CBMES)</t>
  </si>
  <si>
    <t>LABOR - 2024 - 160613 - 1</t>
  </si>
  <si>
    <t>Ponto para iluminação de emergência completo, inclusive bloco autônomo de iluminação 2x9W com tomada universal</t>
  </si>
  <si>
    <t>LABOR - 2024 - 160625 - 2</t>
  </si>
  <si>
    <t>Execução de abrigo para hidrante de recalque no passeio, em caixa de alvenaria 60x40x40 cm com blocos de concreto, incluindo registro angular Ø 65 mm (2 ½"), interligado à rede de incêndio, e tampa de ferro fundido 40x40 cm com moldura metálica e inscrição ?INCÊNDIO? pintada com tinta esmalte sintético vermelha a duas demãoes e uma demão de fundo anticorrosivo e lastro de brita 5cm</t>
  </si>
  <si>
    <t>LABOR - 2024 - 160626 - 2</t>
  </si>
  <si>
    <t>Conjunto completo de Porta corta-fogo simples para saída de emergência Dim.: 80x210x5cm, conforme ABNT NBR 11742, classe P-90,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t>
  </si>
  <si>
    <t>LABOR - 2024 - 160627 - 2</t>
  </si>
  <si>
    <t>Conjunto completo de Porta corta-fogo simples para saída de emergência Dim.: 90x210x5cm, conforme ABNT NBR 11742, classe P-90,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t>
  </si>
  <si>
    <t>LABOR - 2024 - 160628 - 2</t>
  </si>
  <si>
    <t>Conjunto completo de Porta corta-fogo simples para saída de emergência Dim.: 90x210x5cm, conforme ABNT NBR 11742, classe P-120,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t>
  </si>
  <si>
    <t>LABOR - 2024 - 160629 - 2</t>
  </si>
  <si>
    <t>Tubo de aço carbono galvanizado, com costura, classe leve, diâmetro 50mm (2"), inclusive pintura com uma demão de primer Epoxi e duas demãos de tinta à base de Epoxi na cor vermelha</t>
  </si>
  <si>
    <t>LABOR - 2024 - 160630 - 2</t>
  </si>
  <si>
    <t>Tubo de aço carbono galvanizado, com costura, classe leve, diâmetro 65mm (2.1/2"), inclusive pintura com uma demão de primer Epoxi e duas demãos de tinta à base de Epoxi na cor vermelha</t>
  </si>
  <si>
    <t>LABOR - 2024 - 160631 - 2</t>
  </si>
  <si>
    <t>Tubo de aço carbono galvanizado, com costura, classe leve, diâmetro 80mm (3"), inclusive pintura com uma demão de primer Epoxi e duas demãos de tinta à base de Epoxi na cor vermelha</t>
  </si>
  <si>
    <t>LABOR - 2024 - 160632 - 2</t>
  </si>
  <si>
    <t>Tubo de aço carbono galvanizado, com costura, classe leve, diâmetro 100mm (4"), inclusive pintura com uma demão de primer Epoxi e duas demãos de tinta à base de Epoxi na cor vermelha</t>
  </si>
  <si>
    <t>LABOR - 2024 - 160633 - 2</t>
  </si>
  <si>
    <t>Registro de gaveta bruto diâmetro 2" (50mm), volante em aço com acabamento pintura epóxi vermelha ? Docol, Deca ou equivalente</t>
  </si>
  <si>
    <t>LABOR - 2024 - 160634 - 2</t>
  </si>
  <si>
    <t>Registro de gaveta bruto diâmetro 2.1/2" (65mm), volante em aço com acabamento pintura epóxi vermelha ? Docol, Deca ou equivalente</t>
  </si>
  <si>
    <t>LABOR - 2024 - 160635 - 2</t>
  </si>
  <si>
    <t>Registro de gaveta bruto diâmetro 3" (75mm) , volante em aço com acabamento pintura epóxi vermelha ? Docol, Deca ou equivalente</t>
  </si>
  <si>
    <t>LABOR - 2024 - 160636 - 2</t>
  </si>
  <si>
    <t>Registro de gaveta bruto diâmetro 4" (100mm), volante em aço com acabamento pintura epóxi vermelha ? Docol, Deca ou equivalente</t>
  </si>
  <si>
    <t>LABOR - 2024 - 160637 - 2</t>
  </si>
  <si>
    <t>Tê de ferro fundido maleável 90º classe leve, diâmetro 50mm (2"), inclusive pintura com uma demão de primer Epoxi e duas demãos de tinta à base de Epoxi na cor vermelha</t>
  </si>
  <si>
    <t>LABOR - 2024 - 160638 - 2</t>
  </si>
  <si>
    <t>Tê de ferro fundido maleável 90º classe leve, diâmetro 65mm (2.1/2"), inclusive pintura com uma demão de primer Epoxi e duas demãos de tinta à base de Epoxi na cor vermelha</t>
  </si>
  <si>
    <t>LABOR - 2024 - 160639 - 2</t>
  </si>
  <si>
    <t>Tê de ferro fundido maleável 90º classe leve, diâmetro 80mm (3"), inclusive pintura com uma demão de primer Epoxi e duas demãos de tinta à base de Epoxi na cor vermelha</t>
  </si>
  <si>
    <t>LABOR - 2024 - 160640 - 2</t>
  </si>
  <si>
    <t>Tê de ferro fundido maleável 90º classe leve, diâmetro 100mm (4"), inclusive pintura com uma demão de primer Epoxi e duas demãos de tinta à base de Epoxi na cor vermelha</t>
  </si>
  <si>
    <t>LABOR - 2024 - 160641 - 2</t>
  </si>
  <si>
    <t>Cotovelo de ferro fundido maleável 90º classe leve, diâmetro 50mm (2"), inclusive pintura com uma demão de primer Epoxi e duas demãos de tinta à base de Epoxi na cor vermelha</t>
  </si>
  <si>
    <t>LABOR - 2024 - 160642 - 2</t>
  </si>
  <si>
    <t>Cotovelo de ferro fundido maleável 90º classe leve, diâmetro 65mm (2.1/2"), inclusive pintura com uma demão de primer Epoxi e duas demãos de tinta à base de Epoxi na cor vermelha</t>
  </si>
  <si>
    <t>LABOR - 2024 - 160643 - 2</t>
  </si>
  <si>
    <t>Cotovelo de ferro fundido maleável 90º classe leve, diâmetro 80mm (3"), inclusive pintura com uma demão de primer Epoxi e duas demãos de tinta à base de Epoxi na cor vermelha</t>
  </si>
  <si>
    <t>LABOR - 2024 - 160644 - 2</t>
  </si>
  <si>
    <t>Cotovelo de ferro fundido maleável 90º classe leve, diâmetro 100mm (4"), inclusive pintura com uma demão de primer Epoxi e duas demãos de tinta à base de Epoxi na cor vermelha</t>
  </si>
  <si>
    <t>LABOR - 2024 - 160645 - 2</t>
  </si>
  <si>
    <t>Cotovelo de ferro fundido maleável 45º classe leve, diâmetro 50mm (2"), inclusive pintura com uma demão de primer Epoxi e duas demãos de tinta à base de Epoxi na cor vermelha</t>
  </si>
  <si>
    <t>LABOR - 2024 - 160646 - 2</t>
  </si>
  <si>
    <t>Cotovelo de ferro fundido maleável 45º classe leve, diâmetro 65mm (2.1/2"), inclusive pintura com uma demão de primer Epoxi e duas demãos de tinta à base de Epoxi na cor vermelha</t>
  </si>
  <si>
    <t>LABOR - 2024 - 160647 - 2</t>
  </si>
  <si>
    <t>Cotovelo de ferro fundido maleável 45º classe leve, diâmetro 80mm (3"), inclusive pintura com uma demão de primer Epoxi e duas demãos de tinta à base de Epoxi na cor vermelha</t>
  </si>
  <si>
    <t>LABOR - 2024 - 160648 - 2</t>
  </si>
  <si>
    <t>Cotovelo de ferro fundido maleável 45º classe leve, diâmetro 100mm (4"), inclusive pintura com uma demão de primer Epoxi e duas demãos de tinta à base de Epoxi na cor vermelha</t>
  </si>
  <si>
    <t>LABOR - 2024 - 160649 - 2</t>
  </si>
  <si>
    <t>Válvula de retenção horizontal em bronze, tipo portinhola diâmetro 2" (50mm), inclusive pintura com uma demão de primer Epoxi e duas demãos de tinta à base de Epoxi na cor vermelha</t>
  </si>
  <si>
    <t>LABOR - 2024 - 160650 - 2</t>
  </si>
  <si>
    <t>Válvula de retenção horizontal em bronze, tipo portinhola diâmetro 2.1/2" (65mm), inclusive pintura com uma demão de primer Epoxi e duas demãos de tinta à base de Epoxi na cor vermelha</t>
  </si>
  <si>
    <t>LABOR - 2024 - 160651 - 2</t>
  </si>
  <si>
    <t>Válvula de retenção horizontal em bronze, tipo portinhola diâmetro 3" (75mm), inclusive pintura com uma demão de primer Epoxi e duas demãos de tinta à base de Epoxi na cor vermelha</t>
  </si>
  <si>
    <t>LABOR - 2024 - 160652 - 2</t>
  </si>
  <si>
    <t>Válvula de retenção horizontal em bronze, tipo portinhola diâmetro 4" (100mm), inclusive pintura com uma demão de primer Epoxi e duas demãos de tinta à base de Epoxi na cor vermelha</t>
  </si>
  <si>
    <t>LABOR - 2024 - 160653 - 2</t>
  </si>
  <si>
    <t>Válvula de retenção vertical em bronze, classe 125 diâmetro 2" (50mm), inclusive pintura com uma demão de primer Epoxi e duas demãos de tinta à base de Epoxi na cor vermelha</t>
  </si>
  <si>
    <t>LABOR - 2024 - 160654 - 2</t>
  </si>
  <si>
    <t>Válvula de retenção vertical em bronze, classe 125 diâmetro 2.1/2" (65mm), inclusive pintura com uma demão de primer Epoxi e duas demãos de tinta à base de Epoxi na cor vermelha</t>
  </si>
  <si>
    <t>LABOR - 2024 - 160655 - 2</t>
  </si>
  <si>
    <t>Válvula de retenção vertical em bronze, classe 125 diâmetro 3" (75mm), inclusive pintura com uma demão de primer Epoxi e duas demãos de tinta à base de Epoxi na cor vermelha</t>
  </si>
  <si>
    <t>LABOR - 2024 - 160656 - 2</t>
  </si>
  <si>
    <t>Válvula de retenção vertical em bronze, classe 125 diâmetro 4" (100mm), inclusive pintura com uma demão de primer Epoxi e duas demãos de tinta à base de Epoxi na cor vermelha</t>
  </si>
  <si>
    <t>LABOR - 2024 - 160657 - 1</t>
  </si>
  <si>
    <t>Manômetro com caixa e anel tipo cravado em aço inox, mostrador duplo 63 mm escalas de 0 à 4 kgf/cm2 e 0 à 60 PSI, saída traseira de 1/4" BSP</t>
  </si>
  <si>
    <t>LABOR - 2024 - 160658 - 1</t>
  </si>
  <si>
    <t>Manômetro com caixa e anel tipo cravado em aço inox, mostrador duplo 100 mm escalas de 0 à 7 kgf/cm2 e 0 à 100 PSI, saída traseira de 1/4" BSP</t>
  </si>
  <si>
    <t>LABOR - 2024 - 160659 - 1</t>
  </si>
  <si>
    <t>Manômetro com caixa e anel tipo cravado em aço inox, mostrador duplo 100 mm escalas de 0 à 10 kgf/cm2 e 0 à 150 PSI, saída traseira de 1/4" BSP</t>
  </si>
  <si>
    <t>LABOR - 2024 - 160660 - 1</t>
  </si>
  <si>
    <t>Pressostato 80 / 120 PSI com válvula, capacidade elétrica até 5CV em 250VCA, Margirius ou equivalente</t>
  </si>
  <si>
    <t>LABOR - 2024 - 160661 - 1</t>
  </si>
  <si>
    <t>Pressostato 100 / 150 PSI sem válvula, capacidade elétrica até 5CV em 250VCA, Margirius ou equivalente</t>
  </si>
  <si>
    <t>LABOR - 2024 - 160662 - 2</t>
  </si>
  <si>
    <t>Tanque de pressurização/cilindro de pressão, capacidade de 10 litros, fornecimento (vazio) e instalação, exclusive conexões</t>
  </si>
  <si>
    <t>LABOR - 2024 - 160663 - 2</t>
  </si>
  <si>
    <t>Fornecimento e instalação de Bateria estacionária 12V - 60 AH, para centrais de alarme / iluminação de emergência, Moura ou equivalente</t>
  </si>
  <si>
    <t>LABOR - 2024 - 160665 - 2</t>
  </si>
  <si>
    <t>Conjunto completo de Porta corta-fogo simples para saída de emergência Dim.: 100x210x5cm, conforme ABNT NBR 11742, classe P-90, chapa de aço galvanizada 24 com revestimento interno de fibra de manta cerâmica de baixa densidade, fechamento automático, inclusive contra-marco, três (3) dobradiças tipo mola com parafusos sextavados, barra antipânico e fechadura tipo trinco sobrepor sem chave, sinalização e pintura de acabamento</t>
  </si>
  <si>
    <t>LABOR - 2024 - 160671 - 2</t>
  </si>
  <si>
    <t>Abrigo de parede para hidrante 80x90x17cm sobrepor, em chapa de aço com pintura eletrostática vermelha, visor transparente e inscrição "HIDRANTE", registro globo angular 45º 2.1/2? (63mm), adaptador em latão storz engate rápido 2.1/2?, 2 (duas) mangueiras de incêndio 15m ?2.1/2? - Tipo 2 e esguicho regulável em latão 2.1/2?, fornecimento e instalação</t>
  </si>
  <si>
    <t>LABOR - 2024 - 160673 - 2</t>
  </si>
  <si>
    <t>Central de Alarme de Incêndio Endereçável, com capacidade para até 256 endereços, distribuídos em 4 laços, incluindo fornecimento, instalação e configuração completa</t>
  </si>
  <si>
    <t>LABOR - 2024 - 160674 - 2</t>
  </si>
  <si>
    <t>Acionador manual de alarme de incêndio endereçável, tipo quebra-vidro, na cor vermelha, incluso martelo ? Fornecimento, instalação e configuração</t>
  </si>
  <si>
    <t>LABOR - 2024 - 160675 - 2</t>
  </si>
  <si>
    <t>Detector de fumaça óptico (fotoelétrico) endereçável, alimentação bivolt 12/24V ? Fornecimento, instalação e configuração</t>
  </si>
  <si>
    <t>LABOR - 2024 - 160676 - 2</t>
  </si>
  <si>
    <t>Sirene eletrônica média tipo corneta em ABS, IP52 ? 12 e 24V ? Fornecimento e instalação</t>
  </si>
  <si>
    <t>DEPÓSITO DE GÁS</t>
  </si>
  <si>
    <t>LABOR - 2024 - 160702 - 1</t>
  </si>
  <si>
    <t>Chapisco com argamassa de cimento e areia média ou grossa sem peneirar no traço 1:3, espessura 5 mm</t>
  </si>
  <si>
    <t>LABOR - 2024 - 160704 - 1</t>
  </si>
  <si>
    <t>Fornecimento, preparo e aplicação de concreto armado Fck=15 MPa, inclusive forma, armação e desforma para lajes maciças</t>
  </si>
  <si>
    <t>LABOR - 2024 - 160707 - 1</t>
  </si>
  <si>
    <t>Pintura com tinta látex PVA Suvinil, Coral ou Metalatex, inclusive selador em paredes internas e forros a três demãos</t>
  </si>
  <si>
    <t>LABOR - 2024 - 160708 - 1</t>
  </si>
  <si>
    <t>Pintura com tinta acrílica Suvinil, Coral ou Metalatex, inclusive selador acrílico, em paredes externas a três demãos</t>
  </si>
  <si>
    <t>LABOR - 2024 - 160709 - 1</t>
  </si>
  <si>
    <t>Estrado de madeira de lei tipo Paraju ou equivalente conforme detalhe em projeto</t>
  </si>
  <si>
    <t>LABOR - 2024 - 160710 - 1</t>
  </si>
  <si>
    <t>Alvenaria de blocos de concreto 9x19x39 c/ resist. min comp. 2.5MPa, assentado c/ argamassa de cimento, cal hidratada CH1 e areia traço 1:0,5:8, esp.juntas 10mm e esp. paredes, sem revestimento, 9cm</t>
  </si>
  <si>
    <t>LABOR - 2024 - 160711 - 1</t>
  </si>
  <si>
    <t>Reboco tipo paulista com argamassa de cimento, cal hidratada CH1 e areia no traço 1:0,5:6, espessura 25mm</t>
  </si>
  <si>
    <t>LABOR - 2024 - 160712 - 1</t>
  </si>
  <si>
    <t>Tela em arame galvanizado de 1"e fio 10 para ventilação de casa de gás, chumbada com argamassa de cimento, cal e areia</t>
  </si>
  <si>
    <t>LABOR - 2024 - 160713 - 1</t>
  </si>
  <si>
    <t>Porta de correr de chapa galvanizada nº 14 - pintura com esmalte sintetico acetinado sobre zarcão, com tela quebra chama em malha 2 a 5mm</t>
  </si>
  <si>
    <t>LABOR - 2024 - 160714 - 1</t>
  </si>
  <si>
    <t>Lastro regularizado e impermeabilizado de concreto não estrutural, esp. de 8cm</t>
  </si>
  <si>
    <t>LABOR - 2024 - 160715 - 1</t>
  </si>
  <si>
    <t>Indice de imperm.c/ manta asfáltica atendendo à norma 9952, asfalto polimerizado esp.3mm, reforçada com fio int. polietileno, reg. base com arg. 1:4 esp min 15mm, proteção mecânica arg. 1:4 esp. 20mm, imprimação e juntas de dilat</t>
  </si>
  <si>
    <t>LABOR - 2024 - 160716 - 1</t>
  </si>
  <si>
    <t>Fornecimento, preparo e aplicação de concreto Fck = 15MPa (brita 1 e 2) - (5% de perdas)</t>
  </si>
  <si>
    <t>LABOR - 2024 - 160718 - 1</t>
  </si>
  <si>
    <t>Pintura com tinta esmalte sintético Suvinil, Coral ou Metalatex a duas demãos, inclusive fundo anti corrosivo a uma demão, em metal</t>
  </si>
  <si>
    <t>INSTALAÇÕES DE REDE LOGICA</t>
  </si>
  <si>
    <t>LABOR - 2024 - 160806 - 2</t>
  </si>
  <si>
    <t>Tomada 4" x 2" com 1 conector RJ 45 fêmea CAT. 5e</t>
  </si>
  <si>
    <t>LABOR - 2024 - 160807 - 2</t>
  </si>
  <si>
    <t>Crimpagem de conector RJ 45 Categoria 5e macho em cabos de rede, inclusive conector</t>
  </si>
  <si>
    <t>LABOR - 2024 - 160808 - 1</t>
  </si>
  <si>
    <t>Fornecimento e instalação de Cabo de rede par trançado 4 pares Categoria 5e</t>
  </si>
  <si>
    <t>LABOR - 2024 - 160809 - 1</t>
  </si>
  <si>
    <t>Fornecimento e instalação de Mini Rack de Parede Padrão 19" - 06 U´s x 470mm</t>
  </si>
  <si>
    <t>LABOR - 2024 - 160810 - 1</t>
  </si>
  <si>
    <t>Fornecimento e instalação de Mini Rack de Parede Padrão 19" - 08 U´s x 470mm</t>
  </si>
  <si>
    <t>LABOR - 2024 - 160811 - 1</t>
  </si>
  <si>
    <t>Fornecimento e instalação de Mini Rack de Parede Padrão 19" - 12 U´s x 570mm</t>
  </si>
  <si>
    <t>LABOR - 2024 - 160812 - 1</t>
  </si>
  <si>
    <t>Fornecimento e instalação de Mini Rack de Parede Padrão 19" - 16 U´s x 570mm</t>
  </si>
  <si>
    <t>LABOR - 2024 - 160813 - 1</t>
  </si>
  <si>
    <t>Fornecimento e instalação de Rack de Piso Fechado Padrão 19" - 32 U´s x 670mm</t>
  </si>
  <si>
    <t>LABOR - 2024 - 160814 - 1</t>
  </si>
  <si>
    <t>Fornecimento e instalação de Rack de Piso Fechado Padrão 19" - 36 U´s x 670mm</t>
  </si>
  <si>
    <t>LABOR - 2024 - 160815 - 1</t>
  </si>
  <si>
    <t>Fornecimento e instalação de Rack de Piso Fechado Padrão 19" - 40 U´s x 670mm</t>
  </si>
  <si>
    <t>LABOR - 2024 - 160816 - 1</t>
  </si>
  <si>
    <t>Fornecimento e instalação de Rack de Piso Fechado Padrão 19" - 44 U´s x 670mm</t>
  </si>
  <si>
    <t>LABOR - 2024 - 160822 - 1</t>
  </si>
  <si>
    <t>Calha com 6 Tomadas 20A, inclusive fixação em rack padrão 19", com chicote de 2 metros de comprimento</t>
  </si>
  <si>
    <t>LABOR - 2024 - 160823 - 1</t>
  </si>
  <si>
    <t>Calha com 8 Tomadas 20A, inclusive fixação em rack padrão 19", com chicote de 2 metros de comprimento</t>
  </si>
  <si>
    <t>LABOR - 2024 - 160825 - 2</t>
  </si>
  <si>
    <t>Guia de Cabos Fechado Horizontal Padrão 19" - 1 U, inclusive fixação em Rack 19"</t>
  </si>
  <si>
    <t>LABOR - 2024 - 160826 - 1</t>
  </si>
  <si>
    <t>Guia de Cabos Fechado Horizontal Padrão 19" - 2 U´s, inclusive fixação em Rack 19"</t>
  </si>
  <si>
    <t>LABOR - 2024 - 160827 - 1</t>
  </si>
  <si>
    <t>Guia de Cabos Vertical para Rack Aberto Padrão 19" - 40 U´s x 1763 x 50mm</t>
  </si>
  <si>
    <t>LABOR - 2024 - 160828 - 1</t>
  </si>
  <si>
    <t>Guia de Cabos Vertical para Rack Aberto Padrão 19" - 44 U´s x 1940 x 50mm</t>
  </si>
  <si>
    <t>LABOR - 2024 - 160829 - 1</t>
  </si>
  <si>
    <t>Painel de Fechamento Frontal 1 U, inclusive fixação em Rack 19"</t>
  </si>
  <si>
    <t>LABOR - 2024 - 160830 - 1</t>
  </si>
  <si>
    <t>LABOR - 2024 - 160831 - 1</t>
  </si>
  <si>
    <t>Bandeja Simples Fixa 1 U x 290mm carga máxima 20kg, inclusive fixação em Rack 19"</t>
  </si>
  <si>
    <t>LABOR - 2024 - 160832 - 1</t>
  </si>
  <si>
    <t>LABOR - 2024 - 160833 - 1</t>
  </si>
  <si>
    <t>Bandeja Fixação Dupla 1 U x 500mm carga máxima 20kg, inclusive fixação em Rack 19"</t>
  </si>
  <si>
    <t>LABOR - 2024 - 160834 - 1</t>
  </si>
  <si>
    <t>Bandeja Deslizante 1 U x 500mm carga máxima 20kg, inclusive fixação em Rack 19"</t>
  </si>
  <si>
    <t>LABOR - 2024 - 160835 - 1</t>
  </si>
  <si>
    <t>Kit Ventilação composto por 2 Ventiladores Bi-Volts, inclusive fixação em Rack 19"</t>
  </si>
  <si>
    <t>LABOR - 2024 - 160836 - 1</t>
  </si>
  <si>
    <t>Kit Ventilação composto por 4 Ventiladores Bi-Volts, inclusive fixação em Rack 19"</t>
  </si>
  <si>
    <t>LABOR - 2024 - 160837 - 1</t>
  </si>
  <si>
    <t>Kit Rodizio Composto por 4 rodas (2 c/ travas), inclusive fixação em Rack 19"</t>
  </si>
  <si>
    <t>LABOR - 2024 - 160838 - 1</t>
  </si>
  <si>
    <t>Kit M5 Porca-Gaiola com 100 und com Parafuso Philips e Arruela</t>
  </si>
  <si>
    <t>LABOR - 2024 - 160839 - 1</t>
  </si>
  <si>
    <t>Velcro Rolo 20mm - Preto</t>
  </si>
  <si>
    <t>LABOR - 2024 - 160840 - 1</t>
  </si>
  <si>
    <t>Patch Panel 24 Portas RJ45/IDC Cat.5e, inclusive fixação em Rack 19"</t>
  </si>
  <si>
    <t>LABOR - 2024 - 160841 - 1</t>
  </si>
  <si>
    <t>Patch Panel de Emenda 24 Portas RJ45/RJ45 Cat.5e, inclusive fixação em Rack 19"</t>
  </si>
  <si>
    <t>LABOR - 2024 - 160842 - 1</t>
  </si>
  <si>
    <t>Patch Panel 48 Portas RJ45/IDC Cat.5e, inclusive fixação em Rack 19"</t>
  </si>
  <si>
    <t>LABOR - 2024 - 160844 - 1</t>
  </si>
  <si>
    <t>Patch Panel 48 Portas RJ45/IDC Cat.6, inclusive fixação em Rack 19"</t>
  </si>
  <si>
    <t>LABOR - 2024 - 160845 - 1</t>
  </si>
  <si>
    <t>Patch Cord Multilan Extra Flexível CAT 5e U/UTP RJ-45 - 1,50 m</t>
  </si>
  <si>
    <t>LABOR - 2024 - 160846 - 1</t>
  </si>
  <si>
    <t>Patch Cord Multilan Extra Flexível CAT 5e U/UTP RJ-45 - 3,00 m</t>
  </si>
  <si>
    <t>LABOR - 2024 - 160847 - 2</t>
  </si>
  <si>
    <t>Patch Cord Gigalan Fast-Lan Extra Flexível CAT 6 U/UTP RJ-45 ? 1,50 m</t>
  </si>
  <si>
    <t>LABOR - 2024 - 160848 - 2</t>
  </si>
  <si>
    <t>Patch Cord Gigalan Fast-Lan Extra Flexível CAT 6 U/UTP RJ-45 ? 3,00 m</t>
  </si>
  <si>
    <t>LABOR - 2024 - 160851 - 1</t>
  </si>
  <si>
    <t>Fornecimento e instalação de Cabo de rede par trançado 4 pares Categoria 6</t>
  </si>
  <si>
    <t>LABOR - 2024 - 160864 - 1</t>
  </si>
  <si>
    <t>Switch 24 portas RJ-45 10/100 + 2 10/100/1000, inclusive fixação em Rack 19"</t>
  </si>
  <si>
    <t>LABOR - 2024 - 160865 - 1</t>
  </si>
  <si>
    <t>Switch 48 portas RJ-45 10/100 + 2 10/100/1000, inclusive fixação em Rack 19"</t>
  </si>
  <si>
    <t>LABOR - 2024 - 160866 - 1</t>
  </si>
  <si>
    <t>No Break 1400VA (980W) Senoidal, tensão de entrada: 120V e tensão de saida: 120V, Interface Port DB-9 RS-232, SmartSlot, USB, inclusive fixação em rack 19"</t>
  </si>
  <si>
    <t>LABOR - 2024 - 160867 - 1</t>
  </si>
  <si>
    <t>No Break 2200VA (1980W) Senoidal, tensão de entrada: 220V e tensão de saida: 220V, Interface Port DB-9 RS-232, SmartSlot, USB, inclusive fixação em rack 19"</t>
  </si>
  <si>
    <t>LABOR - 2024 - 160869 - 1</t>
  </si>
  <si>
    <t>Certificação avulsa dos pontos com emissão de relatório do equipamento de teste até 100 pontos</t>
  </si>
  <si>
    <t>LABOR - 2024 - 160870 - 1</t>
  </si>
  <si>
    <t>Certificação avulsa dos pontos com emissão de relatório do equipamento de teste mais de 101 pontos</t>
  </si>
  <si>
    <t>LABOR - 2024 - 160871 - 2</t>
  </si>
  <si>
    <t>Tomada 4" x 4" com 2 conectores RJ 45 fêmea CAT. 5e</t>
  </si>
  <si>
    <t>LABOR - 2024 - 160872 - 2</t>
  </si>
  <si>
    <t>Tomada 4" x 2" com 1 conector RJ 45 fêmea CAT. 6</t>
  </si>
  <si>
    <t>LABOR - 2024 - 160873 - 2</t>
  </si>
  <si>
    <t>Tomada 4" x 4" com 2 conectores RJ 45 fêmea CAT. 6</t>
  </si>
  <si>
    <t>LABOR - 2024 - 160843 - 1</t>
  </si>
  <si>
    <t>Patch Panel 24 Portas RJ45/IDC Cat.6, inclusive fixação em Rack 19"</t>
  </si>
  <si>
    <t>INSTALAÇÃO DO SISTEMA DE CLIMATIZAÇÃO</t>
  </si>
  <si>
    <t>LABOR - 2024 - 161001 - 2</t>
  </si>
  <si>
    <t>Fornecimento de tubo de cobre flexível, diâmetro nominal 1/4" x 1/32? (0,79mm), destinado a instalações de sistemas de ar-condicionado e refrigeração, revestido com isolamento térmico elastômero de 9 mm de espessura, para uso em tubulações frigorígenas</t>
  </si>
  <si>
    <t>LABOR - 2024 - 161002 - 2</t>
  </si>
  <si>
    <t>Fornecimento de tubo de cobre flexível, diâmetro nominal 3/8" x 1/32? (0,79mm), destinado a instalações de sistemas de ar-condicionado e refrigeração, revestido com isolamento térmico elastômero de 9 mm de espessura, para uso em tubulações frigorígenas</t>
  </si>
  <si>
    <t>LABOR - 2024 - 161003 - 2</t>
  </si>
  <si>
    <t>Fornecimento de tubo de cobre flexível, diâmetro nominal 1/2" x 1/32? (0,79mm), destinado a instalações de sistemas de ar-condicionado e refrigeração, revestido com isolamento térmico elastômero de 9 mm de espessura, para uso em tubulações frigorígenas</t>
  </si>
  <si>
    <t>LABOR - 2024 - 161004 - 2</t>
  </si>
  <si>
    <t>Fornecimento de tubo de cobre flexível, diâmetro nominal 5/8" x 1/32? (0,79mm), destinado a instalações de sistemas de ar-condicionado e refrigeração, revestido com isolamento térmico elastômero de 9 mm de espessura, para uso em tubulações frigorígenas</t>
  </si>
  <si>
    <t>LABOR - 2024 - 161005 - 2</t>
  </si>
  <si>
    <t>Fornecimento de tubo de cobre flexível, diâmetro nominal 3/4" x 1/32? (0,79mm), destinado a instalações de sistemas de ar-condicionado e refrigeração, revestido com isolamento térmico elastômero de 9 mm de espessura, para uso em tubulações frigorígenas</t>
  </si>
  <si>
    <t>LABOR - 2024 - 161006 - 2</t>
  </si>
  <si>
    <t>Fornecimento de tubo de cobre flexível, diâmetro nominal 7/8" x 1/32? (0,79mm), destinado a instalações de sistemas de ar-condicionado e refrigeração, revestido com isolamento térmico elastômero de 9 mm de espessura, para uso em tubulações frigorígenas</t>
  </si>
  <si>
    <t>LABOR - 2024 - 161007 - 2</t>
  </si>
  <si>
    <t>Fornecimento de tubo de cobre flexível, diâmetro nominal 1.1/8" x 1/32? (0,79mm), destinado a instalações de sistemas de ar-condicionado e refrigeração, revestido com isolamento térmico elastômero de 9 mm de espessura, para uso em tubulações frigorígenas</t>
  </si>
  <si>
    <t>LABOR - 2024 - 161008 - 2</t>
  </si>
  <si>
    <t>Fornecimento de tubo de cobre flexível, diâmetro nominal 1.3/8" x 1/32? (0,79mm), destinado a instalações de sistemas de ar-condicionado e refrigeração, revestido com isolamento térmico elastômero de 9 mm de espessura, para uso em tubulações frigorígenas</t>
  </si>
  <si>
    <t>LABOR - 2024 - 161009 - 2</t>
  </si>
  <si>
    <t>Fornecimento de tubo de cobre flexível, diâmetro nominal 1.5/8" x 1/32? (0,79mm), destinado a instalações de sistemas de ar-condicionado e refrigeração, revestido com isolamento térmico elastômero de 9 mm de espessura, para uso em tubulações frigorígenas</t>
  </si>
  <si>
    <t>LABOR - 2024 - 161010 - 2</t>
  </si>
  <si>
    <t>Emenda de tubos e conexões de cobre por processo de brasagem (solda) - ø 1/4" até 1/2"</t>
  </si>
  <si>
    <t>LABOR - 2024 - 161011 - 2</t>
  </si>
  <si>
    <t>Emenda de tubos e conexões de cobre por processo de brasagem (solda) - ø 5/8" até 7/8"</t>
  </si>
  <si>
    <t>LABOR - 2024 - 161012 - 2</t>
  </si>
  <si>
    <t>Emenda de tubos e conexões de cobre por processo de brasagem (solda) - ø 1.1/8" até 1.5/8"</t>
  </si>
  <si>
    <t>LABOR - 2024 - 161013 - 2</t>
  </si>
  <si>
    <t>Fornecimento e carga de gás refrigerante R22</t>
  </si>
  <si>
    <t>LABOR - 2024 - 161014 - 2</t>
  </si>
  <si>
    <t>Fornecimento e carga de gás refrigerante R407C</t>
  </si>
  <si>
    <t>LABOR - 2024 - 161015 - 2</t>
  </si>
  <si>
    <t>Fornecimento e carga de gás refrigerante R410A</t>
  </si>
  <si>
    <t>LABOR - 2024 - 161016 - 3</t>
  </si>
  <si>
    <t>Instalação de Linha frigorígena para interligação do sistema de climatização incl. acessórios de fixação, fita PVC auto-aderente e cabo PP, exclusive tubos de cobre da linha liquida e sucção, espuma elastomérica flexivel, exclusive gás refrigerante</t>
  </si>
  <si>
    <t>LABOR - 2024 - 161017 - 1</t>
  </si>
  <si>
    <t>Duto em chapa de aço galvanizada #22, exclusive acessórios de fixação</t>
  </si>
  <si>
    <t>LABOR - 2024 - 161018 - 1</t>
  </si>
  <si>
    <t>Duto em chapa de aço galvanizada #24, exclusive acessórios de fixação</t>
  </si>
  <si>
    <t>LABOR - 2024 - 161019 - 1</t>
  </si>
  <si>
    <t>Duto em chapa de aço galvanizada #26, exclusive acessórios de fixação</t>
  </si>
  <si>
    <t>LOUÇAS</t>
  </si>
  <si>
    <t>LABOR - 2024 - 170101 - 1</t>
  </si>
  <si>
    <t>Lavatório de louça branca com coluna ? Aspen Vogue Plus - Deca ou equivalente, inclusive válvula de saída cromada 1?, sifão em metal cromado 1? x 1/2", engate flexível trançado inox 1/2? x 30cm e parafusos para fixação, exclusive torneira</t>
  </si>
  <si>
    <t>LABOR - 2024 - 170107 - 1</t>
  </si>
  <si>
    <t>Mictório de louça branca com sifão integrado antivandalismo - M715 - Deca ou equivalente, inclusive engate flexível trançado inox 1/2? x 30cm</t>
  </si>
  <si>
    <t>LABOR - 2024 - 170110 - 1</t>
  </si>
  <si>
    <t>Cabide de louça branca com 2 ganchos ? Icasa, Celite ou equivalente</t>
  </si>
  <si>
    <t>LABOR - 2024 - 170114 - 1</t>
  </si>
  <si>
    <t>Bacia convencional infantil de louça branca - Studio Kids - Deca ou equivalente, inclusive assento plástico, tubo de ligação metal cromado com canopla, anel de vedação e parafusos para fixação</t>
  </si>
  <si>
    <t>LABOR - 2024 - 170115 - 1</t>
  </si>
  <si>
    <t>Cuba de louça branca de embutir redonda, 36cm - L-41 ? Deca ou equivalente, inclusive válvula de saída cromada 1?, sifão em metálico tipo copo cromado 1? x 1/2" e engate flexível trançado inox 1/2? x 30cm, exclusive torneira</t>
  </si>
  <si>
    <t>LABOR - 2024 - 170116 - 1</t>
  </si>
  <si>
    <t>Bacia convencional de louça branca, padrão popular - Logasa, Celite ou equivalente, inclusive assento plástico, tubo de ligação metal cromado com canopla, anel de vedação e parafusos para fixação</t>
  </si>
  <si>
    <t>LABOR - 2024 - 170117 - 1</t>
  </si>
  <si>
    <t>Lavatório de louça branca sem coluna, padrão popular - Colibri - Logasa ou equivalente, inclusive sifão em PVC rígido 1? x1/2?, válvula em PVC 1?, engate flexível em PVC 1/2" x 30cm e parafusos para fixação, exclusive torneira</t>
  </si>
  <si>
    <t>LABOR - 2024 - 170119 - 1</t>
  </si>
  <si>
    <t>Cabide de louça branca com um gancho - A680 - Deca ou equivalente</t>
  </si>
  <si>
    <t>LABOR - 2024 - 170120 - 1</t>
  </si>
  <si>
    <t>Lavatório de louça branca com coluna, padrão popular Izy ? Deca, Celite ou equivalente, inclusive sifão em PVC rígido 1? x1/2?, válvula em PVC 1?, engate flexível em PVC 1/2" x 30cm e parafusos para fixação, exclusive torneira</t>
  </si>
  <si>
    <t>LABOR - 2024 - 170121 - 1</t>
  </si>
  <si>
    <t>Recolocação de bacia sanitária, inclusive fornecimento de tubo de ligação metal cromado com canopla, engate flexível trançado inox 1/2? x 30cm, anel de vedação e parafusos para fixação), exclusive bacia sanitária</t>
  </si>
  <si>
    <t>LABOR - 2024 - 170122 - 1</t>
  </si>
  <si>
    <t>Recolocação de lavatório sanitário, inclusive fornecimento de , inclusive válvula de saída cromada 1?, sifão em metal cromado 1? x 1/2" e engate flexível trançado inox 1/2? x 30cm, exclusive lavatório</t>
  </si>
  <si>
    <t>LABOR - 2024 - 170123 - 1</t>
  </si>
  <si>
    <t>Recolocação de lavatório sanitário, inclusive fornecimento de acessórios (Sifão, válvula e engate em PVC), exclusive lavatório</t>
  </si>
  <si>
    <t>LABOR - 2024 - 170124 - 1</t>
  </si>
  <si>
    <t>Lavatório suspenso de Canto - Izy - L101 - Deca ou equivalente, inclusive válvula de saída cromada 1?, sifão em metal cromado 1? x 1/2", engate flexível trançado inox 1/2? x 30cm e parafusos para fixação, exclusive torneira</t>
  </si>
  <si>
    <t>LABOR - 2024 - 170126 - 1</t>
  </si>
  <si>
    <t>Bacia convencional de louça branca sem abertura frontal para portadores de necessidades especiais, Vogue Plus Conforto - P510, inclusive assento em poliéster, ref. AP51 - Deca ou equivalente, tubo de ligação metal cromado com canopla, anel de vedação e parafusos para fixação</t>
  </si>
  <si>
    <t>LABOR - 2024 - 170128 - 1</t>
  </si>
  <si>
    <t>Lavatório de louça branca com coluna suspensa, Vogue Plus Confort - L51+CS1V para portadores de necessidades especiais - DECA, inclusive válvula de saída cromada 1?, sifão em metal cromado 1? x 1/2", engate flexível trançado inox 1/2? x 30cm e parafusos para fixação, exclusive torneira</t>
  </si>
  <si>
    <t>LABOR - 2024 - 170129 - 1</t>
  </si>
  <si>
    <t>Bacia sanitária de louça branca com caixa acoplada e válvula de acionamento simples - Izy - Deca, Celite ou equivalente, inclusive assento plástico, tubo de ligação metal cromado com canopla, engate flexível trançado inox 1/2? x 30cm, anel de vedação e parafusos para fixação</t>
  </si>
  <si>
    <t>LABOR - 2024 - 170130 - 1</t>
  </si>
  <si>
    <t>Lavatório de louça branca com coluna, Ravena L91 + C9 - Deca ou equivalente, inclusive válvula de saída cromada 1?, sifão em metal cromado 1? x 1/2", engate flexível trançado inox 1/2? x 30cm e parafusos para fixação, exclusive torneira</t>
  </si>
  <si>
    <t>LABOR - 2024 - 170132 - 1</t>
  </si>
  <si>
    <t>Lavatório suspenso de canto - L76 - Deca ou equivalente, para portadores de necessidades especiais, inclusive válvula de saída cromada 1?, sifão em metal cromado 1? x 1/2", engate flexível trançado inox 1/2? x 30cm e parafusos para fixação, exclusive torneira</t>
  </si>
  <si>
    <t>LABOR - 2024 - 170133 - 1</t>
  </si>
  <si>
    <t>Cuba de louça branca de embutir oval - L37 - Deca ou equivalente, inclusive válvula de saída cromada 1?, sifão em metálico tipo copo cromado 1? x 1/2" e engate flexível trançado inox 1/2? x 30cm, exclusive torneira</t>
  </si>
  <si>
    <t>LABOR - 2024 - 170134 - 1</t>
  </si>
  <si>
    <t>Bacia convencional de louça branca- Ravena - P9 - Deca ou equivalente, inclusive assento plástico, tubo de ligação metal cromado com canopla, anel de vedação e parafusos para fixação</t>
  </si>
  <si>
    <t>LABOR - 2024 - 170135 - 1</t>
  </si>
  <si>
    <t>Bacia convencional de louça branca com abertura frontal para portadores de necessidades especiais, Vogue Plus Conforto - P51, inclusive assento em poliéster com abertura, ref. AP51 - Deca ou equivalente, tubo de ligação metal cromado com canopla, anel de vedação e parafusos para fixação</t>
  </si>
  <si>
    <t>LABOR - 2024 - 170136 - 1</t>
  </si>
  <si>
    <t>Bacia sanitária de louça branca com caixa acoplada e válvula de duplo acionamento, Ravena - P9 - Deca ou equivalente, inclusive assento plástico, tubo de ligação metal cromado com canopla, engate flexível trançado inox 1/2? x 30cm, anel de vedação e parafusos para fixação</t>
  </si>
  <si>
    <t>BANCADAS</t>
  </si>
  <si>
    <t>LABOR - 2024 - 170205 - 2</t>
  </si>
  <si>
    <t>Bancada de mármore espessura 3cm, com acabamento polido, inclusive chumbamento na alvenaria, exclusive cantoneira de apoio</t>
  </si>
  <si>
    <t>LABOR - 2024 - 170220 - 2</t>
  </si>
  <si>
    <t>Bancada de granito tipo Cinza Andorinha, com espessura de 2 cm, com acabamento polido, inclusive chumbamento na alvenaria, exclusive cantoneira de apoio</t>
  </si>
  <si>
    <t>LABOR - 2024 - 170221 - 2</t>
  </si>
  <si>
    <t>Laje armada espessura de 3cm p/ enchimento de fundo de bancada inox</t>
  </si>
  <si>
    <t>LABOR - 2024 - 170222 - 2</t>
  </si>
  <si>
    <t>Bancada em granito cinza andorinha acabamento polido, para tanque de panelões, espessura 2cm, nas dimensões de 0,80 x 1,10 m, frontão h=10cm, inclusive base de concreto e apoio em alvenaria, exclusive acessórios (válvula e sifão) e torneira, conforme detalhe de projeto</t>
  </si>
  <si>
    <t>LABOR - 2024 - 170304 - 1</t>
  </si>
  <si>
    <t>Torneira bica baixa de mesa para lavatório PressMatic Alfa - Docol, Decamatic Smart - Deca ou equivalente</t>
  </si>
  <si>
    <t>LABOR - 2024 - 170306 - 1</t>
  </si>
  <si>
    <t>LABOR - 2024 - 170309 - 1</t>
  </si>
  <si>
    <t>Torneira angular de acionamento restrito para jardim, 3/4" ? Docol ou equivalente</t>
  </si>
  <si>
    <t>LABOR - 2024 - 170310 - 1</t>
  </si>
  <si>
    <t>Torneira para uso geral 1130 Trio - Docol ou equivalente</t>
  </si>
  <si>
    <t>LABOR - 2024 - 170311 - 1</t>
  </si>
  <si>
    <t>Torneira em polipropileno de parede para pia Slim - Krona ou equivalente</t>
  </si>
  <si>
    <t>LABOR - 2024 - 170313 - 1</t>
  </si>
  <si>
    <t>Torneira de parede para tanque longa 1/2" 1158 Primor ? Docol ou equivalente</t>
  </si>
  <si>
    <t>LABOR - 2024 - 170315 - 1</t>
  </si>
  <si>
    <t>Torneira de parede de cozinha bica alta 360º Gali - Docol ou equivalente</t>
  </si>
  <si>
    <t>LABOR - 2024 - 170316 - 1</t>
  </si>
  <si>
    <t>Registro de pressão com canopla cromada diam. 15mm (1/2"), marcas de referência Fabrimar, Deca ou Docol</t>
  </si>
  <si>
    <t>LABOR - 2024 - 170317 - 1</t>
  </si>
  <si>
    <t>Registro de pressão com canopla cromada diam. 20mm (3/4"), marcas de referência Fabrimar, Deca ou Docol</t>
  </si>
  <si>
    <t>LABOR - 2024 - 170318 - 1</t>
  </si>
  <si>
    <t>Registro de pressão bruto com volante, diâmetro 1/2" (15mm) ? Docol, Deca ou equivalente</t>
  </si>
  <si>
    <t>LABOR - 2024 - 170319 - 1</t>
  </si>
  <si>
    <t>Registro de gaveta bruto ABNT diâmetro 1/2" (15mm) - Docol, Deca ou equivalente</t>
  </si>
  <si>
    <t>LABOR - 2024 - 170320 - 1</t>
  </si>
  <si>
    <t>Registro de gaveta bruto ABNT diâmetro 3/4" (20mm) ? Docol, Deca ou equivalente</t>
  </si>
  <si>
    <t>LABOR - 2024 - 170321 - 1</t>
  </si>
  <si>
    <t>Registro de gaveta bruto ABNT diâmetro 1" (25mm) ? Docol, Deca ou equivalente</t>
  </si>
  <si>
    <t>LABOR - 2024 - 170322 - 1</t>
  </si>
  <si>
    <t>Registro de gaveta bruto ABNT diâmetro 1.1/4" (32mm) - Docol, Deca ou equivalente</t>
  </si>
  <si>
    <t>LABOR - 2024 - 170323 - 1</t>
  </si>
  <si>
    <t>Registro de gaveta bruto ABNT diâmetro 1.1/2" (40mm) ? Docol, Deca ou equivalente</t>
  </si>
  <si>
    <t>LABOR - 2024 - 170324 - 1</t>
  </si>
  <si>
    <t>Registro de gaveta bruto ABNT diâmetro 2" (50mm) ? Docol, Deca ou equivalente</t>
  </si>
  <si>
    <t>LABOR - 2024 - 170325 - 1</t>
  </si>
  <si>
    <t>Registro de gaveta bruto industrial diâmetro 2.1/2? (65mm) ? Docol, Deca ou equivalente</t>
  </si>
  <si>
    <t>LABOR - 2024 - 170326 - 1</t>
  </si>
  <si>
    <t>Registro de gaveta bruto industrial diâmetro 3? (75mm) ? Docol, Deca ou equivalente</t>
  </si>
  <si>
    <t>LABOR - 2024 - 170327 - 1</t>
  </si>
  <si>
    <t>Registro de gaveta com canopla cromada diam. 15mm (1/2"), marcas de referência Fabrimar, Deca ou Docol</t>
  </si>
  <si>
    <t>LABOR - 2024 - 170328 - 1</t>
  </si>
  <si>
    <t>Registro de gaveta com canopla cromada, diam. 20mm (3/4"), marcas de referência Fabrimar, Deca ou Docol</t>
  </si>
  <si>
    <t>LABOR - 2024 - 170329 - 1</t>
  </si>
  <si>
    <t>Registro de gaveta com canopla cromada diam. 25mm (1"), marcas de referência Fabrimar, Deca ou Docol</t>
  </si>
  <si>
    <t>LABOR - 2024 - 170330 - 1</t>
  </si>
  <si>
    <t>Registro de gaveta com canopla cromada diam 32mm (11/4"), marcas de referência Fabrimar, Deca ou Docol</t>
  </si>
  <si>
    <t>LABOR - 2024 - 170331 - 1</t>
  </si>
  <si>
    <t>Registro de gaveta ABNT com acabamento canopla metal cromado C40, diâmetro 1.1/2" (40mm) - Docol, Deca ou equivalente</t>
  </si>
  <si>
    <t>LABOR - 2024 - 170345 - 1</t>
  </si>
  <si>
    <t>Válvula de descarga com acabamento canopla metal cromado, diâmetro 1.1/4" (32mm), referência Docol, Deca ou equivalente</t>
  </si>
  <si>
    <t>LABOR - 2024 - 170346 - 1</t>
  </si>
  <si>
    <t>Válvula de descarga com acabamento canopla metal cromado, diâmetro 40mm (1.1/2"), referência Fabrimar, Deca, Docol ou equivalente</t>
  </si>
  <si>
    <t>LABOR - 2024 - 170347 - 2</t>
  </si>
  <si>
    <t>Válvula de PVC 1? para lavatório com unho - Astra, Cipla, Akros ou equivalente</t>
  </si>
  <si>
    <t>LABOR - 2024 - 170348 - 2</t>
  </si>
  <si>
    <t>Válvula de PVC 2.1/4? para tanque com unho - Astra, Cipla, Akros ou equivalente</t>
  </si>
  <si>
    <t>LABOR - 2024 - 170349 - 1</t>
  </si>
  <si>
    <t>Acabamento para válvula de descarga clássica ? Docol, Deca ou Equivalente</t>
  </si>
  <si>
    <t>LABOR - 2024 - 170350 - 1</t>
  </si>
  <si>
    <t>Conjunto Parafuso de fixação para instalação em bacia ou mictório, inclusive colocação</t>
  </si>
  <si>
    <t>LABOR - 2024 - 170351 - 1</t>
  </si>
  <si>
    <t>Torneira de parede para cozinha 1157-P-CR linha: Pratika ? Fabrimar ou equivalente</t>
  </si>
  <si>
    <t>LABOR - 2024 - 170352 - 1</t>
  </si>
  <si>
    <t>Válvula de descarga com acabamento canopla metal cromado sistema antivandalismo, diâmetro 1.1/2" (40mm), referência Docol, Deca ou equivalente</t>
  </si>
  <si>
    <t>LABOR - 2024 - 170353 - 1</t>
  </si>
  <si>
    <t>Torneira para lavatório de parede sistema antivandalismo Biopress 1182-AV-BIO-140 ? Fabrimar ou equivalente</t>
  </si>
  <si>
    <t>LABOR - 2024 - 170354 - 1</t>
  </si>
  <si>
    <t>Chuveiro de vazão constante com vávula anti-vandalismo Pressmatic ? Docol ou equivalente</t>
  </si>
  <si>
    <t>LABOR - 2024 - 170357 - 1</t>
  </si>
  <si>
    <t>Chuveiro em metal cromado com desviador flexível e ducha manual Linha Max 1975C ? Deca ou equivalente</t>
  </si>
  <si>
    <t>LABOR - 2024 - 170361 - 1</t>
  </si>
  <si>
    <t>Válvula de retenção horizontal em bronze, tipo portinhola diâmetro 1/2" (15mm)</t>
  </si>
  <si>
    <t>LABOR - 2024 - 170362 - 1</t>
  </si>
  <si>
    <t>Válvula de retenção horizontal em bronze, tipo portinhola diâmetro 3/4" (20mm)</t>
  </si>
  <si>
    <t>LABOR - 2024 - 170363 - 1</t>
  </si>
  <si>
    <t>Válvula de retenção horizontal em bronze, tipo portinhola diâmetro 1" (25mm)</t>
  </si>
  <si>
    <t>LABOR - 2024 - 170364 - 1</t>
  </si>
  <si>
    <t>Válvula de retenção horizontal em bronze, tipo portinhola diâmetro 1.1/4" (32mm)</t>
  </si>
  <si>
    <t>LABOR - 2024 - 170365 - 1</t>
  </si>
  <si>
    <t>Válvula de retenção horizontal em bronze, tipo portinhola diâmetro 1.1/2" (40mm)</t>
  </si>
  <si>
    <t>LABOR - 2024 - 170366 - 1</t>
  </si>
  <si>
    <t>Válvula de retenção horizontal em bronze, tipo portinhola diâmetro 2" (50mm)</t>
  </si>
  <si>
    <t>LABOR - 2024 - 170367 - 1</t>
  </si>
  <si>
    <t>Válvula de retenção horizontal em bronze, tipo portinhola diâmetro 2.1/2" (65mm)</t>
  </si>
  <si>
    <t>LABOR - 2024 - 170368 - 1</t>
  </si>
  <si>
    <t>Válvula de retenção horizontal em bronze, tipo portinhola diâmetro 3" (80mm)</t>
  </si>
  <si>
    <t>LABOR - 2024 - 170369 - 1</t>
  </si>
  <si>
    <t>Válvula de Retenção Vertical em bronze, classe 125 diâmetro 1/2" (15mm)</t>
  </si>
  <si>
    <t>LABOR - 2024 - 170370 - 1</t>
  </si>
  <si>
    <t>Válvula de Retenção Vertical em bronze, classe 125 diâmetro 3/4" (20mm)</t>
  </si>
  <si>
    <t>LABOR - 2024 - 170371 - 1</t>
  </si>
  <si>
    <t>Válvula de Retenção Vertical em bronze, classe 125 diâmetro 1" (25mm)</t>
  </si>
  <si>
    <t>LABOR - 2024 - 170372 - 1</t>
  </si>
  <si>
    <t>Válvula de Retenção Vertical em bronze, classe 125 diâmetro 1.1/4" (32mm)</t>
  </si>
  <si>
    <t>LABOR - 2024 - 170373 - 1</t>
  </si>
  <si>
    <t>Válvula de Retenção Vertical em bronze, classe 125 diâmetro 1.1/2" (40mm)</t>
  </si>
  <si>
    <t>LABOR - 2024 - 170374 - 1</t>
  </si>
  <si>
    <t>Válvula de Retenção Vertical em bronze, classe 125 diâmetro 2" (50mm)</t>
  </si>
  <si>
    <t>LABOR - 2024 - 170375 - 1</t>
  </si>
  <si>
    <t>Válvula de Retenção Vertical em bronze, classe 125 diâmetro 2.1/2" (65mm)</t>
  </si>
  <si>
    <t>LABOR - 2024 - 170376 - 1</t>
  </si>
  <si>
    <t>Válvula de Retenção Vertical em bronze, classe 125 diâmetro 3" (80mm)</t>
  </si>
  <si>
    <t>LABOR - 2024 - 170502 - 1</t>
  </si>
  <si>
    <t>Caixa de descarga plástica de sobrepor 6/9 litros, ref. ASTRA, AKROS ou equivalente</t>
  </si>
  <si>
    <t>LABOR - 2024 - 170506 - 1</t>
  </si>
  <si>
    <t>Reservatório de polietileno de 500 L, inclusive adaptadores com flanges de PVC e torneira de bóia de 3/4"</t>
  </si>
  <si>
    <t>LABOR - 2024 - 170507 - 1</t>
  </si>
  <si>
    <t>Lavatório de aço inox, liga AISI 304, N° 18, marcas de referência Fisher, Metalpress ou Mekal, inclusive apoio de concreto, argamassa de apoio e assentamento, válvula e sifão cromados, exclusive torneira, conf. projeto</t>
  </si>
  <si>
    <t>LABOR - 2024 - 170508 - 1</t>
  </si>
  <si>
    <t>Escovário de aço inox, liga AISI 304, N° 18, marcas de referência Fischer, Metalpress ou Mekal, inclusive apoio de concreto, argamassa de apoio e assentamento, válvula e sifão cromados, exclusive torneira, conf. projeto</t>
  </si>
  <si>
    <t>LABOR - 2024 - 170509 - 1</t>
  </si>
  <si>
    <t>Tanque de aço inox nº 2, marcas de referência Fisher, Metalpress ou Mekal, inclusive válvula de metal e sifão</t>
  </si>
  <si>
    <t>LABOR - 2024 - 170510 - 1</t>
  </si>
  <si>
    <t>Bebedouro de aço inox, marcas de referência Fisher, Metalpress ou Mekal, inclusive válvula, sifão cromado e torneiras, exclusive alvenaria, dim. 0.45x2.75 m, conforme detalhe em projeto</t>
  </si>
  <si>
    <t>LABOR - 2024 - 170511 - 1</t>
  </si>
  <si>
    <t>Mictório coletivo de aço inox, liga AISI-304 n.18, marcas de referência Fisher, Metalpress ou Mekal, dimensões 1.80x0.30m, com tubo espargidor</t>
  </si>
  <si>
    <t>LABOR - 2024 - 170512 - 1</t>
  </si>
  <si>
    <t>Cuba de aço inox n° 1(dim.460x300x150)mm, marcas de referência Franke, Strake, tramontina, inclusive válvula de metal 31/2" e sifão cromado 1 x 1/2", excl. torneira</t>
  </si>
  <si>
    <t>LABOR - 2024 - 170514 - 1</t>
  </si>
  <si>
    <t>Tanque simples de aço inox Fischer, mod. TQ1-S AISI 304, ou equivalente nas marcas Metalpress ou Mekal, inclusive válvula de metal 1 1/4" e sifão cromado 2", excl. torneira</t>
  </si>
  <si>
    <t>LABOR - 2024 - 170515 - 1</t>
  </si>
  <si>
    <t>Cuba p/ panelões de aço inox 80x60x40 cm, marcas de referência Fisher, Metalpress ou Mekal, inclusive válvula metal 1 1/4" e sifão cromado 1 x 1 1/2", excl. torneira</t>
  </si>
  <si>
    <t>LABOR - 2024 - 170516 - 1</t>
  </si>
  <si>
    <t>Tanque duplo de aço inox AISI 304, marcas de referência Fisher (mod TQI-D) Metalpress ou Mekal, inclusive válvulas de metal 1 1/4" e sifão cromado 2", excl. torneiras</t>
  </si>
  <si>
    <t>LABOR - 2024 - 170519 - 1</t>
  </si>
  <si>
    <t>Ducha manual Acqua jet , linha Aquarius, com registro ref.C 2195, marcas de referência Fabrimar, Deca ou Docol</t>
  </si>
  <si>
    <t>LABOR - 2024 - 170524 - 1</t>
  </si>
  <si>
    <t>Cabide simples de um gancho, linha Versailles, ref. 08, acabamento cromado, da Moldenox, Docol ou Deca</t>
  </si>
  <si>
    <t>LABOR - 2024 - 170528 - 1</t>
  </si>
  <si>
    <t>Reservatório de polietileno de 5.000 L, inclusive peça de madeira 6 x 16 cm para apoio, exclusive flanges e torneira de bóia</t>
  </si>
  <si>
    <t>LABOR - 2024 - 170530 - 1</t>
  </si>
  <si>
    <t>Cuba em aço inox nº 02(dim.560x340x150)mm, marcas de referência Franke, Strake, tramontina, inclusive válvula de metal 31/2" e sifão cromado 1 x 1/2", excl. torneira</t>
  </si>
  <si>
    <t>LABOR - 2024 - 170533 - 1</t>
  </si>
  <si>
    <t>Pia em aço inox com 01 cuba nº 1, dimensões de 0.60 x 1.50m, inclusive válvula tipo americana, exclusive sifão</t>
  </si>
  <si>
    <t>LABOR - 2024 - 170534 - 1</t>
  </si>
  <si>
    <t>Pia em aço inox com 02 cubas nº 1, dimensões 0.60 x 2.50, inclusive válvula tipo americana, exclusive sifão</t>
  </si>
  <si>
    <t>LABOR - 2024 - 170535 - 1</t>
  </si>
  <si>
    <t>Pia em aço inox com 01 cuba nº 1, dimensões de 0.60 x 1.80m, inclusive válvula americana, exclusive sifão</t>
  </si>
  <si>
    <t>LABOR - 2024 - 170536 - 1</t>
  </si>
  <si>
    <t>Pia em aço inox com 02 cubas nº 2, dimensões de 0.60 x 2.10m, inclusive válvula americana, exclusive sifão</t>
  </si>
  <si>
    <t>LABOR - 2024 - 170537 - 1</t>
  </si>
  <si>
    <t>Assento plástico para vaso sanitário, marcas de referência Deca, Celite ou Ideal Standard</t>
  </si>
  <si>
    <t>LABOR - 2024 - 170538 - 1</t>
  </si>
  <si>
    <t>Chuveiro frio de PVC, marcas de referência Atlas, Cipla ou Akros</t>
  </si>
  <si>
    <t>LABOR - 2024 - 170539 - 2</t>
  </si>
  <si>
    <t>Reservatório de polietileno de 500 L, exclusive adaptadores com flanges de PVC e torneira de bóia</t>
  </si>
  <si>
    <t>LABOR - 2024 - 170540 - 1</t>
  </si>
  <si>
    <t>Reservatório de polietileno de 1000l, inclusive peça de madeira 6x16cm para apoio, exclusive flanges e torneira de bóia</t>
  </si>
  <si>
    <t>LABOR - 2024 - 170541 - 2</t>
  </si>
  <si>
    <t>Filtro de água curto Aqualar AP200, inclusive refil ? 3M ou equivalente</t>
  </si>
  <si>
    <t>LABOR - 2024 - 170545 - 1</t>
  </si>
  <si>
    <t>Mictório de aço inox, marcas de referência Fisher, Metalpress ou Mekal, com 30 cm de largura e comp. variável, inclusive válvula tipo americana, engate flexível cromado, válvula de descarga, sifão cromado e conjunto de fixação</t>
  </si>
  <si>
    <t>LABOR - 2024 - 170546 - 2</t>
  </si>
  <si>
    <t>Tanque em Mármore Sintético Duplo 102x50cm com dois bojo 37 Litros, inclusive vávula em PVC 2.1/4? com unho, sifão sanfonado em PVC ajustável flexível multiuso 66 cm e fixação em cantoneira de ferro 1" x 1/8"</t>
  </si>
  <si>
    <t>LABOR - 2024 - 170547 - 2</t>
  </si>
  <si>
    <t>Reservatório de polietileno de 310 L, exclusive adaptadores com flanges de PVC e torneira de bóia</t>
  </si>
  <si>
    <t>LABOR - 2024 - 170548 - 2</t>
  </si>
  <si>
    <t>Reservatório de polietileno de 1.500 L, exclusive adaptadores com flanges de PVC e torneira de bóia</t>
  </si>
  <si>
    <t>LABOR - 2024 - 170549 - 2</t>
  </si>
  <si>
    <t>Reservatório de polietileno de 3.000 L, exclusive adaptadores com flanges de PVC e torneira de bóia</t>
  </si>
  <si>
    <t>LABOR - 2024 - 170550 - 2</t>
  </si>
  <si>
    <t>Reservatório de polietileno de 2.000 L, exclusive adaptadores com flanges de PVC e torneira de bóia</t>
  </si>
  <si>
    <t>LABOR - 2024 - 170555 - 2</t>
  </si>
  <si>
    <t>Tanque Simples em Mármore Sintético 60x50cm com um bojo 34 Litros, inclusive vávula em PVC 2.1/4? com unho, sifão sanfonado em PVC ajustável flexível multiuso 66 cm e parafusos de fixação</t>
  </si>
  <si>
    <t>LABOR - 2024 - 170557 - 1</t>
  </si>
  <si>
    <t>Bebedouro em aço inox coletivo, marcas de referência Fisher, Metalpress ou Mekal, inclusive base de apoio em concreto e fechamento em alvenaria revestida com azulejo, inclusive válvula e sifão, exclusive torneiras</t>
  </si>
  <si>
    <t>LABOR - 2024 - 170561 - 1</t>
  </si>
  <si>
    <t>Reservatório de polietileno de 15.000l, inclusive peça de madeira 5 x 16cm para apoio, exclusive flanges e torneiras de boia</t>
  </si>
  <si>
    <t>LABOR - 2024 - 170562 - 2</t>
  </si>
  <si>
    <t>Bebedouro elétrico de pressão para acessibilidade BDF300 PNE ? IBBL ou equivalente</t>
  </si>
  <si>
    <t>LABOR - 2024 - 170563 - 2</t>
  </si>
  <si>
    <t>Tanque cilíndrico vertical em polietileno, capacidade de 20.000 litros, com boca de inspeção 60cm, tampa de 1/4 de volta e vedação total, inclusive transporte horizontal manual até base de torre, transporte vertical com guindaste hidráulico</t>
  </si>
  <si>
    <t>ACESSIBILIDADE - NBR 9050</t>
  </si>
  <si>
    <t>LABOR - 2024 - 170601 - 2</t>
  </si>
  <si>
    <t>Barra de apoio reta, em aço inox polido AISI 304, comprimento 40 cm, conforme requisitos de acessibilidade da NBR 9050 - fornecimento e instalação</t>
  </si>
  <si>
    <t>LABOR - 2024 - 170602 - 2</t>
  </si>
  <si>
    <t>Barra de apoio reta, em aço inox polido AISI 304, comprimento 60 cm, conforme requisitos de acessibilidade da NBR 9050 - fornecimento e instalação</t>
  </si>
  <si>
    <t>LABOR - 2024 - 170603 - 2</t>
  </si>
  <si>
    <t>Barra de apoio reta, em aço inox polido AISI 304, comprimento 80 cm, conforme requisitos de acessibilidade da NBR 9050 - fornecimento e instalação</t>
  </si>
  <si>
    <t>LABOR - 2024 - 170604 - 2</t>
  </si>
  <si>
    <t>Barra de apoio reta, em aço inox polido AISI 304, comprimento 90 cm, conforme requisitos de acessibilidade da NBR 9050 - fornecimento e instalação</t>
  </si>
  <si>
    <t>LABOR - 2024 - 170607 - 2</t>
  </si>
  <si>
    <t>Barra de apoio articulada, em aço inox polido AISI 304, comprimento 80 cm, conforme requisitos de acessibilidade da NBR 9050 - fornecimento e instalação</t>
  </si>
  <si>
    <t>LABOR - 2024 - 170608 - 1</t>
  </si>
  <si>
    <t>Bacia sifonada de louça branca sem abertura frontal p/ banheiro PNE, consumo 6 litros por fluxo, Vogue Plus Conforto - P.510.17, Ref. Deca ou equiv., incl. tubo de ligação inox c/ canopla, anel de vedação, paraf. e rejunte epoxi p/ vedação</t>
  </si>
  <si>
    <t>LABOR - 2024 - 170610 - 2</t>
  </si>
  <si>
    <t>Assento poliéster convencional branco com fixação cromada com proteção antibactéria, Vogue Plus - AP.51.17 - Deca ou equivalente</t>
  </si>
  <si>
    <t>LABOR - 2024 - 170612 - 1</t>
  </si>
  <si>
    <t>Lavatório de louça branca com coluna suspensa p/ banheiro PNE, Vougle Plus Conforto L.51.17 + CS.1.17, Ref., Deca ou equivalente, incl. sifão, válvula e engates metálicos cromados, exclusive torneira</t>
  </si>
  <si>
    <t>LABOR - 2024 - 170613 - 1</t>
  </si>
  <si>
    <t>Lavátorio de louça branca de canto p/ banheiro PNE, Coleção Master L.76.17, Ref. Deca ou equivalente, incl. válvula, sifão e engates metálicos cromados, exclusive torneira</t>
  </si>
  <si>
    <t>LABOR - 2024 - 170614 - 2</t>
  </si>
  <si>
    <t>Kit composto por (02) duas Barra de apoio lateral fixa em formato "U", em aço inox polido AISI 304, 30 cm, para instalação em lavatórios, conforme requisitos de acessibilidade da NBR 9050 - fornecimento e instalação</t>
  </si>
  <si>
    <t>LABOR - 2024 - 170615 - 2</t>
  </si>
  <si>
    <t>Barra de apoio reta, em aço inox polido AISI 304, comprimento 70 cm, conforme requisitos de acessibilidade da NBR 9050 - fornecimento e instalação</t>
  </si>
  <si>
    <t>LUMINÁRIAS</t>
  </si>
  <si>
    <t>LABOR - 2024 - 180107 - 2</t>
  </si>
  <si>
    <t>Luminária industrial a prova de tempo, 45 graus, Wetzel, Naville, Total Light, ou equivalente, exclusive lampada</t>
  </si>
  <si>
    <t>LABOR - 2024 - 180110 - 2</t>
  </si>
  <si>
    <t>Arandela para lâmpada led bivolt E27, luz branca - formato tradicional</t>
  </si>
  <si>
    <t>LABOR - 2024 - 180115 - 2</t>
  </si>
  <si>
    <t>Luminária com plafonier e globo de plástico dimensões 20x10cm, inclusive lampada LED 9W</t>
  </si>
  <si>
    <t>LABOR - 2024 - 180201 - 2</t>
  </si>
  <si>
    <t>Tomada padrão brasileiro linha branca, NBR 14136 (1 módulos) - 2 polos + terra 10A/250V, inclusive suporte e placa 4x2"</t>
  </si>
  <si>
    <t>LABOR - 2024 - 180202 - 2</t>
  </si>
  <si>
    <t>Tomada padrão brasileiro linha branca, NBR 14136 (1 módulos) - 2 polos + terra 20A/250V, inclusive suporte e placa 4x2"</t>
  </si>
  <si>
    <t>LABOR - 2024 - 180204 - 1</t>
  </si>
  <si>
    <t>Interruptor de uma tecla simples 10A/250V, com placa 4x2"</t>
  </si>
  <si>
    <t>LABOR - 2024 - 180205 - 1</t>
  </si>
  <si>
    <t>Interruptor de duas teclas simples 10A/250V, com placa 4x2"</t>
  </si>
  <si>
    <t>LABOR - 2024 - 180206 - 1</t>
  </si>
  <si>
    <t>Interruptor de uma tecla paralelo 10A/250V, com placa 4x2"</t>
  </si>
  <si>
    <t>LABOR - 2024 - 180207 - 1</t>
  </si>
  <si>
    <t>Interruptor de uma tecla simples 10A/250V e uma tomada 3 polos 10A/250V, padrão brasileiro, NBR 14136, linha branca, com placa 4x2"</t>
  </si>
  <si>
    <t>LABOR - 2024 - 180208 - 1</t>
  </si>
  <si>
    <t>Interruptor de duas teclas simples 10A/250V e uma tomada 3 polos universal 10A/250V, com placa 4x2"</t>
  </si>
  <si>
    <t>LABOR - 2024 - 180209 - 1</t>
  </si>
  <si>
    <t>Interruptor pulsador de campainha 10A/250V, com placa 4x2"</t>
  </si>
  <si>
    <t>LABOR - 2024 - 180210 - 1</t>
  </si>
  <si>
    <t>Tomada de 3 polos 20A/250V, com placa 4x2"</t>
  </si>
  <si>
    <t>LABOR - 2024 - 180211 - 1</t>
  </si>
  <si>
    <t>Interruptor de três teclas simples 10 A/250 V e duas teclas simples 10A/250V, com placa 4x4"</t>
  </si>
  <si>
    <t>LABOR - 2024 - 180212 - 1</t>
  </si>
  <si>
    <t>Interruptor de três teclas simples 10A/250V, c/ placa 4x2"</t>
  </si>
  <si>
    <t>LABOR - 2024 - 180217 - 1</t>
  </si>
  <si>
    <t>Espelho para caixa estampada 4 x 2"</t>
  </si>
  <si>
    <t>LABOR - 2024 - 180218 - 1</t>
  </si>
  <si>
    <t>Espelho para caixa estampada 4 x 4"</t>
  </si>
  <si>
    <t>LABOR - 2024 - 180220 - 1</t>
  </si>
  <si>
    <t>Tomada coaxial 75 ohms para TV</t>
  </si>
  <si>
    <t>BOMBAS</t>
  </si>
  <si>
    <t>LABOR - 2024 - 180301 - 1</t>
  </si>
  <si>
    <t>Bomba centrífuga trifásica 5CV, modelo 620 Dancor, ou equivalente</t>
  </si>
  <si>
    <t>LABOR - 2024 - 180302 - 1</t>
  </si>
  <si>
    <t>Bomba centrífuga monofásica 1/2 CV</t>
  </si>
  <si>
    <t>LABOR - 2024 - 180303 - 1</t>
  </si>
  <si>
    <t>Bomba centrífuga monofásica 3/4 CV</t>
  </si>
  <si>
    <t>LABOR - 2024 - 180304 - 1</t>
  </si>
  <si>
    <t>Bomba centrifuga trifásica 2CV</t>
  </si>
  <si>
    <t>LABOR - 2024 - 180305 - 1</t>
  </si>
  <si>
    <t>Bomba elétrica centrífuga monofásica 1 CV</t>
  </si>
  <si>
    <t>POSTES</t>
  </si>
  <si>
    <t>LABOR - 2024 - 180405 - 1</t>
  </si>
  <si>
    <t>Poste circular de concreto de 11m padrão ESCELSA, incl. luminária tipo LED 1 pétala pot 100W, IP66, temp cor sup 5000K, vida util superior a 60.000 H, mod EDN100, HBP-100 ou 001100G3-1006 - AMES Iluminação, ECP, HDA Iluminação ou equiv</t>
  </si>
  <si>
    <t>AR REFRIGERADO</t>
  </si>
  <si>
    <t>LABOR - 2024 - 180602 - 2</t>
  </si>
  <si>
    <t>Fornecimento e Instalação de Unidade Evaporadora e Condensadora de Ar Condicionado tipo Split Inverter Hi-Wall (Parede) de 9.000 BTU´s - R32 - 220V - Ciclo Frio - Classificação A (Selo PROCEL), inclusive amortecedores vibra-stop, exclusive tubulações frigorígenas em cobre, isolantes térmicos, cabos elétricos de interligação e dreno para escoamento de água</t>
  </si>
  <si>
    <t>LABOR - 2024 - 180603 - 2</t>
  </si>
  <si>
    <t>FFornecimento e Instalação de Unidade Evaporadora e Condensadora de Ar Condicionado tipo Split Inverter Hi-Wall (Parede) de 12.000 BTU´s - R32 - 220V - Ciclo Frio - Classificação A (Selo PROCEL), inclusive amortecedores vibra-stop, exclusive tubulações frigorígenas em cobre, isolantes térmicos, cabos elétricos de interligação e dreno para escoamento de água</t>
  </si>
  <si>
    <t>LABOR - 2024 - 180604 - 2</t>
  </si>
  <si>
    <t>Fornecimento e Instalação de Unidade Evaporadora e Condensadora de Ar Condicionado tipo Split Inverter Hi-Wall (Parede) de 18.000 BTU´s - R32 - 220V - Ciclo Frio - Classificação A (Selo PROCEL), inclusive amortecedores vibra-stop, exclusive tubulações frigorígenas em cobre, isolantes térmicos, cabos elétricos de interligação e dreno para escoamento de água</t>
  </si>
  <si>
    <t>LABOR - 2024 - 180605 - 2</t>
  </si>
  <si>
    <t>Fornecimento e Instalação de Unidade Evaporadora e Condensadora de Ar Condicionado tipo Split Inverter Hi-Wall (Parede) de 22.000 BTU´s - R32 - 220V - Ciclo Frio - Classificação A (Selo PROCEL), inclusive amortecedores vibra-stop, exclusive tubulações frigorígenas em cobre, isolantes térmicos, cabos elétricos de interligação e dreno para escoamento de água</t>
  </si>
  <si>
    <t>LABOR - 2024 - 180606 - 2</t>
  </si>
  <si>
    <t>Fornecimento e Instalação de Unidade Evaporadora e Condensadora de Ar Condicionado tipo Split Inverter Hi-Wall (Parede) de 24.000 BTU´s ? R32 - 220V - Ciclo Frio - Classificação A (Selo PROCEL), inclusive amortecedores vibra-stop, exclusive tubulações frigorígenas em cobre, isolantes térmicos, cabos elétricos de interligação e dreno para escoamento de água</t>
  </si>
  <si>
    <t>LABOR - 2024 - 180607 - 2</t>
  </si>
  <si>
    <t>Fornecimento e Instalação de Unidade Evaporadora e Condensadora de Ar Condicionado tipo Split Inverter Hi-Wall (Parede) de 30.000 BTU´s 220V - Ciclo Frio - Classificação A (Selo PROCEL), inclusive amortecedores vibra-stop, exclusive tubulações frigorígenas em cobre, isolantes térmicos, cabos elétricos de interligação e dreno para escoamento de água</t>
  </si>
  <si>
    <t>LABOR - 2024 - 180608 - 2</t>
  </si>
  <si>
    <t>Fornecimento e Instalação de Unidade Evaporadora e Condensadora de Ar Condicionado tipo Split Inverter Piso Teto de 36.000 BTU´s - R32 - 220V - Ciclo Frio - Classificação A (Selo PROCEL), inclusive amortecedores vibra-stop, exclusive tubulações frigorígenas em cobre, isolantes térmicos, cabos elétricos de interligação e dreno para escoamento de água</t>
  </si>
  <si>
    <t>LABOR - 2024 - 180609 - 2</t>
  </si>
  <si>
    <t>Fornecimento e Instalação de Unidade Evaporadora e Condensadora de Ar Condicionado tipo Split Inverter Piso Teto de 48.000 BTU´s - R32 - 220V - Ciclo Frio - Classificação A (Selo PROCEL), inclusive amortecedores vibra-stop, exclusive tubulações frigorígenas em cobre, isolantes térmicos, cabos elétricos de interligação e dreno para escoamento de água</t>
  </si>
  <si>
    <t>VENTILADORES</t>
  </si>
  <si>
    <t>LABOR - 2024 - 180702 - 1</t>
  </si>
  <si>
    <t>Ventilador de teto base madeira sem alojamento para luminária, ref. Tron ou equivalente, com comando de interruptor simples, sem dimer para regulagem de velocidade</t>
  </si>
  <si>
    <t>LABOR - 2024 - 180803 - 1</t>
  </si>
  <si>
    <t>Campainha tipo timbre Pial, cod. 412.77 ou equivalente</t>
  </si>
  <si>
    <t>LABOR - 2024 - 180804 - 1</t>
  </si>
  <si>
    <t>Campainha tipo prato Pial, cod. 414.18</t>
  </si>
  <si>
    <t>LABOR - 2024 - 180809 - 1</t>
  </si>
  <si>
    <t>Chuveiro elétrico tipo ducha Lorenzet ou Corona</t>
  </si>
  <si>
    <t>LABOR - 2024 - 181001 - 1</t>
  </si>
  <si>
    <t>LABOR - 2024 - 181002 - 1</t>
  </si>
  <si>
    <t>Luminaria sobrepor compl., corpo ch. aço pintada branca, refletor aletas parabólicas alum.alta pureza e refletância inclusive 2 lâmpadas LED T8 20W temp. de cor 5000k bivolt c/ 1,20m - Ref. CS232AL-N - AMES, 2447 - LUMAVI OU EQUIVALENTE</t>
  </si>
  <si>
    <t>LABOR - 2024 - 181003 - 1</t>
  </si>
  <si>
    <t>Luminaria embutir compl., corpo ch. aço pintada branca, refletor aletas parabólicas alum.alta pureza e refletância inclusive 2 lâmpadas LED T8 9W temp. de cor 5000k c/ 60cm - REF. CE216AL-N - AMES, 6024 - LUMAVI OU EQUIVALENTE</t>
  </si>
  <si>
    <t>LABOR - 2024 - 181004 - 1</t>
  </si>
  <si>
    <t>Luminaria embutir compl., corpo ch. aço pintada branca, refletor, aletas parabólicas alum.alta pureza e refletância inclusive 2 lâmpadas LED T8 18W temp. de cor 5000k c/ 1,20m - Ref. CE232AL-N - AMES, 6025 - LUMAVI -LDEF 2X32W - LUMILUZ OU EQUIVALENTE</t>
  </si>
  <si>
    <t>LABOR - 2024 - 181005 - 1</t>
  </si>
  <si>
    <t>Luminária sobrepor compl., corpo ch. aço pintada branca, refletor,aletas parabólicas alum.alta pureza e refletância inclusive 4 lâmpadas LED T8 9W temp. de cor 5000k bivolt c/ 60cm - CS416AL-N - AMES, 1452 - LUMAVI OU EQUIVALENTE</t>
  </si>
  <si>
    <t>LABOR - 2024 - 181007 - 1</t>
  </si>
  <si>
    <t>Luminária embutir compl., corpo ch. aço pintada branca, refletor,aletas parabólicas alum.alta pureza e refletância nclusive 4 lâmpadas LED T8 9W temp. de cor 5000k - Ref.CE416AL-N - AMES, 6026 - LUMAVI OU EQUIVALENTE</t>
  </si>
  <si>
    <t>LABOR - 2024 - 190101 - 1</t>
  </si>
  <si>
    <t>Emassamento de paredes e forros, com duas demãos de massa corrida, referência Suvinil, Coral, Metalatex ou equivalente, inclusive uma demão de liquido selador PVA, referência Suvinil, Coral ou Metalatex ou equivalente</t>
  </si>
  <si>
    <t>LABOR - 2024 - 190102 - 1</t>
  </si>
  <si>
    <t>Emassamento de paredes e forros, com duas demãos de massa à base de óleo, marcas de referência Suvinil, Coral ou Metalatex</t>
  </si>
  <si>
    <t>LABOR - 2024 - 190103 - 1</t>
  </si>
  <si>
    <t>Emassamento de paredes e forros, com duas demãos de massa acrílica premium, referência Suvinil, Coral ou Sherwin Williams ou equivalente, inclusive uma demão de liquido selador acrílico, referência Suvinil, Coral ou Metalatex ou equivalente</t>
  </si>
  <si>
    <t>LABOR - 2024 - 190104 - 1</t>
  </si>
  <si>
    <t>Pintura em paredes e forros, aplicação manual, com três demãos de tinta látex premium, referência Suvinil, Coral e Metalatex, inclusive uma demão de liquido selador PVA, referência Suvinil, Coral ou Metalatex ou equivalente</t>
  </si>
  <si>
    <t>LABOR - 2024 - 190105 - 1</t>
  </si>
  <si>
    <t>Pintura em paredes e forros, aplicação manual, com três demãos de tinta esmalte sintético premium, acabamento fosco, referência Suvinil, Coral ou Metalatex, inclusive uma demão de liquido selador acrílico, referência Suvinil, Coral ou Metalatex ou equivalente</t>
  </si>
  <si>
    <t>LABOR - 2024 - 190106 - 1</t>
  </si>
  <si>
    <t>LABOR - 2024 - 190107 - 1</t>
  </si>
  <si>
    <t>Pintura com nata de cimento sobre superfície áspera a três demãos</t>
  </si>
  <si>
    <t>LABOR - 2024 - 190108 - 1</t>
  </si>
  <si>
    <t>Pintura a cal (tipo caiação), sobre paredes e forros, a três demãos</t>
  </si>
  <si>
    <t>LABOR - 2024 - 190109 - 1</t>
  </si>
  <si>
    <t>Pintura de letra, aplicação manual, em parede, dim. 20x30cm com tinta látex acrílica, marcas de referência Suvinil, Coral ou Metalatex ou equivalente</t>
  </si>
  <si>
    <t>LABOR - 2024 - 190114 - 1</t>
  </si>
  <si>
    <t>Preparo em paredes e forros, aplicação manual, com uma demão de líquido selador acrílico, referência Suvinil, Coral ou Metalatex ou equivalente</t>
  </si>
  <si>
    <t>LABOR - 2024 - 190115 - 1</t>
  </si>
  <si>
    <t>Pintura, sobre paredes e forros, aplicação manual, com duas demãos de tinta látex PVA premium, referência Suvinil, Coral e Metalatex, inclusive uma demão de liquido selador PVA, referência Suvinil, Coral ou Metalatex ou equivalente</t>
  </si>
  <si>
    <t>LABOR - 2024 - 190116 - 1</t>
  </si>
  <si>
    <t>Pintura, sobre paredes e forros, aplicação manual, com duas demãos de tinta esmalte sintético, referência Suvinil, Coral e Metalatex, inclusive uma demão de liquido selador PVA, referência Suvinil, Coral ou Metalatex ou equivalente</t>
  </si>
  <si>
    <t>LABOR - 2024 - 190117 - 1</t>
  </si>
  <si>
    <t>Pintura sobre paredes e forros, aplicação manual, com duas demãos de tinta látex acrílico premium, acabamento fosco, referência Suvinil, Coral e Metalatex, inclusive uma demão de liquido selador acrílico, referência Suvinil, Coral ou Metalatex</t>
  </si>
  <si>
    <t>LABOR - 2024 - 190121 - 1</t>
  </si>
  <si>
    <t>Preparo em paredes e forros, aplicação manual, com uma demão de líquido selador PVA, referência Suvinil, Coral ou Metalatex ou equivalente</t>
  </si>
  <si>
    <t>SOBRE CONCRETO OU BLOCOS CERÂMICOS APARENTES</t>
  </si>
  <si>
    <t>LABOR - 2024 - 190201 - 1</t>
  </si>
  <si>
    <t>Pintura sobre concreto ou blocos cerâmicos aparentes, aplicação manual, com duas demãos de verniz acrílico a base de água, acabamento fosco, referência Suvinil, Coral, Metalatex ou equivalente</t>
  </si>
  <si>
    <t>LABOR - 2024 - 190202 - 1</t>
  </si>
  <si>
    <t>Pintura sobre concreto ou blocos cerâmicos aparentes, aplicação manual, com uma demão de silicone incolor, referência Suvinil, Sika, Vedacit ou equivalente</t>
  </si>
  <si>
    <t>LABOR - 2024 - 190203 - 1</t>
  </si>
  <si>
    <t>Pintura sobre concreto ou blocos de concreto, aplicação manual, com três demãos de tinta látex acrílico premium, referência Suvinil, Coral e Metalatex, inclusive uma demão de liquido selador acrílico, referência Suvinil, Coral ou Metalatex ou equivalente</t>
  </si>
  <si>
    <t>LABOR - 2024 - 190204 - 1</t>
  </si>
  <si>
    <t>Pintura sobre cobogós de concreto, aplicação manual, com duas demãos de tinta látex acrílico premium, referência Suvinil, Coral e Metalatex, inclusive uma demão de liquido selador acrílico, referência Suvinil, Coral ou Metalatex ou equivalente</t>
  </si>
  <si>
    <t>LABOR - 2024 - 190205 - 1</t>
  </si>
  <si>
    <t>Pintura a cal de meio-fio (tipo a caiação), aplicação manual, a três demãos</t>
  </si>
  <si>
    <t>LABOR - 2024 - 190211 - 1</t>
  </si>
  <si>
    <t>Pintura sobre concreto ou blocos de concreto, aplicação manual, com duas demãos de tinta látex PVA premium, referência Suvinil, Coral e Metalatex, inclusive uma demão de liquido selador PVA, referência Suvinil, Coral ou Metalatex ou equivalente</t>
  </si>
  <si>
    <t>LABOR - 2024 - 190301 - 1</t>
  </si>
  <si>
    <t>Emassamento de esquadrias e elementos de madeira, com duas demãos de massa à base água, referência Suvinil, Coral, Sherwin Williams ou equivalente, inclusive uma demão de fundo nivelador alquídico branco, referência Suvinil, Coral ou Metalatex ou equivalente</t>
  </si>
  <si>
    <t>LABOR - 2024 - 190302 - 1</t>
  </si>
  <si>
    <t>Pintura de esquadrias e elementos de madeira, aplicação manual, com duas demãos de tinta esmalte sintético referência Suvinil, Coral ou Metalatex, inclusive fundo branco nivelador, referência Suvinil, Coral e Metalatex ou equivalente</t>
  </si>
  <si>
    <t>LABOR - 2024 - 190303 - 1</t>
  </si>
  <si>
    <t>Pintura de esquadrias e elementos de madeira, aplicação manual, com três demão de verniz brilhante incolor, linha Premium Copal, referência Suvinil, Eucatex, Montana ou equivalente</t>
  </si>
  <si>
    <t>LABOR - 2024 - 190306 - 1</t>
  </si>
  <si>
    <t>Pintura de esquadrias e elementos de madeira, aplicação manual, com três demãos de verniz fosco incolor, linha Tripla Proteção Premium, referência Suvinil, Coral, Metalatex ou equivalente</t>
  </si>
  <si>
    <t>LABOR - 2024 - 190307 - 1</t>
  </si>
  <si>
    <t>Pintura fundo nivelador alquídico branco, aplicada a rolo, pincel ou trincha, em madeira, a uma demão, referência Suvinil, Coral ou equivalente</t>
  </si>
  <si>
    <t>SOBRE METAL</t>
  </si>
  <si>
    <t>LABOR - 2024 - 190417 - 1</t>
  </si>
  <si>
    <t>Pintura sobre metal, aplicação manual, com duas demãos de tinta esmalte sintético, referência Suvinil, Coral ou Metalatex, inclusive uma demão de fundo anticorrosivo</t>
  </si>
  <si>
    <t>LABOR - 2024 - 190418 - 1</t>
  </si>
  <si>
    <t>Pintura de superfície metálica com uma demão de primer Epoxi e duas demãos de tinta à base de Epoxi</t>
  </si>
  <si>
    <t>SOBRE ELEMENTOS ESPECIAIS</t>
  </si>
  <si>
    <t>LABOR - 2024 - 190501 - 1</t>
  </si>
  <si>
    <t>Pintura de letras em chapas de ferro, dimensões 20x30cm, aplicação manual, com duas demãos de tinta esmalte sintético, referência Suvinil, Coral, Metalatex ou equivalente, inclusive uma demão de fundo anti-corrosivo</t>
  </si>
  <si>
    <t>SOBRE PISOS</t>
  </si>
  <si>
    <t>LABOR - 2024 - 190601 - 1</t>
  </si>
  <si>
    <t>Pintura sobre piso, aplicação manual, para execução de faixa demarcatória L=5cm, com três demãos de tinta à base de epóxi, marcas de referência Suvinil, Coral ou Metalatex ou equivalente</t>
  </si>
  <si>
    <t>LABOR - 2024 - 190602 - 1</t>
  </si>
  <si>
    <t>Pintura sobre piso, aplicação manual, com duas demãos de tinta à base de resinas acrílicas, marcas de referência Suvinil, Coral, Sherwin Williams NovaCor, Metalatex ou equivalente</t>
  </si>
  <si>
    <t>LABOR - 2024 - 190603 - 1</t>
  </si>
  <si>
    <t>Pintura sobre pisos, marcas de referência Novacor, Coral ou Suvinil, a duas demãos, Linha Premium</t>
  </si>
  <si>
    <t>LABOR - 2024 - 190604 - 1</t>
  </si>
  <si>
    <t>Pintura sobre piso, aplicação manual, para execução de faixa demarcatória L=8cm, com três demãos de tinta à base de epóxi, marcas de referência Suvinil, Coral ou Metalatex ou equivalente</t>
  </si>
  <si>
    <t>LABOR - 2024 - 190605 - 1</t>
  </si>
  <si>
    <t>Aplicação de tinta epóxi de alta espessura semibrilhante sobre piso de concreto a três demãos, inclusive selador epóxi a uma demão - Ref. Intergard 2005 e 2001 - Internacional ou equivalente</t>
  </si>
  <si>
    <t>LABOR - 2024 - 200101 - 4</t>
  </si>
  <si>
    <t>Alambrado com tela losangular de arame galvanizado, fio nº 12, malha de 2" (50 mm), revestida em PVC, fixada em estrutura metálica composta por tubos de ferro galvanizado, montantes verticais Ø 2.1/2" e travessas horizontais Ø 1", incluindo portão metálico tipo padrão, pintura com duas demãos de tinta esmalte sintético e uma demão de fundo anti-corrosivo</t>
  </si>
  <si>
    <t>LABOR - 2024 - 200104 - 2</t>
  </si>
  <si>
    <t>Cerca de madeira executada com ripas de 7 x 2 cm, fixadas verticalmente, com altura total de 1,50 m, apoiadas em estrutura composta por caibros de madeira de lei medindo 8 x 8 cm, espaçados a cada 2,00 m</t>
  </si>
  <si>
    <t>LABOR - 2024 - 200105 - 2</t>
  </si>
  <si>
    <t>Cerca executada com tela de arame galvanizado, fio nº 16, malha losangular de 2" (50 mm), fixada com grampos em pontaletes de madeira de lei seccionados em 8 x 8 cm, espaçados a cada 1,50 m, com bases concretadas. Composta por três fios tensores de arame galvanizado nº 12, dispostos ao longo da estrutura, e altura livre de 1,60 m</t>
  </si>
  <si>
    <t>LABOR - 2024 - 200107 - 2</t>
  </si>
  <si>
    <t>Cerca com cinco fios de arame galvanizado liso nº 12, fixados com grampos em pontaletes de madeira de lei, seção 8 x 8 cm, espaçados a cada 2,00 m, com altura livre de 1,60 m</t>
  </si>
  <si>
    <t>LABOR - 2024 - 200108 - 2</t>
  </si>
  <si>
    <t>Muro de arrimo de concreto ciclópico com aterro na parte posterior, inclusive forma de madeira e dreno de brita</t>
  </si>
  <si>
    <t>LABOR - 2024 - 200120 - 1</t>
  </si>
  <si>
    <t>Cerca H=2.30cm, c/tela losang. arame fio 12 malha 2" revest. em PVC com mourão curvo de concreto H=3,20m, secção T, fixado emsolo, a cada 3m, c/3 fios de arame farpado na parte curva, incl 3 fios tensores, chumbadores e sapata de 40x40x50cm</t>
  </si>
  <si>
    <t>LABOR - 2024 - 200124 - 1</t>
  </si>
  <si>
    <t>Muro de alvenaria de blocos cerâmicos 10x20x20cm, c/ pilares a cada 2 m, esp. 10cm e h=2.5m, revestido com chapisco, reboco e pintura acrílica a 2 demãos, incl. pilares, cintas e sapatas, empregando arg. cimento cal e areia</t>
  </si>
  <si>
    <t>LABOR - 2024 - 200128 - 1</t>
  </si>
  <si>
    <t>Alambrado sobre muro existente, executado em tela fio 12 malha 3", com 02 fios tensores, fixados em tubos de FG 11/2" colocados a cada 3m (h do alambrado =1,5m), inlcusive chumbamento no muro</t>
  </si>
  <si>
    <t>LABOR - 2024 - 200129 - 1</t>
  </si>
  <si>
    <t>Cerca com mourão de concreto reto H=2.5, base quadrada 10x10cm, fixado em solo a cada 3.0m, com 10 fios de arame galvanizado liso nº 10</t>
  </si>
  <si>
    <t>LABOR - 2024 - 200130 - 1</t>
  </si>
  <si>
    <t>Gradil H = 1.90m padrão SEDU em tudo de FG 2" e barra chata de 11/2"x1/4", para fixação sobre mureta conforme projeto, exclusive a mureta.</t>
  </si>
  <si>
    <t>LABOR - 2024 - 200131 - 1</t>
  </si>
  <si>
    <t>Gradil H = 1.90m padrão SEDU em tubo de FG 31/2" e barra chata de 2"x1/4" para fixação sobre mureta conforme projeto, exclusive a mureta.</t>
  </si>
  <si>
    <t>LABOR - 2024 - 200132 - 1</t>
  </si>
  <si>
    <t>Fornecimento e instalação Portão de correr em Gradil Nylofor 3D, em painel de aço galvanizado, Dim.: 3,50 x 2,43m - Belgo ou equivalente, malha retangular 200x50mm e fio de aço Ø5,0mm, incl. poste de aço galv. 60x40mm</t>
  </si>
  <si>
    <t>LABOR - 2024 - 200133 - 1</t>
  </si>
  <si>
    <t>Fornecimento e instalação Portão de Abrir em Gradil Nylofor 3D, em painel de aço galvanizado, Dim.: 1,00 x 2,43m - Belgo ou equivalente, malha retangular 200x50mm e fio de aço Ø5,0mm, incl. poste de aço galv. 60x40mm</t>
  </si>
  <si>
    <t>LABOR - 2024 - 200141 - 2</t>
  </si>
  <si>
    <t>Cercamento em gradil em aço galvanizado soldado e revestido em poliéster por processo de pintura eletrostática 100micra, malha 5x20cm, fio diâm. 5,00mm. Inclusive acessórios e poste. Dimensões dos painéis: 2,50x2,03m - Nylofor ou equivalente</t>
  </si>
  <si>
    <t>LABOR - 2024 - 200202 - 2</t>
  </si>
  <si>
    <t>Assentamento de meio-fio pré-moldado de concreto com dimensões de 15 x 12 x 30 x 100 cm, rejuntado com argamassa de cimento e areia no traço 1:3</t>
  </si>
  <si>
    <t>LABOR - 2024 - 200206 - 2</t>
  </si>
  <si>
    <t>LABOR - 2024 - 200209 - 2</t>
  </si>
  <si>
    <t>Execução de passeio cimentado com acabamento camurçado, em argamassa traço 1:3 (cimento e areia) com 1,5 cm de espessura, sobre lastro de concreto de 8 cm, incluindo preparo da caixa.</t>
  </si>
  <si>
    <t>LABOR - 2024 - 200214 - 2</t>
  </si>
  <si>
    <t>LABOR - 2024 - 200223 - 2</t>
  </si>
  <si>
    <t>Execução de lastro de brita nº 2, aplicado sob passeios e ciclovias, compreendendo a escavação do terreno natural, nivelamento e compactação mecânica da base, bem como o fornecimento, espalhamento e regularização da camada de brita</t>
  </si>
  <si>
    <t>LABOR - 2024 - 200229 - 2</t>
  </si>
  <si>
    <t>Execução de meio-fio de concreto moldado in loco, com dimensões de 10 x 30 cm, utilizando fôrmas de chapa compensada resinada de 6 mm, incluindo escavação, reaterro e bota-fora</t>
  </si>
  <si>
    <t>LABOR - 2024 - 200237 - 2</t>
  </si>
  <si>
    <t>Blocos pré-moldados de concreto intertravados tipo pavi-s ou equivalente, espessura de 6 cm e resistência a compressão mínima de 35MPa, assentados sobre colchão de pó de pedra na espessura de 10 cm e rejuntamento com areia, utilizando compactador de placa vibratória e cortadora de piso</t>
  </si>
  <si>
    <t>LABOR - 2024 - 200243 - 1</t>
  </si>
  <si>
    <t>Canaleta no piso em concreto simples com dimensões internas de 20 x 10 cm e grelha em ferro diam. 1/2" a cada 3 cm fixados em cantoneira de 3/4" x 1/8" apoiada sobre requadro em cantoneira de 1" x 3/16"</t>
  </si>
  <si>
    <t>LABOR - 2024 - 200253 - 2</t>
  </si>
  <si>
    <t>Fornecimento e assentamento de ladrilho hidráulico pastilhado (tátil de alerta), vermelho, dim. 20x20 cm, esp. 1.5cm, assentado com pasta de cimento colante AC-I, exclusive regularização e lastro</t>
  </si>
  <si>
    <t>LABOR - 2024 - 200254 - 2</t>
  </si>
  <si>
    <t>Fornecimento e assentamento de ladrilho hidráulico ranhurado (tátil direcional), vermelho, dim. 20x20 cm, esp. 1.5cm, assentado com pasta de cimento colante AC-I, exclusive regularização e lastro</t>
  </si>
  <si>
    <t>PAISAGISMO</t>
  </si>
  <si>
    <t>LABOR - 2024 - 200303 - 1</t>
  </si>
  <si>
    <t>Fornecimento de grama tipo esmeralda em placas com espessura de 0.06 m, exclusive plantio</t>
  </si>
  <si>
    <t>LABOR - 2024 - 200305 - 1</t>
  </si>
  <si>
    <t>Fornecimento e espalhamento de areia média lavada</t>
  </si>
  <si>
    <t>LABOR - 2024 - 200306 - 1</t>
  </si>
  <si>
    <t>Fornecimento e espalhamento de brita 1 ou 2</t>
  </si>
  <si>
    <t>LABOR - 2024 - 200307 - 1</t>
  </si>
  <si>
    <t>Fornecimento e espalhamento de terra vegetal</t>
  </si>
  <si>
    <t>LABOR - 2024 - 200323 - 1</t>
  </si>
  <si>
    <t>Fornecimento e espalhamento de pó de pedra</t>
  </si>
  <si>
    <t>LABOR - 2024 - 200326 - 1</t>
  </si>
  <si>
    <t>Fornecimento e plantio de grama em placas tipo esmeralda, inclusive fornecimento de terra vegetal</t>
  </si>
  <si>
    <t>LABOR - 2024 - 200401 - 2</t>
  </si>
  <si>
    <t>Limpeza geral da obra (edificação)</t>
  </si>
  <si>
    <t>LABOR - 2024 - 200402 - 1</t>
  </si>
  <si>
    <t>Limpeza geral de obras (quadras, praças e jardins)</t>
  </si>
  <si>
    <t>LABOR - 2024 - 200404 - 2</t>
  </si>
  <si>
    <t>Limpeza de pisos e revestimentos cerâmicos, utilizando detergente neutro, escovação manual e vassoura a seco</t>
  </si>
  <si>
    <t>DIVERSOS EXTERNOS</t>
  </si>
  <si>
    <t>LABOR - 2024 - 200511 - 1</t>
  </si>
  <si>
    <t>Banco de concreto aparente com tampo de 40x40x5 cm e base de 20x20x36 cm para mesa de jogos, conforme detalhe em projeto</t>
  </si>
  <si>
    <t>LABOR - 2024 - 200512 - 1</t>
  </si>
  <si>
    <t>Mesa de concreto aparente com tampo de 60x60x5 cm, base de 30x30x75 cm e tabuleiro 40x40cm embutido no concreto, feito com pastilhas de mármore branco e granito preto de 5x5x2cm conf. projeto</t>
  </si>
  <si>
    <t>LABOR - 2024 - 200513 - 1</t>
  </si>
  <si>
    <t>LABOR - 2024 - 200562 - 2</t>
  </si>
  <si>
    <t>Caixa protetora em fibra de vidro para aparelho de ar condicionado de 18.000 BTU do tipo janela</t>
  </si>
  <si>
    <t>LABOR - 2024 - 200563 - 1</t>
  </si>
  <si>
    <t>Banco de concreto armado aparente com apoios de alvenaria assentada com argamassa de cimento, cal e areia, largura de 0,50m e espessura de 0,05m</t>
  </si>
  <si>
    <t>LABOR - 2024 - 200572 - 1</t>
  </si>
  <si>
    <t>Poço c/ anéis pré-moldados diam. 1.5m e profundidade de 7m, inclusive fornecimento</t>
  </si>
  <si>
    <t>LABOR - 2024 - 200573 - 1</t>
  </si>
  <si>
    <t>Bicicletário em tubo de ferro galvanizado 1" e ferro liso 1/2", inclusive pintura, conforme projeto padrão SEDU</t>
  </si>
  <si>
    <t>LABOR - 2024 - 200576 - 1</t>
  </si>
  <si>
    <t>Placa para inauguração de obra em alumínio polido e=4mm, dimensões 40 x 50 cm, gravação em baixo relevo, inclusive pintura e fixação</t>
  </si>
  <si>
    <t>LABOR - 2024 - 200581 - 1</t>
  </si>
  <si>
    <t>Letra tipo Caixa em chapa de aço inox 304 escovado N16 - Largura: 7,5 cm, Altura: 15cm e Prof. 3cm, inclusive fixação invisível</t>
  </si>
  <si>
    <t>LABOR - 2024 - 200582 - 1</t>
  </si>
  <si>
    <t>Letra tipo Caixa em chapa de aço inox 304 escovado N16 - Largura: 15 cm, Altura: 30cm e Prof. 3cm, inclusive fixação invisível</t>
  </si>
  <si>
    <t>QUADRA DE ESPORTES (Ver nota 9 da planilha)</t>
  </si>
  <si>
    <t>LABOR - 2024 - 200702 - 2</t>
  </si>
  <si>
    <t>Piso em concreto armado para quadra poliesportiva fck=30MPa, esp.=12 cm, armado com tela dupla Q138, concreto camada única bombeável c/ brita n. 1, acabamento superior com rotoalisador, juntas serradas com corte serra diamantada preenchimento com mastique, base 5cm solo brita 30%</t>
  </si>
  <si>
    <t>LABOR - 2024 - 200703 - 1</t>
  </si>
  <si>
    <t>Pintura à base de epoxi, marcas de referência Suvinil, Coral ou Novacor, em faixas com largura de 5cm, para demarcação de quadras de esportes</t>
  </si>
  <si>
    <t>LABOR - 2024 - 200704 - 1</t>
  </si>
  <si>
    <t>Pintura com tinta à base de resinas acrílicas, marcas de referencia Suvinil, Coral ou Novacor, sobre piso de concreto a duas demãos</t>
  </si>
  <si>
    <t>LABOR - 2024 - 200705 - 2</t>
  </si>
  <si>
    <t>Rede de voleibol oficial, fio 2 mm de polietileno (nylon) com tratamento UV, 4 faixas, 9,50 metros de largura e 1,00 metro de altura</t>
  </si>
  <si>
    <t>LABOR - 2024 - 200706 - 2</t>
  </si>
  <si>
    <t>Suporte para tabela de basquete de concreto armado Fck = 20MPa, inclusive forma, armação, lançamento de concreto e desforma, considerando escavação, reaterro e execução de sapata em concreto armado</t>
  </si>
  <si>
    <t>LABOR - 2024 - 200707 - 1</t>
  </si>
  <si>
    <t>Trave para futebol de salão de tubo de ferro galvanizado 3", com recuo, removível, dimensões oficiais 3x2m</t>
  </si>
  <si>
    <t>LABOR - 2024 - 200708 - 1</t>
  </si>
  <si>
    <t>Conjunto de poste de voleibol de tubo de ferro galvanizado 3"e parte móvel de 21/2", inclusive carretilha, furo com tubo de ferro galvanizado de 31/2"e tampão de furo</t>
  </si>
  <si>
    <t>LABOR - 2024 - 200709 - 2</t>
  </si>
  <si>
    <t>Tabela de basquete oficial, estrutura em compensado naval esp. 18 mm, com aro simples Ø45 a Ø47 cm e rede chuá oficial em nylon 3 mm, inclusive fixação em suporte para tabela de basquete de concreto armado</t>
  </si>
  <si>
    <t>LABOR - 2024 - 200711 - 2</t>
  </si>
  <si>
    <t>Alambrado com tela de arame galvanizado, fio nº 12, malha quadrada de 1" (25 mm), fixado em estrutura metálica composta por tubos de ferro galvanizado, montantes verticais Ø 2? e travessas horizontais Ø 1", incluindo portão metálico tipo padrão, pintura com duas demãos de tinta esmalte sintético e uma demão de fundo anti-corrosivo</t>
  </si>
  <si>
    <t>LABOR - 2024 - 200713 - 2</t>
  </si>
  <si>
    <t>Rede para futebol de salão, fio 2 mm em polietileno de alta densidade, com tratamento UV</t>
  </si>
  <si>
    <t>LABOR - 2024 - 200714 - 1</t>
  </si>
  <si>
    <t>Preparo, regularização e compactação do terreno (compactador manual) para execução de piso de quadra</t>
  </si>
  <si>
    <t>LABOR - 2024 - 200715 - 2</t>
  </si>
  <si>
    <t>Mureta em alvenaria de blocos cerâmicos 10x20x20cmm, h=0.60cm, para fechamento de quadra, com pilaretes de travamento em concreto armado a cada 3m, inclusive chapisco</t>
  </si>
  <si>
    <t>LABOR - 2024 - 200716 - 2</t>
  </si>
  <si>
    <t>Parede em alvenaria de bloco cerâmico 10x20x20cm, h=2m, para proteção de fundo de gol (quadra poliesportiva), com pilares em concreto armado a cada 3m para travamento, inclusive chapisco</t>
  </si>
  <si>
    <t>LABOR - 2024 - 200717 - 1</t>
  </si>
  <si>
    <t>Goivete nas dimensões 2x1 executado sobre alvenaria chapiscada e rebocada</t>
  </si>
  <si>
    <t>LABOR - 2024 - 200720 - 2</t>
  </si>
  <si>
    <t>Cobertura em telha de liga de alumínio e zinco (galvalume), ondulada, esp. mínima 0.43 mm, altura mínima de onda 17 mm, sobreposição longitudinal de uma onda e transversal de no mínimo 200mm, c/ mínimo de 3 apoios, inclusive fixação e vedação do furo com selante a base de poliuretano, exclusive cumeeira</t>
  </si>
  <si>
    <t>LABOR - 2024 - 200721 - 1</t>
  </si>
  <si>
    <t>Rede de proteção em nylon malha 10x10 cm para proteção de quadra de esportes</t>
  </si>
  <si>
    <t>LABOR - 2024 - 200725 - 1</t>
  </si>
  <si>
    <t>Pintura a base de epoxi, marcas de referência Suvinil, Coral ou Novacor, em faixas largura de 8cm para demarcação de quadra de esportes</t>
  </si>
  <si>
    <t>LABOR - 2024 - 200726 - 1</t>
  </si>
  <si>
    <t>Recuperação de piso de quadra com demolição parcial do concreto e aplicação de granilite, inclusive regularização</t>
  </si>
  <si>
    <t>LABOR - 2024 - 200728 - 2</t>
  </si>
  <si>
    <t>Alambrado com tela de arame galvanizado, fio nº 12, malha losangular de 2" (50 mm), revestida em PVC, fixado em estrutura metálica composta por tubos de ferro galvanizado, montantes verticais Ø 2.1/2? e travessas horizontais Ø 1", incluindo portão metálico tipo padrão, pintura com duas demãos de tinta esmalte sintético e uma demão de fundo anti-corrosivo</t>
  </si>
  <si>
    <t>LABOR - 2024 - 200738 - 1</t>
  </si>
  <si>
    <t>Estrut. metálica p/ quadra poliesp. coberta constituída por perfis formados a frio, aço estrutural ASTM A-570 G33 (terças) ASTM A-36 (demais perfis) c/ o sistema de trat. e pint conf descrito em notas da planilha</t>
  </si>
  <si>
    <t>QUADROS DE GIZ / AVISO</t>
  </si>
  <si>
    <t>LABOR - 2024 - 210105 - 1</t>
  </si>
  <si>
    <t>Quadro de avisos de fórmica lisa brilhante</t>
  </si>
  <si>
    <t>LABOR - 2024 - 210109 - 1</t>
  </si>
  <si>
    <t>Quadro mural de azulejo extra 15 x 15 cm e moldura de madeira de lei de 7.0 x 2.5 cm nas dimensões de 2.09 x 1.04 m</t>
  </si>
  <si>
    <t>LABOR - 2024 - 210114 - 1</t>
  </si>
  <si>
    <t>Quadro pincel novo, completo, de laminado melamínico alta pressão, "LOUSA" quadriculado, cor branco brilhante, linha Lousas, padrão F608 Brancoline, esp. 1mm, incl. requadro madeira 2.5 x 5.0 cm e porta pincel, dim. 3.95 x 1.29 m</t>
  </si>
  <si>
    <t>ARMÁRIOS E PRATELEIRAS</t>
  </si>
  <si>
    <t>LABOR - 2024 - 210210 - 2</t>
  </si>
  <si>
    <t>Prateleiras em granito tipo Cinza Andorinha, espessura 2 cm, com acabamento polido, incluindo chumbamento na alvenaria, exclusive cantoneira de apoio.</t>
  </si>
  <si>
    <t>LABOR - 2024 - 210301 - 1</t>
  </si>
  <si>
    <t>LABOR - 2024 - 210302 - 1</t>
  </si>
  <si>
    <t>Corrimão de tubo de ferro galvanizado diâmetro 3" fixado na parede a cada 1.50m, inclusive pintura a óleo ou esmalte</t>
  </si>
  <si>
    <t>LABOR - 2024 - 210304 - 1</t>
  </si>
  <si>
    <t>Banco de concreto armado aparente Fck=15 MPa, com apoios de concreto, largura de 45cm, espessura de 7cm e altura de 45cm</t>
  </si>
  <si>
    <t>LABOR - 2024 - 210316 - 1</t>
  </si>
  <si>
    <t>Alçapão de visita ao barrilete de chapa de madeira de lei medindo 60x60cm, inclusive dobradiça, marco, alizar e fechadura, emassamento e pintura</t>
  </si>
  <si>
    <t>LABOR - 2024 - 210321 - 1</t>
  </si>
  <si>
    <t>Proteção para caixa de descarga em malha de ferro 3/4" fio 12, perfil "L" 1" e barra chata 3/4" x 1/8", conf. detalhe</t>
  </si>
  <si>
    <t>LABOR - 2024 - 210322 - 1</t>
  </si>
  <si>
    <t>Corrimão em tubo de ferro galvanizado diam. 2" com chumbadores a cada 1.5m</t>
  </si>
  <si>
    <t>APOIO</t>
  </si>
  <si>
    <t>Locação de veículo tipo Gol 1.000 a gasolina ou equivalente, com até 1 (um) ano de uso, em bom estado de conservação com:</t>
  </si>
  <si>
    <t>LABOR - 2024 - 220803 - 1</t>
  </si>
  <si>
    <t>(Gol 1.0 total flex - gasolina - preço LABOR) Seguro total, manutenção, combustível, eventuais taxas e emolumentos, bem como eventual substituição do veículo (se necessário), sem motorista, utilização até 2.000 (dois mil) km/mês</t>
  </si>
  <si>
    <t>SERVIÇOS GERAIS</t>
  </si>
  <si>
    <t>ENCARGOS COMPLEMENTARES - EQUIPAMENTOS DE PROTEÇÃO INDIVIDUAL</t>
  </si>
  <si>
    <t>LABOR - 2024 - 310801 - 1</t>
  </si>
  <si>
    <t>Capacete de obra</t>
  </si>
  <si>
    <t>LABOR - 2024 - 310802 - 1</t>
  </si>
  <si>
    <t>Uniforme de obra (Calça e camisa)</t>
  </si>
  <si>
    <t>LABOR - 2024 - 310803 - 1</t>
  </si>
  <si>
    <t>Veste de segurança</t>
  </si>
  <si>
    <t>LABOR - 2024 - 310804 - 1</t>
  </si>
  <si>
    <t>Bota de segurança (par)</t>
  </si>
  <si>
    <t>LABOR - 2024 - 310805 - 1</t>
  </si>
  <si>
    <t>Óculos de proteção</t>
  </si>
  <si>
    <t>LABOR - 2024 - 310806 - 1</t>
  </si>
  <si>
    <t>Luva de raspa (par)</t>
  </si>
  <si>
    <t>LABOR - 2024 - 310807 - 1</t>
  </si>
  <si>
    <t>Capa de chuva</t>
  </si>
  <si>
    <t>LABOR - 2024 - 310808 - 1</t>
  </si>
  <si>
    <t>Máscara de ar</t>
  </si>
  <si>
    <t>LABOR - 2024 - 310809 - 1</t>
  </si>
  <si>
    <t>Cinto de segurança</t>
  </si>
  <si>
    <t>ENCARGOS COMPLEMENTARES - FERRAMENTAS MANUAIS</t>
  </si>
  <si>
    <t>LABOR - 2024 - 310901 - 1</t>
  </si>
  <si>
    <t>Picareta com cabo</t>
  </si>
  <si>
    <t>LABOR - 2024 - 310902 - 1</t>
  </si>
  <si>
    <t>Pá de pedreiro com cabo</t>
  </si>
  <si>
    <t>LABOR - 2024 - 310903 - 1</t>
  </si>
  <si>
    <t>Enxada com cabo</t>
  </si>
  <si>
    <t>LABOR - 2024 - 310904 - 1</t>
  </si>
  <si>
    <t>Serrote 26"</t>
  </si>
  <si>
    <t>LABOR - 2024 - 310905 - 1</t>
  </si>
  <si>
    <t>Martelo com cabo</t>
  </si>
  <si>
    <t>LABOR - 2024 - 310906 - 1</t>
  </si>
  <si>
    <t>Nivel de pedreiro</t>
  </si>
  <si>
    <t>LABOR - 2024 - 310907 - 1</t>
  </si>
  <si>
    <t>Alicate universal</t>
  </si>
  <si>
    <t>LABOR - 2024 - 310908 - 1</t>
  </si>
  <si>
    <t>Marreta 5 Kg com cabo</t>
  </si>
  <si>
    <t>LABOR - 2024 - 310909 - 1</t>
  </si>
  <si>
    <t>Chave de grifo 10"</t>
  </si>
  <si>
    <t>LABOR - 2024 - 310910 - 1</t>
  </si>
  <si>
    <t>Jogo de chave de fenda</t>
  </si>
  <si>
    <t>LABOR - 2024 - 310911 - 1</t>
  </si>
  <si>
    <t>Cavadeira de braço</t>
  </si>
  <si>
    <t>LABOR - 2024 - 310912 - 1</t>
  </si>
  <si>
    <t>Serra Tico-tico</t>
  </si>
  <si>
    <t>LABOR - 2024 - 310913 - 1</t>
  </si>
  <si>
    <t>Serra de disco (circular)</t>
  </si>
  <si>
    <t>LABOR - 2024 - 310914 - 1</t>
  </si>
  <si>
    <t>Carrinho de mão</t>
  </si>
  <si>
    <t>ITENS DE SERVIÇOS AUXILIARES</t>
  </si>
  <si>
    <t>SERVIÇOS AUXILIARES 01</t>
  </si>
  <si>
    <t>LABOR - 2024 - 010347 - 1</t>
  </si>
  <si>
    <t>Demolição de lastro de concreto espessura de 6,0 cm, sem reaproveitamento</t>
  </si>
  <si>
    <t>LABOR - 2024 - 010692 - 2</t>
  </si>
  <si>
    <t>Argamassa traço 1:3 de cimento e areia média, preparo mecânico com betoneira 400 l</t>
  </si>
  <si>
    <t>LABOR - 2024 - 010693 - 1</t>
  </si>
  <si>
    <t>Argamassa de cimento e areia sem peneirar traço 1:4, preparo mecânico com betoneira 400 l</t>
  </si>
  <si>
    <t>LABOR - 2024 - 010694 - 1</t>
  </si>
  <si>
    <t>Argamassa mista de cimento, cal hidratada e areia sem peneirar traço 1:0,5:8, preparo mecânico com betoneira 400 l</t>
  </si>
  <si>
    <t>LABOR - 2024 - 040232 - 1</t>
  </si>
  <si>
    <t>Fornecimento, preparo e aplicação de concreto Fck=15 MPa (brita 1) - (5% de perdas já incluído no custo)</t>
  </si>
  <si>
    <t>LABOR - 2024 - 040244 - 1</t>
  </si>
  <si>
    <t>Tela soldada em aço CA-60 B, diâmetro 4.2mm, com malha de 10 x 10 cm, para armação</t>
  </si>
  <si>
    <t>LABOR - 2024 - 040304 - 1</t>
  </si>
  <si>
    <t>Fôrma chapas de madeira compensada resinada, de 12 mm de espessura, levando-se em conta a utilização 3 vezes, reforçadas com sarrafos de madeira de 2.5 x 10.0 cm (incl. material, montagem, escoramento com pontaletes 8x8cm e desf.)</t>
  </si>
  <si>
    <t>LABOR - 2024 - 040338 - 1</t>
  </si>
  <si>
    <t>Forma curva de tábuas de pinho e chapas de madeira compensada tipo resinada, de 6mm espessura, levando-se em conta a utilização 2 vezes (incluido o material, corte, montagem, escoramento e desfôrma)</t>
  </si>
  <si>
    <t>LABOR - 2024 - 040704 - 1</t>
  </si>
  <si>
    <t>Junta de dilatação para piso 5x15mm, inclusive corte e preenchimento com mastique</t>
  </si>
  <si>
    <t>LABOR - 2024 - 040905 - 1</t>
  </si>
  <si>
    <t>Dreno em muro de contenção, executado no pé do muro, com tubo de pead corrugado flexível perfurado 100mm (4"), enchimento com brita, envolvido com manta geotêxtil</t>
  </si>
  <si>
    <t>LABOR - 2024 - 041150 - 1</t>
  </si>
  <si>
    <t>Forma para vigas com tábuas e sarrafos - desmontagem</t>
  </si>
  <si>
    <t>LABOR - 2024 - 041151 - 1</t>
  </si>
  <si>
    <t>Forma para vigas com tábuas e sarrafos - fabricação</t>
  </si>
  <si>
    <t>LABOR - 2024 - 041152 - 1</t>
  </si>
  <si>
    <t>Forma para vigas com tábuas e sarrafos - montagem</t>
  </si>
  <si>
    <t>LABOR - 2024 - 041155 - 1</t>
  </si>
  <si>
    <t>Forma para vigas com tábuas e sarrafos, 5 reaproveitamentos</t>
  </si>
  <si>
    <t>LABOR - 2024 - 041206 - 1</t>
  </si>
  <si>
    <t>Concreto magro para lastro, traço 1:4,5:4,5 (em massa seca de cimento/ areia média/ brita 1) - preparo mecânico com betoneira 400 l.</t>
  </si>
  <si>
    <t>LABOR - 2024 - 060115 - 1</t>
  </si>
  <si>
    <t>Alizar de madeira de lei de 1ª (Peroba, Ipê, Angelim Pedra ou equivalente) de 5 x 2,5 cm</t>
  </si>
  <si>
    <t>LABOR - 2024 - 070802 - 1</t>
  </si>
  <si>
    <t>Chumbamento de portão de ferro, exclusive portão e fechadura (por m2)</t>
  </si>
  <si>
    <t>LABOR - 2024 - 130106 - 1</t>
  </si>
  <si>
    <t>Regularização de base para revestimento de pisos c/ argamassa de alta resistência, empregando argamassa de cimento e areia no traço 1:3 e espessura de 3 cm</t>
  </si>
  <si>
    <t>LABOR - 2024 - 141402 - 1</t>
  </si>
  <si>
    <t>Tubo de PVC rígido soldável marrom, DN 25mm (3/4")</t>
  </si>
  <si>
    <t>LABOR - 2024 - 141501 - 1</t>
  </si>
  <si>
    <t>Joelho 90° de PVC soldável marrom, diâmetro 25mm (3/4")</t>
  </si>
  <si>
    <t>LABOR - 2024 - 141512 - 1</t>
  </si>
  <si>
    <t>Luva de PVC soldável marrom, diâmetro 25mm (3/4")</t>
  </si>
  <si>
    <t>LABOR - 2024 - 141528 - 1</t>
  </si>
  <si>
    <t>LABOR - 2024 - 141610 - 1</t>
  </si>
  <si>
    <t>Tubo de PVC rígido roscável, diâm. 1" (32mm), inclusive conexões</t>
  </si>
  <si>
    <t>LABOR - 2024 - 141801 - 1</t>
  </si>
  <si>
    <t>Registro de gaveta bruto, diâmetro 20mm (3/4")</t>
  </si>
  <si>
    <t>LABOR - 2024 - 141902 - 1</t>
  </si>
  <si>
    <t>Tubo de PVC rígido soldável branco, para esgoto, diâmetro 50mm (2")</t>
  </si>
  <si>
    <t>LABOR - 2024 - 150901 - 1</t>
  </si>
  <si>
    <t>Poste de concreto, com seção circular, com 11m de comprimento e carga nominal no topo, de 200 kg, inclusive escavação e exclusive transporte</t>
  </si>
  <si>
    <t>LABOR - 2024 - 150902 - 2</t>
  </si>
  <si>
    <t>Cruzeta (conjunto com 2 cruzetas) de 2400x90x135mm, sela para cruzeta, parafuso de cabeça abaulada diâm.10x150mm, arruela quadrada de 36mm furo de 18mm, porca quadrada</t>
  </si>
  <si>
    <t>cj</t>
  </si>
  <si>
    <t>LABOR - 2024 - 150927 - 1</t>
  </si>
  <si>
    <t>Terminal mecânico para cabo de 16 e 25 mm2</t>
  </si>
  <si>
    <t>LABOR - 2024 - 150979 - 1</t>
  </si>
  <si>
    <t>Caixa para medidor monofásico P-980-009 c/ caixa p/ disjuntor P-940-003, padrão ESCELSA</t>
  </si>
  <si>
    <t>LABOR - 2024 - 150980 - 1</t>
  </si>
  <si>
    <t>Caixa para medidor polifásico P-980-009 até 41000W c/ caixa p/ disjuntor, padrão ESCELSA</t>
  </si>
  <si>
    <t>LABOR - 2024 - 151121 - 1</t>
  </si>
  <si>
    <t>Niple para eletroduto de PVC roscável, diâmetro 85mm (3")</t>
  </si>
  <si>
    <t>LABOR - 2024 - 151143 - 1</t>
  </si>
  <si>
    <t>Eletroduto de aço galvanizado, diâmetro 85mm (3")</t>
  </si>
  <si>
    <t>LABOR - 2024 - 151144 - 1</t>
  </si>
  <si>
    <t>Eletroduto de aço galvanizado, inclusive conexões, diâmetro 65mm (2.1/2")</t>
  </si>
  <si>
    <t>LABOR - 2024 - 151145 - 1</t>
  </si>
  <si>
    <t>Eletroduto de aço galvanizado, inclusive conexões, diâmetro 100 mm (4")</t>
  </si>
  <si>
    <t>LABOR - 2024 - 151437 - 1</t>
  </si>
  <si>
    <t>Cabo de cobre nú, seção de 16.0 mm2</t>
  </si>
  <si>
    <t>LABOR - 2024 - 170377 - 1</t>
  </si>
  <si>
    <t>Sifão sanfonado em PVC ajustável flexível multiuso 66 cm - fornecimento e instalação</t>
  </si>
  <si>
    <t>LABOR - 2024 - 190308 - 1</t>
  </si>
  <si>
    <t>Pintura de esquadrias e elementos de madeira, aplicação manual, com duas demãos de tinta esmalte sintético referência Suvinil, Coral ou Metalatex</t>
  </si>
  <si>
    <t>LABOR - 2024 - 190419 - 1</t>
  </si>
  <si>
    <t>Pintura de superfície metálica, tubo diâmetro 2" com uma demão de primer Epoxi e duas demãos de tinta à base de Epoxi</t>
  </si>
  <si>
    <t>LABOR - 2024 - 190420 - 1</t>
  </si>
  <si>
    <t>Pintura de superfície metálica, tubo diâmetro 3" com uma demão de primer Epoxi e duas demãos de tinta à base de Epoxi</t>
  </si>
  <si>
    <t>LABOR - 2024 - 190426 - 1</t>
  </si>
  <si>
    <t>Fundo anticorrosivo zarcao, uma demao</t>
  </si>
  <si>
    <t>LABOR - 2024 - 190427 - 1</t>
  </si>
  <si>
    <t>Pintura sobre metal, aplicação manual, com duas demãos de tinta esmalte sintético, referência Suvinil, Coral ou Metalatex</t>
  </si>
  <si>
    <t>LABOR - 2024 - 190428 - 1</t>
  </si>
  <si>
    <t>Pintura de superfície metálica em conexões de diâmetro 2" (50mm) com uma demão de primer Epoxi e duas demãos de tinta à base de Epoxi</t>
  </si>
  <si>
    <t>LABOR - 2024 - 190429 - 1</t>
  </si>
  <si>
    <t>Pintura de superfície metálica em conexões de diâmetro 2.1/2" (65mm) com uma demão de primer Epoxi e duas demãos de tinta à base de Epoxi</t>
  </si>
  <si>
    <t>LABOR - 2024 - 190430 - 1</t>
  </si>
  <si>
    <t>Pintura de superfície metálica em conexões de diâmetro 3" (80mm) com uma demão de primer Epoxi e duas demãos de tinta à base de Epoxi</t>
  </si>
  <si>
    <t>LABOR - 2024 - 190431 - 1</t>
  </si>
  <si>
    <t>Pintura de superfície metálica em conexões de diâmetro 4" (100mm) com uma demão de primer Epoxi e duas demãos de tinta à base de Epoxi</t>
  </si>
  <si>
    <t>LABOR - 2024 - 190432 - 1</t>
  </si>
  <si>
    <t>Pintura de superfície metálica, tubo diâmetro 2.1/2" com uma demão de primer Epoxi e duas demãos de tinta à base de Epoxi</t>
  </si>
  <si>
    <t>LABOR - 2024 - 200409 - 1</t>
  </si>
  <si>
    <t>Limpeza de piso cerâmico ou porcelanato com vassoura a seco</t>
  </si>
  <si>
    <t>LABOR - 2024 - 200410 - 1</t>
  </si>
  <si>
    <t>Limpeza de piso e revestimento cerâmico, utilizando detergente neutro e escovação manual</t>
  </si>
  <si>
    <t>LABOR - 2024 - 200412 - 1</t>
  </si>
  <si>
    <t>Limpeza de revestimento cerâmico em parede utilizando detergente neutro e escovação manual</t>
  </si>
  <si>
    <t>LABOR - 2024 - 200413 - 1</t>
  </si>
  <si>
    <t>Limpeza de superfície com jato de alta pressão</t>
  </si>
  <si>
    <t>LABOR - 2024 - 280202 - 1</t>
  </si>
  <si>
    <t>Fornecimento e assentamento de tampão de ferro fundido com suporte articulado, para poço de visita, conforme padrão e especificações da PMV</t>
  </si>
  <si>
    <t>SERVIÇOS AUXILIARES 02</t>
  </si>
  <si>
    <t>LABOR - 2024 - 330103 - 1</t>
  </si>
  <si>
    <t>LABOR - 2024 - 330104 - 2</t>
  </si>
  <si>
    <t>Caminhão basculante 6 m3 toco, peso bruto total 16.000 kg, carga útil máxima 11.130 kg, distância entre eixos 5,36 m, potência 185 cv, inclusive caçamba metálica - chp diurno</t>
  </si>
  <si>
    <t>LABOR - 2024 - 330108 - 1</t>
  </si>
  <si>
    <t>Vibrador de imersão, diâmetro de ponteira 45mm, motor elétrico trifásico potência de 2 cv - chp diurno</t>
  </si>
  <si>
    <t>LABOR - 2024 - 330111 - 1</t>
  </si>
  <si>
    <t>Guindauto hidráulico, capacidade máxima de carga 6200 kg, momento máximo de carga 11,7 tm, alcance máximo horizontal 9,70 m, inclusive caminhão toco pbt 16.000 kg, potência de 189 cv - chp diurno</t>
  </si>
  <si>
    <t>LABOR - 2024 - 330113 - 1</t>
  </si>
  <si>
    <t>Pá carregadeira sobre rodas, potência líquida 128 hp, capacidade da caçamba 1,7 a 2,8 m3, peso operacional 11632 kg - chp diurno.</t>
  </si>
  <si>
    <t>LABOR - 2024 - 330115 - 1</t>
  </si>
  <si>
    <t>Cortadora de piso com motor 4 tempos a gasolina, potência de 13 hp, com disco de corte diamantado segmentado para concreto, diâmetro de 350 mm, furo de 1" (14 x 1") - chp diurno</t>
  </si>
  <si>
    <t>LABOR - 2024 - 330116 - 1</t>
  </si>
  <si>
    <t>Compactador de solos de percusão (soquete) com motor a gasolina, potência 3 cv - chp diurno</t>
  </si>
  <si>
    <t>LABOR - 2024 - 330119 - 1</t>
  </si>
  <si>
    <t>Retroescavadeira sobre rodas com carregadeira, tração 4x2, potência líq. 79 hp, caçamba carreg. cap. mín. 1 m3, caçamba retro cap. 0,20 m3, peso operacional mín. 6.570 kg, profundidade escavação máx. 4,37 m - chp diurno</t>
  </si>
  <si>
    <t>LABOR - 2024 - 330120 - 1</t>
  </si>
  <si>
    <t>Caminhão pipa 6.000 l, peso bruto total 13.000 kg, distância entre eixos 4,80 m, potência 189 cv inclusive tanque de aço para transporte de água, capacidade 6 m3 - chp diurno</t>
  </si>
  <si>
    <t>LABOR - 2024 - 330124 - 1</t>
  </si>
  <si>
    <t>Guindaste hidráulico autopropelido, com lança telescópica 40 m, capacidade máxima 60 t, potência 260 kw - chp diurno</t>
  </si>
  <si>
    <t>LABOR - 2024 - 330134 - 1</t>
  </si>
  <si>
    <t>Martelo demolidor elétrico, com potência de 2.000 w, 1.000 impactos por minuto, peso de 30 kg - chp diurno</t>
  </si>
  <si>
    <t>LABOR - 2024 - 330135 - 1</t>
  </si>
  <si>
    <t>Lavadora de alta pressao (lava-jato) para agua fria, pressao de operacao entre 1400 e 1900 lib/pol2, vazao maxima entre 400 e 700 l/h - chp diurno</t>
  </si>
  <si>
    <t>LABOR - 2024 - 330203 - 1</t>
  </si>
  <si>
    <t>Betoneira capacidade nominal de 400 l, capacidade de mistura 280 l, motor elétrico trifásico potência de 2 cv, sem carregador - chi diurno</t>
  </si>
  <si>
    <t>chi</t>
  </si>
  <si>
    <t>LABOR - 2024 - 330215 - 1</t>
  </si>
  <si>
    <t>Cortadora de piso com motor 4 tempos a gasolina, potência de 13 hp, com disco de corte diamantado segmentado para concreto, diâmetro de 350 mm, furo de 1" (14 x 1") - chi diurno</t>
  </si>
  <si>
    <t>LABOR - 2024 - 330216 - 1</t>
  </si>
  <si>
    <t>Compactador de solos de percusão (soquete) com motor a gasolina, potência 3 cv - chi diurno</t>
  </si>
  <si>
    <t>LABOR - 2024 - 330233 - 1</t>
  </si>
  <si>
    <t>Martelo demolidor elétrico, com potência de 2.000 w, 1.000 impactos por minuto, peso de 30 kg - chi diurno</t>
  </si>
  <si>
    <t>LABOR - 2024 - 330235 - 1</t>
  </si>
  <si>
    <t>Guindaste hidráulico autopropelido, com lança telescópica 40 m, capacidade máxima 60 t, potência 260 kw - chi diurno</t>
  </si>
  <si>
    <t>LABOR - 2024 - 330303 - 1</t>
  </si>
  <si>
    <t>Betoneira capacidade nominal de 400 l, capacidade de mistura 280 l, motor elétrico trifásico potência de 2 cv, sem carregador - depreciação</t>
  </si>
  <si>
    <t>LABOR - 2024 - 330304 - 1</t>
  </si>
  <si>
    <t>Caminhão basculante 6m3 toco, peso bruto total 16.000kg, carga útil máx. 11.130kg, dist. entre eixos 5,36m, pot. 185cv, incl. caçamba metálica - depreciação</t>
  </si>
  <si>
    <t>LABOR - 2024 - 330308 - 1</t>
  </si>
  <si>
    <t>Vibrador de imersão, diâmetro de ponteira 45mm, motor elétrico trifásico potência de 2 cv - depreciação</t>
  </si>
  <si>
    <t>LABOR - 2024 - 330311 - 1</t>
  </si>
  <si>
    <t>Guindauto hidráulico, capacidade máxima de carga 6200 kg, momento máximo de carga 11,7 tm, alcance máximo horizontal 9,70 m, inclusive caminhão toco pbt 16.000 kg, potência de 189 cv - depreciação</t>
  </si>
  <si>
    <t>LABOR - 2024 - 330313 - 1</t>
  </si>
  <si>
    <t>Pá carregadeira sobre rodas, potência líquida 128 hp, capacidade da caçamba 1,7 a 2,8 m3, peso operacional 11632 kg - depreciação</t>
  </si>
  <si>
    <t>LABOR - 2024 - 330315 - 1</t>
  </si>
  <si>
    <t>Cortadora de piso com motor 4 tempos a gasolina, potência de 13 hp, com disco de corte diamantado segmentado para concreto, diâmetro de 350 mm, furo de 1" (14 x 1") - depreciação</t>
  </si>
  <si>
    <t>LABOR - 2024 - 330316 - 1</t>
  </si>
  <si>
    <t>Compactador de solos de percussão (soquete) com motor a gasolina 4 tempos, potência 4 cv - depreciação</t>
  </si>
  <si>
    <t>LABOR - 2024 - 330319 - 1</t>
  </si>
  <si>
    <t>Retroescavadeira sobre rodas com carregadeira, tração 4x2, potência líq. 79 hp, caçamba carreg. cap. mín. 1 m3, caçamba retro cap. 0,20 m3, peso operacional mín. 6.570 kg, profundidade escavação máx. 4,37 m - depreciação</t>
  </si>
  <si>
    <t>LABOR - 2024 - 330320 - 1</t>
  </si>
  <si>
    <t>Caminhão pipa 6.000 l, peso bruto total 13.000 kg, distância entre eixos 4,80 m, potência 189 cv inclusive tanque de aço para transporte de água, capacidade 6 m3 - depreciação.</t>
  </si>
  <si>
    <t>LABOR - 2024 - 330324 - 1</t>
  </si>
  <si>
    <t>Guindaste hidráulico autopropelido, com lança telescópica 40 m, capacidade máxima 60 t, potência 260 kw - depreciação.</t>
  </si>
  <si>
    <t>LABOR - 2024 - 330335 - 1</t>
  </si>
  <si>
    <t>Martelo demolidor elétrico, com potência de 2.000 w, 1.000 impactos por minuto, peso de 30 kg - depreciação</t>
  </si>
  <si>
    <t>LABOR - 2024 - 330336 - 1</t>
  </si>
  <si>
    <t>Lavadora de alta pressao (lava-jato) para agua fria, pressao de operacao entre 1400 e 1900 lib/pol2, vazao maxima entre 400 e 700 l/h - depreciação</t>
  </si>
  <si>
    <t>LABOR - 2024 - 330403 - 1</t>
  </si>
  <si>
    <t>Betoneira capacidade nominal de 400 l, capacidade de mistura 280 l, motor elétrico trifásico potência de 2 cv, sem carregador - juros</t>
  </si>
  <si>
    <t>LABOR - 2024 - 330404 - 1</t>
  </si>
  <si>
    <t>Caminhão basculante 6m3 toco, peso bruto total 16.000kg, carga útil máx. 11.130kg, dist. entre eixos 5,36m, pot. 185cv, incl. caçamba metálica - juros.</t>
  </si>
  <si>
    <t>LABOR - 2024 - 330408 - 1</t>
  </si>
  <si>
    <t>Vibrador de imersão, diâmetro de ponteira 45mm, motor elétrico trifásico potência de 2 cv - juros</t>
  </si>
  <si>
    <t>LABOR - 2024 - 330411 - 1</t>
  </si>
  <si>
    <t>Guindauto hidráulico, capacidade máxima de carga 6200 kg, momento máximo de carga 11,7 tm, alcance máximo horizontal 9,70 m, inclusive caminhão toco pbt 16.000 kg, potência de 189 cv - juros.</t>
  </si>
  <si>
    <t>LABOR - 2024 - 330413 - 1</t>
  </si>
  <si>
    <t>Pá carregadeira sobre rodas, potência líquida 128 hp, capacidade da caçamba 1,7 a 2,8 m3, peso operacional 11632 kg - juros.</t>
  </si>
  <si>
    <t>LABOR - 2024 - 330415 - 1</t>
  </si>
  <si>
    <t>Cortadora de piso com motor 4 tempos a gasolina, potência de 13 hp, com disco de corte diamantado segmentado para concreto, diâmetro de 350 mm, furo de 1" (14 x 1") - juros</t>
  </si>
  <si>
    <t>LABOR - 2024 - 330416 - 1</t>
  </si>
  <si>
    <t>Compactador de solos de percussão (soquete) com motor a gasolina 4 tempos, potência 4 cv - juros</t>
  </si>
  <si>
    <t>LABOR - 2024 - 330419 - 1</t>
  </si>
  <si>
    <t>Retroescavadeira sobre rodas com carregadeira, tração 4x2, potência líq. 79 hp, caçamba carreg. cap. mín. 1 m3, caçamba retro cap. 0,20 m3, peso operacional mín. 6.570 kg, profundidade escavação máx. 4,37 m - juros</t>
  </si>
  <si>
    <t>LABOR - 2024 - 330420 - 1</t>
  </si>
  <si>
    <t>Caminhão pipa 6.000 l, peso bruto total 13.000 kg, distância entre eixos 4,80 m, potência 189 cv inclusive tanque de aço para transporte de água, capacidade 6 m3 - juros</t>
  </si>
  <si>
    <t>LABOR - 2024 - 330424 - 1</t>
  </si>
  <si>
    <t>Guindaste hidráulico autopropelido, com lança telescópica 40 m, capacidade máxima 60 t, potência 260 kw - juros</t>
  </si>
  <si>
    <t>LABOR - 2024 - 330435 - 1</t>
  </si>
  <si>
    <t>Martelo demolidor elétrico, com potência de 2.000 w, 1.000 impactos por minuto, peso de 30 kg - juros</t>
  </si>
  <si>
    <t>LABOR - 2024 - 330436 - 1</t>
  </si>
  <si>
    <t>Lavadora de alta pressao (lava-jato) para agua fria, pressao de operacao entre 1400 e 1900 lib/pol2, vazao maxima entre 400 e 700 l/h - juros</t>
  </si>
  <si>
    <t>LABOR - 2024 - 330503 - 1</t>
  </si>
  <si>
    <t>Betoneira capacidade nominal de 400 l, capacidade de mistura 280 l, motor elétrico trifásico potência de 2 cv, sem carregador - manutenção</t>
  </si>
  <si>
    <t>LABOR - 2024 - 330504 - 1</t>
  </si>
  <si>
    <t>Caminhão basculante 6m3 toco, peso bruto total 16.000kg, carga útil máx. 11.130kg, dist. entre eixos 5,36m, pot. 185 cv, incl. caçamba metálica - manutenção</t>
  </si>
  <si>
    <t>LABOR - 2024 - 330508 - 1</t>
  </si>
  <si>
    <t>Vibrador de imersão, diâmetro de ponteira 45mm, motor elétrico trifásico potência de 2 cv - manutenção</t>
  </si>
  <si>
    <t>LABOR - 2024 - 330511 - 1</t>
  </si>
  <si>
    <t>Guindauto hidráulico, capacidade máxima de carga 6200 kg, momento máximo de carga 11,7 tm, alcance máximo horizontal 9,70 m, inclusive caminhão toco pbt 16.000 kg, potência de 189 cv - manutenção.</t>
  </si>
  <si>
    <t>LABOR - 2024 - 330513 - 1</t>
  </si>
  <si>
    <t>Pá carregadeira sobre rodas, potência líquida 128 hp, capacidade da caçamba 1,7 a 2,8 m3, peso operacional 11632 kg - manutenção.</t>
  </si>
  <si>
    <t>LABOR - 2024 - 330515 - 1</t>
  </si>
  <si>
    <t>Cortadora de piso com motor 4 tempos a gasolina, potência de 13 hp, com disco de corte diamantado segmentado para concreto, diâmetro de 350 mm, furo de 1" (14 x 1") - manutenção</t>
  </si>
  <si>
    <t>LABOR - 2024 - 330516 - 1</t>
  </si>
  <si>
    <t>Compactador de solos de percusão (soquete) com motor a gasolina, potência 3 cv - manutenção</t>
  </si>
  <si>
    <t>LABOR - 2024 - 330519 - 1</t>
  </si>
  <si>
    <t>Retroescavadeira sobre rodas com carregadeira, tração 4x2, potência líq. 79 hp, caçamba carreg. cap. mín. 1 m3, caçamba retro cap. 0,20 m3, peso operacional mín. 6.570 kg, profundidade escavação máx. 4,37 m - manutenção</t>
  </si>
  <si>
    <t>LABOR - 2024 - 330520 - 1</t>
  </si>
  <si>
    <t>Caminhão pipa 6.000 l, peso bruto total 13.000 kg, distância entre eixos 4,80 m, potência 189 cv inclusive tanque de aço para transporte de água, capacidade 6 m3 - manutenção</t>
  </si>
  <si>
    <t>LABOR - 2024 - 330534 - 1</t>
  </si>
  <si>
    <t>Martelo demolidor elétrico, com potência de 2.000 w, 1.000 impactos por minuto, peso de 30 kg - manutenção</t>
  </si>
  <si>
    <t>LABOR - 2024 - 330535 - 1</t>
  </si>
  <si>
    <t>Lavadora de alta pressao (lava-jato) para agua fria, pressao de operacao entre 1400 e 1900 lib/pol2, vazao maxima entre 400 e 700 l/h - manutenção</t>
  </si>
  <si>
    <t>LABOR - 2024 - 330536 - 1</t>
  </si>
  <si>
    <t>Guindaste hidráulico autopropelido, com lança telescópica 40 m, capacidade máxima 60 t, potência 260 kw - manutenção</t>
  </si>
  <si>
    <t>LABOR - 2024 - 330603 - 1</t>
  </si>
  <si>
    <t>Betoneira capacidade nominal de 400 l, capacidade de mistura 280 l, motor elétrico trifásico potência de 2 cv, sem carregador - materiais na operação</t>
  </si>
  <si>
    <t>LABOR - 2024 - 330604 - 1</t>
  </si>
  <si>
    <t>Caminhão basculante 6m3 toco, peso bruto total 16.000 kg, carga útil máx. 11.130kg, dist. entre eixos 5,36m, pot. 185cv, incl. caçamba metálica - materiais na operação</t>
  </si>
  <si>
    <t>LABOR - 2024 - 330607 - 1</t>
  </si>
  <si>
    <t>Vibrador de imersão, diâmetro de ponteira 45mm, motor elétrico trifásico potência de 2 cv - materiais na operação.</t>
  </si>
  <si>
    <t>LABOR - 2024 - 330610 - 1</t>
  </si>
  <si>
    <t>Guindauto hidráulico, capacidade máxima de carga 6200 kg, momento máximo de carga 11,7 tm, alcance máximo horizontal 9,70 m, inclusive caminhão toco pbt 16.000 kg, potência de 189 cv - materiais na operação.</t>
  </si>
  <si>
    <t>LABOR - 2024 - 330612 - 1</t>
  </si>
  <si>
    <t>Pá carregadeira sobre rodas, potência líquida 128 hp, capacidade da caçamba 1,7 a 2,8 m3, peso operacional 11632 kg - materiais na operação.</t>
  </si>
  <si>
    <t>LABOR - 2024 - 330614 - 1</t>
  </si>
  <si>
    <t>Cortadora de piso com motor 4 tempos a gasolina, potência de 13 hp, com disco de corte diamantado segmentado para concreto, diâmetro de 350 mm, furo de 1" (14 x 1") - materiais na operação</t>
  </si>
  <si>
    <t>LABOR - 2024 - 330615 - 1</t>
  </si>
  <si>
    <t>Compactador de solos de percusão (soquete) com motor a gasolina, potência 3 cv - materiais na operação</t>
  </si>
  <si>
    <t>LABOR - 2024 - 330618 - 1</t>
  </si>
  <si>
    <t>Retroescavadeira sobre rodas com carregadeira, tração 4x2, potência líq. 79 hp, caçamba carreg. cap. mín. 1 m3, caçamba retro cap. 0,20 m3, peso operacional mín. 6.570 kg, profundidade escavação máx. 4,37 m - materiais na operação</t>
  </si>
  <si>
    <t>LABOR - 2024 - 330619 - 1</t>
  </si>
  <si>
    <t>Caminhão pipa 6.000 l, peso bruto total 13.000 kg, distância entre eixos 4,80 m, potência 189 cv inclusive tanque de aço para transporte de água, capacidade 6 m3 - materiais na operação</t>
  </si>
  <si>
    <t>LABOR - 2024 - 330631 - 1</t>
  </si>
  <si>
    <t>Martelo demolidor elétrico, com potência de 2.000 w, 1.000 impactos por minuto, peso de 30 kg - materiais na operação</t>
  </si>
  <si>
    <t>LABOR - 2024 - 330632 - 1</t>
  </si>
  <si>
    <t>Lavadora de alta pressao (lava-jato) para agua fria, pressao de operacao entre 1400 e 1900 lib/pol2, vazao maxima entre 400 e 700 l/h - materiais na operação</t>
  </si>
  <si>
    <t>LABOR - 2024 - 330633 - 1</t>
  </si>
  <si>
    <t>Guindaste hidráulico autopropelido, com lança telescópica 40 m, capacidade máxima 60 t, potência 260 kw - materiais na operação</t>
  </si>
  <si>
    <t>LABOR - 2024 - 330801 - 1</t>
  </si>
  <si>
    <t>Caminhão basculante 6m3 toco, peso bruto total 16.000kg, carga útil máx. 11.130 kg, dist. entre eixos 5,36 m, pot. 185cv, incl. caçamba metálica - impostos e seguros</t>
  </si>
  <si>
    <t>LABOR - 2024 - 330802 - 1</t>
  </si>
  <si>
    <t>Guindauto hidráulico, capacidade máxima de carga 6200 kg, momento máximo de carga 11,7 tm, alcance máximo horizontal 9,70 m, inclusive caminhão toco pbt 16.000 kg, potência de 189 cv - impostos e seguros.</t>
  </si>
  <si>
    <t>LABOR - 2024 - 330804 - 1</t>
  </si>
  <si>
    <t>Caminhão pipa 6.000 l, peso bruto total 13.000 kg, distância entre eixos 4,80 m, potência 189 cv inclusive tanque de aço para transporte de água, capacidade 6 m3 - impostos e seguros</t>
  </si>
  <si>
    <t>LABOR - 2024 - 330806 - 1</t>
  </si>
  <si>
    <t>Guindaste hidráulico autopropelido, com lança telescópica 40 m, capacidade máxima 60 t, potência 260 kw - impostos e seguros</t>
  </si>
  <si>
    <t>Rede de água com padrão de entrada dágua diâm. 3/4", conf. espec. CESAN, incl. tubos e conexões para alimentação, distribuição, extravasor e limpeza, cons. o padrão a 25m, conf. projeto (1 utilização)</t>
  </si>
  <si>
    <t>Rede de água, com padrão de entrada dágua diâm. 3/4", conf. espec. CESAN, incl. tubos e conexões para alimentação, distribuição, extravasor e limpeza, cons. o padrão a 25m, conf. projeto (2 utilizações)</t>
  </si>
  <si>
    <t>Padrão de entrada d água com cavalete de PVC para hidrômetro com diâmetro de 3/4" - padrão 1C da CESAN. Instalado em vão de muro protegido com gradeamento. Inclusive base de concreto magro, tubulação, conexões e registro. Conferir detalhe.</t>
  </si>
  <si>
    <t>Padrão de entrada dágua com caixa termoplástica para hidrômetro de 3/4" - padrão 1B da CESAN. Instalado embutido na alvenaria. Inclusive tubulação, conexões, registro, tubo camisa e caixa com tampa transparente. Conferir detalhe.</t>
  </si>
  <si>
    <t>Padrão entrada dágua com caixa enterrada para hidrômetro com diâmetro de 1" - padrão 2B da CESAN. Caixa em alvenaria 60x80x40cm e com tampa articulada de ferro fundido, registro e conexões para instalação de hidrômetro. Conferir detalhe</t>
  </si>
  <si>
    <t>Adaptador de PVC soldável com flanges livres para caixa dágua, diâmetro 25mm x 3/4"</t>
  </si>
  <si>
    <t>Adaptador de PVC soldável com flanges livres para caixa dágua, diâmetro 32mm x 1"</t>
  </si>
  <si>
    <t>Adaptador de PVC soldável com flanges livres para caixa dágua, diâmetro 40mm x 1 1/4"</t>
  </si>
  <si>
    <t>Adaptador de PVC soldável com flanges livres para caixa dágua, diâmetro 50mm x 1 1/2"</t>
  </si>
  <si>
    <t>Adaptador de PVC soldável com flanges livres para caixa dágua, diâmetro 60mm x 2"</t>
  </si>
  <si>
    <t>Adaptador de PVC soldável com flanges livres para caixa dágua, diâmetro 75mm x 2 1/2"</t>
  </si>
  <si>
    <t>Adaptador de PVC soldável com anel para caixa dágua, DN 32mm</t>
  </si>
  <si>
    <t>Suporte de fixação de eletrocalha de 300x100mm, no teto, através de suporte angular (1 und), porca sextavada e arruela 1/4 (4 und) , vergalhão com rosca total 1/4" (h=60cm), cantoneira ZZ (2 und) e parafuso e bucha S8 (2 und)</t>
  </si>
  <si>
    <t>Suporte de fixação de eletrocalha de 400x100mm, no teto, através de suporte angular (1 und), porca sextavada e arruela 1/4 (4 und), vergalhão rosca total 1/4" (h=60cm), cantoneira ZZ (2 und) e parafuso e bucha S8 (2 und)</t>
  </si>
  <si>
    <t>Painel de Fechamento Frontal 2 Us, inclusive fixação em Rack 19"</t>
  </si>
  <si>
    <t>Bandeja Simples Fixa 2 Us x 390mm carga máxima 20kg, inclusive fixação em Rack 19"</t>
  </si>
  <si>
    <t>Execução de pavimentação com blocos intertravados de concreto tipo pavi-s, espessura de 8 cm e resistência mínima de 35 MPa, assentados sobre colchão de pó de pedra de 10 cm, com rejuntamento em areia, compactação com placa vibratória e cortes com cortadora de piso</t>
  </si>
  <si>
    <t>Execução de pavimentação com blocos intertravados de concreto tipo pavi-s, espessura de 10 cm e resistência mínima de 35 MPa, assentados sobre colchão de pó de pedra de 10 cm, com rejuntamento em areia, compactação com placa vibratória e cortes com cortadora de piso</t>
  </si>
  <si>
    <t>Escada tipo marinheiro de tubo de ferro 1" e 3/4", com h=4.20m, para acesso a caixa dágua, inclusive pintura em esmalte sintético, conforme detalhe em projeto</t>
  </si>
  <si>
    <t>Adaptador de PVC soldável com anel para caixa dágua, DN 25mm</t>
  </si>
  <si>
    <t>Tabela de Custos Unitários Referenciais para Licitações de Obras Públicas</t>
  </si>
  <si>
    <r>
      <t>Tabela:</t>
    </r>
    <r>
      <rPr>
        <sz val="11"/>
        <color theme="1"/>
        <rFont val="Calibri"/>
        <family val="2"/>
        <scheme val="minor"/>
      </rPr>
      <t> 1679501 - TABELA CUSTOS LABOR/CT-UFES PADRÃO DER-ES SERVIÇOS NÃO DESONERADOS DEZEMBRO/2025 (LS HORISTAS=157,27; LS MENSALISTAS=72,92%; BDI=0%)</t>
    </r>
  </si>
  <si>
    <r>
      <t>Órgão:</t>
    </r>
    <r>
      <rPr>
        <sz val="11"/>
        <color theme="1"/>
        <rFont val="Calibri"/>
        <family val="2"/>
        <scheme val="minor"/>
      </rPr>
      <t> DEPARTAMENTO DE EDIFICAÇÕES E DE RODOVIAS DO ESTADO DO ESPÍRITO SANTO</t>
    </r>
  </si>
  <si>
    <r>
      <t>Leis Sociais:</t>
    </r>
    <r>
      <rPr>
        <sz val="11"/>
        <color theme="1"/>
        <rFont val="Calibri"/>
        <family val="2"/>
        <scheme val="minor"/>
      </rPr>
      <t> 157,27 %</t>
    </r>
  </si>
  <si>
    <r>
      <t>BDI:</t>
    </r>
    <r>
      <rPr>
        <sz val="11"/>
        <color theme="1"/>
        <rFont val="Calibri"/>
        <family val="2"/>
        <scheme val="minor"/>
      </rPr>
      <t> 0 %</t>
    </r>
  </si>
  <si>
    <t>Categoria: Mão-de-obra</t>
  </si>
  <si>
    <t>Código</t>
  </si>
  <si>
    <t>Descrição</t>
  </si>
  <si>
    <t>Preço</t>
  </si>
  <si>
    <t>INSUMOS DE MAO DE OBRA</t>
  </si>
  <si>
    <t>MAO DE OBRA (SALARIOS)</t>
  </si>
  <si>
    <t>H</t>
  </si>
  <si>
    <t>AZULEJISTA (OFICIAL - SINDUSCON)</t>
  </si>
  <si>
    <t>CALCETEIRO/PINTOR (OFICIAL - SINDUSCON)</t>
  </si>
  <si>
    <t>ELETROTECNICO MONTADOR - SINTRACONST</t>
  </si>
  <si>
    <t>ENCANADOR (OFICIAL - SINDUSCON)</t>
  </si>
  <si>
    <t>GRANITEIRO/MARMORISTA (OFICIAL - SINDUSCON)</t>
  </si>
  <si>
    <t>JARDINEIRO (OFICIAL - SINDUSCON)</t>
  </si>
  <si>
    <t>LADRILHISTA (OFICIAL - SINDUSCON)</t>
  </si>
  <si>
    <t>MONTADOR (SINTRACONST)</t>
  </si>
  <si>
    <t>ENGENHEIRO JUNIOR</t>
  </si>
  <si>
    <t>PASTILHEIRO (OFICIAL - SINDUSCON)</t>
  </si>
  <si>
    <t>PINTOR (OFICIAL - SINDUSCON)</t>
  </si>
  <si>
    <t>SERRALHEIRO (OFICIAL - SINDUSCON)</t>
  </si>
  <si>
    <t>SOLDADOR (OFICIAL - SINDUSCON)</t>
  </si>
  <si>
    <t>OPERADOR DE MAQUINAS AUXILIARES (OPERADOR DE MAQUINAS PESADAS I - SINDICOPES)</t>
  </si>
  <si>
    <t>MAO DE OBRA (SALARIOS) - CONTINUACAO</t>
  </si>
  <si>
    <t>TOPOGRAFO - (TECNICO 2O GRAU NIVEL C)</t>
  </si>
  <si>
    <t>NIVELADOR (SINTEC)</t>
  </si>
  <si>
    <t>AUXILIAR DE CAMPO (SINTEC)</t>
  </si>
  <si>
    <t>PINTOR (LETRISTA) - (SINTRACONST)</t>
  </si>
  <si>
    <t>AJUDANTE MONTADOR ELETROMECÂNICO - (AJUDANTE DE MONTAGEM SINTRACONST)</t>
  </si>
  <si>
    <t>MECANICO DE REFRIGERACAO - (SINDIFER)</t>
  </si>
  <si>
    <t>TECNICO DE REFRIGERACAO - (SINDIFER)</t>
  </si>
  <si>
    <t>MOTORISTA II - VEICULO C/ CAPAC. CARGA ACIMA DE 4 TONELADAS ATE 12 TONELADAS</t>
  </si>
  <si>
    <t>MOTORISTA III - VEICULO C/ CAPAC. CARGA ACIMA DE 12 TONELADAS</t>
  </si>
  <si>
    <t>VIDRACEIRO (OFICIAL - SINDUSCON)</t>
  </si>
  <si>
    <t>OPERADOR DE MAQUINAS PESADAS II - SINDICOPES</t>
  </si>
  <si>
    <t>MÃO DE OBRA (SALÁRIOS - MENSALISTAS)</t>
  </si>
  <si>
    <t>MES</t>
  </si>
  <si>
    <t>ENGENHEIRO PLENO</t>
  </si>
  <si>
    <t>ENGENHEIRO SENIOR</t>
  </si>
  <si>
    <t>TECNICO 2 GRAU NIVEL A</t>
  </si>
  <si>
    <t>TECNICO 2 GRAU NIVEL B</t>
  </si>
  <si>
    <t>TECNICO 2 GRAU NIVEL C</t>
  </si>
  <si>
    <t>MESTRE DE OBRAS SENIOR</t>
  </si>
  <si>
    <t>ENCARREGADO DE TURMA</t>
  </si>
  <si>
    <t>COORDENADOR TECNICO ESPECIALISTA</t>
  </si>
  <si>
    <t>TECNICO 2 GRAU NIVEL D</t>
  </si>
  <si>
    <t>ALMOXARIFE</t>
  </si>
  <si>
    <t>AUXILIAR DE ALMOXARIFE</t>
  </si>
  <si>
    <t>COTADOR</t>
  </si>
  <si>
    <t>TECNICO NIVEL SUPERIOR</t>
  </si>
  <si>
    <t>VIGIA</t>
  </si>
  <si>
    <t>Categoria: Material</t>
  </si>
  <si>
    <t>INSUMOS BASICOS - CIVIL</t>
  </si>
  <si>
    <t>ELEMENTOS ESTRUTURAIS PRE-MOLDADOS</t>
  </si>
  <si>
    <t>MOURAO RETO DE CONCRETO BASE 10X10CM H=2.50M</t>
  </si>
  <si>
    <t>UN</t>
  </si>
  <si>
    <t>AGREGADOS, AGLOMERANTES, MISTURADOS</t>
  </si>
  <si>
    <t>CONCRETO USINADO FCK 30 MPA BRITA 0+1 ABATIMENTO 100 +/- 20MM</t>
  </si>
  <si>
    <t>REJUNTE EPOXI COR BRANCA</t>
  </si>
  <si>
    <t>REJUNTE JUNTAPLUS FINA COR CINZA</t>
  </si>
  <si>
    <t>REJUNTE PORCELANATO QUARTZOLIT</t>
  </si>
  <si>
    <t>AGREGADOS, AGLOMERANTES E MISTURAS</t>
  </si>
  <si>
    <t>CIMENTO BRANCO NAO ESTRUTURAL</t>
  </si>
  <si>
    <t>CIMENTO COLANTE INDUSTRIALIZADO AC I</t>
  </si>
  <si>
    <t>CONCRETO USINADO FCK 20 MPA BRITA 0+1 ABATIMENTO 100 +/- 20MM</t>
  </si>
  <si>
    <t>BRITA 3</t>
  </si>
  <si>
    <t>BRITA 4</t>
  </si>
  <si>
    <t>PEDRA DE MAO (RACHAO)</t>
  </si>
  <si>
    <t>PEDRISCO</t>
  </si>
  <si>
    <t>PO DE PEDRA</t>
  </si>
  <si>
    <t>BRITA N.3 E 4</t>
  </si>
  <si>
    <t>BARRO PARA ATERRO</t>
  </si>
  <si>
    <t>CONCRETO USINADO FCK 25 MPA BRITA 0+1 ABATIMENTO 100 +/- 20MM</t>
  </si>
  <si>
    <t>BRITA 1 E 2 (MEDIA)</t>
  </si>
  <si>
    <t>ARGAMASSA FINA PRE FABRICADA P/ ASSENT E REJUNTE DE PASTILHAS</t>
  </si>
  <si>
    <t>AREIA FINA</t>
  </si>
  <si>
    <t>AREIA PARA ATERRO</t>
  </si>
  <si>
    <t>ARGAMASSA PARA GRAUTEAMENTO TIPO SIKAGROUT</t>
  </si>
  <si>
    <t>REJUNTE PRE-FABRICADA</t>
  </si>
  <si>
    <t>ARGAM COLANTE FLEXIVEL AC III P/ ASSENT. PORCELANATO E PEDRAS (GRANITO E MÁRMORE)</t>
  </si>
  <si>
    <t>ARGAMASSA TIXOTROPICA DO TIPO SIKA MONOTOP 622, BAUTECH S88, NAFUFILLCR OU EQUIVALENTE</t>
  </si>
  <si>
    <t>MADEIRAS</t>
  </si>
  <si>
    <t>FORMICA BRANCA ACABAMENTO FROST 0,80MM</t>
  </si>
  <si>
    <t>PECA EM MADEIRA PINUS 10 X 2.5 CM (BRUTA)</t>
  </si>
  <si>
    <t>M</t>
  </si>
  <si>
    <t>PECA EM MADEIRA 7 X 2 CM (BRUTA)</t>
  </si>
  <si>
    <t>PECA EM MADEIRA 7X5CM (BRUTA)</t>
  </si>
  <si>
    <t>SARRAFO DE MADEIRA PINUS 8 X 2.5 CM (BRUTA)</t>
  </si>
  <si>
    <t>TABUA DE MADEIRA PINUS 30 X 2.5 CM (TAIPA DE 1ª)</t>
  </si>
  <si>
    <t>MADEIRA DE LEI PARA TELHADO COLONIAL/TELHA FRANCESA</t>
  </si>
  <si>
    <t>PONTALETE DE MADEIRA BRUTA DE 3ª 8.0 X 8.0 CM</t>
  </si>
  <si>
    <t>SARRAFO DE MADEIRA DE LEI 8 X 2.5 CM (BRUTA)</t>
  </si>
  <si>
    <t>TACO P/ FIXACAO DE BATENTE/RODAPE 10X10X2,5 CM</t>
  </si>
  <si>
    <t>CHAPA COMPENSADA RESINADA ESP. 6MM</t>
  </si>
  <si>
    <t>CHAPA COMPENSADA RESINADA ESP. 10MM</t>
  </si>
  <si>
    <t>CHAPA COMPENSADA RESINADA ESP. 12MM</t>
  </si>
  <si>
    <t>CHAPA COMPENSADA PLASTIFICADA ESP. 12MM</t>
  </si>
  <si>
    <t>CHAPA COMPENSADA PLASTIFICADA 18MM</t>
  </si>
  <si>
    <t>PECA EM MADEIRA DE LEI 8.0 X 8.0 CM</t>
  </si>
  <si>
    <t>PECA EM MADEIRA DE LEI 5.0 X 10.0 CM (APARELHADA)</t>
  </si>
  <si>
    <t>PECA EM MADEIRA DE LEI 7.0 X 12.0 CM (APARELHADA)</t>
  </si>
  <si>
    <t>PECA EM MADEIRA DE LEI 15.0 X 20.0 CM (APARELHADA)</t>
  </si>
  <si>
    <t>RIPA EM MADEIRA DE LEI 1.5 X 5.0 CM</t>
  </si>
  <si>
    <t>RIPA EM MADEIRA DE LEI 1.5 X 4.0 CM</t>
  </si>
  <si>
    <t>MADEIRA DE LEI PARA TELHADO</t>
  </si>
  <si>
    <t>RIPA MADEIRA DE LEI DE 7 X 2 CM</t>
  </si>
  <si>
    <t>FORMICA LISA BRILHANTE</t>
  </si>
  <si>
    <t>MADEIRAS - CONTINUACAO</t>
  </si>
  <si>
    <t>TABUA EM MADEIRA DE LEI DE 20CM DE LARGURA COM 3CM DE ESPESSURA</t>
  </si>
  <si>
    <t>ESCORA DE EUCALIPTO (COMP.=3.50M)</t>
  </si>
  <si>
    <t>DZ</t>
  </si>
  <si>
    <t>PECA EM MADEIRA E LEI 6X16CM (BRUTA)</t>
  </si>
  <si>
    <t>PECA EM MADEIRA DE LEI 7X12CM (BRUTA)</t>
  </si>
  <si>
    <t>PECA EM MADEIRA DE LEI 7X5CM (BRUTA)</t>
  </si>
  <si>
    <t>PECA EM MADEIRA DE LEI 2X1 CM (BRUTA)</t>
  </si>
  <si>
    <t>PECA EM MADEIRA DE LEI 8.5 X 2 CM (BRUTA)</t>
  </si>
  <si>
    <t>FORMAS E ESCORAMENTOS</t>
  </si>
  <si>
    <t>ANDAIME MET TUBULAR FACHADA - LOCACAO (M/MÊS)</t>
  </si>
  <si>
    <t>ANDAIME PARA FACHADA (LOCAÇÃO MENSAL)</t>
  </si>
  <si>
    <t>PECA EM MADEIRA DE LEI 7 X 5 CM (APARELHADA)</t>
  </si>
  <si>
    <t>RIPA EM MADEIRA (MATERIAL DE 3ª) 5X2CM PINUS OU EQUIVALENTE</t>
  </si>
  <si>
    <t>ARMADURAS PARA CONCRETO</t>
  </si>
  <si>
    <t>ACO CA-50 DE 6.3MM</t>
  </si>
  <si>
    <t>ACO CA-50 DE 20.0MM</t>
  </si>
  <si>
    <t>ACO CA-60 DE 5.0MM</t>
  </si>
  <si>
    <t>TELA SOLDADA EM AÇO TIPO TELCON Q-138 P/ ARMADURA</t>
  </si>
  <si>
    <t>ESPACADOR EM PVC CIRCULAR COMP.: 30 MM</t>
  </si>
  <si>
    <t>LAJES E PAINEIS PRE-FABRICADOS</t>
  </si>
  <si>
    <t>LAJE PRE-FABRICADA TRELIÇADA H=8CM - SOBRECARGA 200KG/M2 PARA FORRO - EXCLUSIVE CAPEAMENTO</t>
  </si>
  <si>
    <t>LAJE PRE-FABRICADA TRELIÇADA H= 8CM - SOBRECARGA 300 KG/M2 - PARA PISO - EXCLUSIVE CAPEAMENTO</t>
  </si>
  <si>
    <t>VEDACAO (TIJOLOS E BLOCOS)</t>
  </si>
  <si>
    <t>BLOCO DE CONCRETO 9 X 19 X 39CM - VEDACAO</t>
  </si>
  <si>
    <t>BLOCO DE CONCRETO 14 X 19 X 39CM - VEDACAO</t>
  </si>
  <si>
    <t>BLOCO DE CONCRETO 19 X 19 X 39CM - VEDACAO</t>
  </si>
  <si>
    <t>BLOCO DE CONCRETO 14 X 19 X 39CM - ESTRUTURAL</t>
  </si>
  <si>
    <t>BLOCO DE CONCRETO 19 X 19 X 39CM - ESTRUTURAL</t>
  </si>
  <si>
    <t>BLOCO DE CONCRETO 9 X 19 X 39 CM - ESTRUTURAL</t>
  </si>
  <si>
    <t>BLOCO CERÂMICO 08 FUROS 09X19X19CM - DA FABRICA</t>
  </si>
  <si>
    <t>VEDACAO (ELEMENTOS VAZADOS)</t>
  </si>
  <si>
    <t>COBOGO DE CONCRETO TIPO RETO 20 X 20 X 10 CM - 4 FUROS</t>
  </si>
  <si>
    <t>COBOGO DE CONCRETO TIPO RETO 10 X 40 X 40CM - 9 FUROS</t>
  </si>
  <si>
    <t>VEDACAO (DIVISORIAS)</t>
  </si>
  <si>
    <t>GRANITO CINZA ANDORINHA E = 3 CM POLIDO NOS DOIS LADOS</t>
  </si>
  <si>
    <t>MATERIAIS PARA IMPERMEABILIZACAO</t>
  </si>
  <si>
    <t>ADITIVO IMPERMEABILIZANTE PEGA NORMAL P/ ARGAMASSA E CONCRETO - SIKA 1, VEDACIT PRO OU EQUIVALENTE</t>
  </si>
  <si>
    <t>SIKA TOP 107</t>
  </si>
  <si>
    <t>IMPERMEABILIZANTE PRETO FLEXIVEL IGOLFLEX OU EQUIVALENTE</t>
  </si>
  <si>
    <t>IMPERMEABILIZANTE ASFALTICO DISPERSO EM AGUA IGOL 2 - SIKA OU EQUIVALENTE</t>
  </si>
  <si>
    <t>SIKAFLEX 1A</t>
  </si>
  <si>
    <t>ML</t>
  </si>
  <si>
    <t>SIKA TOP 108 ARMATEC (INIBIDOR DE CORROSAO)</t>
  </si>
  <si>
    <t>MANTA GEOTEXTIL DE POLIESTER BIDIM RT-10</t>
  </si>
  <si>
    <t>MATERIAIS PARA IMPERMEABILIZACAO (CONT.)</t>
  </si>
  <si>
    <t>LONA PLASTICA PRETA 80 MICRAS</t>
  </si>
  <si>
    <t>MANTA ASFALTICA 3MM TIPO III - APP (AREIA/POLIESTER/POLIESTER) NBR 9952, INCL. ARG. REGULAR., PRIMER E PROTECAO</t>
  </si>
  <si>
    <t>MANTA ASFALTICA 4MM TIPO III - APP (AREIA/POLIESTER/POLIESTER) NBR 9952, INCL. ARG. REGULAR. PRIMER E PROTECAO</t>
  </si>
  <si>
    <t>FUNDO CONVERTEDOR DE FERRUGEM - PFC - QUIMATIC OU EQUIVALENTE</t>
  </si>
  <si>
    <t>L</t>
  </si>
  <si>
    <t>POLIURETANO FLEXIVEL BISNAGA 360G TEL 5905</t>
  </si>
  <si>
    <t>MATERIAIS PARA ISOLACAO TERMICA E ACUSTICA</t>
  </si>
  <si>
    <t>ESPUMA EXPANSIVA DE POLIURETANO AEROSOL 500ML (LATA)</t>
  </si>
  <si>
    <t>TELHAS E DOMUS</t>
  </si>
  <si>
    <t>TELHA FIBROCIMENTO ONDULADA DE 6MM</t>
  </si>
  <si>
    <t>TELHA FIBROCIMENTO ONDULADA DE 8MM</t>
  </si>
  <si>
    <t>TELHA ALUMINIO TRAPEZOIDAL 0,5MM</t>
  </si>
  <si>
    <t>TELHA CERAMICA TIPO CAPA E CANAL PLAN - NATURAL</t>
  </si>
  <si>
    <t>CUMEEIRA CERAMICA TIPO CAPA E CANAL NAT - FABRICA</t>
  </si>
  <si>
    <t>CUMEEIRA CERAMICA CAPA E CANAL NAT - PÇA VITORIA</t>
  </si>
  <si>
    <t>TELHA ONDULADA DE ALUMÍNIO ESP. 0.5 MM</t>
  </si>
  <si>
    <t>TELHA AL/ZINCO ONDULADA (GALVALUME) ESP. 0.43MM</t>
  </si>
  <si>
    <t>TELHA METALICA ONDULADA ACO GALVALUME ESP 0.5MM PRE PINTADA 1 FACE COR RAL 9003 (BRANCA)</t>
  </si>
  <si>
    <t>TELHA METALICA EM ACO GALVALUME TRAPEZOIDAL 40 ESP. 0.50MM PRE-PINTADA NAS DUAS FACES</t>
  </si>
  <si>
    <t>TELHAS (ELEMENTOS DE ARREMATE)</t>
  </si>
  <si>
    <t>RUFO EM ALUMINIO ESP. 0.5 MM LARGURA 30 CM</t>
  </si>
  <si>
    <t>CUMEEIRA FIBROCIMENTO NORMAL (ONDULADA)</t>
  </si>
  <si>
    <t>FITAS ANTI-CORROSIVAS PRETA PARA ASSENT TELHAS</t>
  </si>
  <si>
    <t>CANTONEIRA ABAS IGUAIS DE FERRO ASTM A-36 - 1/8" X 1/2" X 1/2"</t>
  </si>
  <si>
    <t>ELEMENTOS DE FIXACAO (PARAFUSOS/FERRAGENS)</t>
  </si>
  <si>
    <t>CONJUNTO VEDACAO ELASTICA</t>
  </si>
  <si>
    <t>ARO EM METAL PARA BASQUETE</t>
  </si>
  <si>
    <t>CANTONEIRA ABAS IGUAIS DE FERRO ASTM A-36 - 1/8" X 3/4" X 3/4"</t>
  </si>
  <si>
    <t>PARAFUSO PARA MADEIRA DE 80MM</t>
  </si>
  <si>
    <t>PARAFUSO GALVANIZADO P/ TELHA (FIXAÇÃO EM MADEIRA), 5/16? X 110MM</t>
  </si>
  <si>
    <t>PARAFUSO S-8</t>
  </si>
  <si>
    <t>BUCHA PLASTICA COM PARAFUSO - 8MM</t>
  </si>
  <si>
    <t>BUCHA PLASTICA 8MM</t>
  </si>
  <si>
    <t>CONJUNTO PARAFUSO ACO INOX 304 ROSCA SOBERBA 7,2MM PARA FIXACAO DE BACIA/MICTORIOS</t>
  </si>
  <si>
    <t>PARAFUSO CROMADO D = 4 MM</t>
  </si>
  <si>
    <t>BUCHA PLASTICA S-7</t>
  </si>
  <si>
    <t>PORCA SEXTAVADA 1/4"</t>
  </si>
  <si>
    <t>PREGO - PRECO MEDIO DAS BITOLAS</t>
  </si>
  <si>
    <t>PREGO 12X12</t>
  </si>
  <si>
    <t>PREGO 15X15</t>
  </si>
  <si>
    <t>PREGO 18X30</t>
  </si>
  <si>
    <t>PREGO 18X27 GALVANIZADO</t>
  </si>
  <si>
    <t>GRAMPO P/ CERCA GALVANIZADO 1" X 9"</t>
  </si>
  <si>
    <t>PARAFUSO PARA BUCHA S-5</t>
  </si>
  <si>
    <t>PARAFUSO PARA BUCHA PLASTICA N.7</t>
  </si>
  <si>
    <t>BUCHA PLASTICA S-5</t>
  </si>
  <si>
    <t>BUCHA PLASTICA S-8</t>
  </si>
  <si>
    <t>ELEMENTOS DE FIXACAO - CONTINUACAO</t>
  </si>
  <si>
    <t>PARAFUSO SEXTAVADO COM PORCA E ARRUELA 3/8" X 1.1/2" - ZINCADO</t>
  </si>
  <si>
    <t>CONJUNTO FIXACAO P/ TELHA DE ALUMINIO TRAPEZOIDAL</t>
  </si>
  <si>
    <t>PARAFUSO COM BUCHA S-10</t>
  </si>
  <si>
    <t>BARRA CHATA DE FERRO ASTM A-36 1/4" X 2"</t>
  </si>
  <si>
    <t>PARAFUSO GALV. C/PORCA E ARRUELA 16MM X 200MM</t>
  </si>
  <si>
    <t>BUCHA DE NYLON N.º8 REF.: TEL-5308</t>
  </si>
  <si>
    <t>PREGO 17X21</t>
  </si>
  <si>
    <t>BUCHA PLASTICA COM PARAFUSO - 6MM</t>
  </si>
  <si>
    <t>CANTONEIRA FERRO CROMADO,PEQ. P/DIVISÓRIA GRANITO OU MARMORE ESP 3CM</t>
  </si>
  <si>
    <t>PARAFUSO FERRO CROMADO, ROSCA COM DUAS CABEÇAS P/ DIVISÓRIA</t>
  </si>
  <si>
    <t>DOBRADICA FERRO CROMADO P/PORTA DE DIVISORIA DE MARMORE OU GRANITO ESP 3CM</t>
  </si>
  <si>
    <t>BATENTE LATÃO CROMADO P/PORTA DE DIVISORIA DE MARMORE OU GRANITO ESP 30MM</t>
  </si>
  <si>
    <t>CHUMB. EXPANSÃO PB644 PARABOLT/SIM. D=6.3/C=44.4MM (1/4" X 1.3/4")</t>
  </si>
  <si>
    <t>PARAFUSO COM BUCHA S8</t>
  </si>
  <si>
    <t>CONJUNTO P/ FIXAÇÃO TELHA ALUMINIO ONDULADA</t>
  </si>
  <si>
    <t>PARAFUSO CABEÇA QUADRADA MAQUINA GALVANIZADO A FOGO 16 X 100MM</t>
  </si>
  <si>
    <t>PREGO CABECA DUPLA 17 X 27</t>
  </si>
  <si>
    <t>PARAFUSO AUTOATARRACHANTE DIM 4.2X32MM REF TEL5333</t>
  </si>
  <si>
    <t>ARRUELA LISA ACO INOX 1/4" - TEL-5303</t>
  </si>
  <si>
    <t>BUCHA DE NYLON N.º6 REF.: TEL-5306</t>
  </si>
  <si>
    <t>ELEMENTOS DE FIXAÇÃO - CONTINUAÇÃO</t>
  </si>
  <si>
    <t>KIT M5 100 PECAS PORCA-GAIOLA C/ PARAF PHILIPS</t>
  </si>
  <si>
    <t>ARAMES</t>
  </si>
  <si>
    <t>ARAME GALVANIZADO N.10 BWG - 0,07142 KG/M</t>
  </si>
  <si>
    <t>ARAME GALVANIZADO N.12 BWG</t>
  </si>
  <si>
    <t>ARAME GALVANIZADO N.14 BWG</t>
  </si>
  <si>
    <t>ARAME GALVANIZADO N.16 BWG</t>
  </si>
  <si>
    <t>ARAME GALVANIZADO N.18 BWG</t>
  </si>
  <si>
    <t>ARAME GALVANIZADO N.14 AWG</t>
  </si>
  <si>
    <t>ARAME FARPADO GALVANIZAD FIO 16BWG</t>
  </si>
  <si>
    <t>FECHAMENTOS EXTERNOS</t>
  </si>
  <si>
    <t>MOURAO CONCRETO CURVO SECAO "T" H=3,20M</t>
  </si>
  <si>
    <t>TELA ARAME GALV. MALHA # 2" LOSANGULAR - FIO N.16 BWG</t>
  </si>
  <si>
    <t>TELA DE ARAME GALVANIZADO DE 1" FIO N.10 BWG</t>
  </si>
  <si>
    <t>TELA DE ARAME GALV. MALHA # 2" LOSANGULAR - FIO N.12 BWG - REVEST EM PVC</t>
  </si>
  <si>
    <t>FECHAMENTOS EXTERNOS (CONT.)</t>
  </si>
  <si>
    <t>TELA ARAME GALV. MALHA # 3" LOSANGULAR - FIO N. 12 BWG - REVEST EM PVC</t>
  </si>
  <si>
    <t>TELA ARAME GALV. MALHA # 1" QUADRADA - FIO N.12 BWG</t>
  </si>
  <si>
    <t>TELA ARAME GALV CORRUGADA "QUEBRA CHAMA" MALHA 3MM QUADRADA</t>
  </si>
  <si>
    <t>TELA MOSQUITEIRO EM NYLON MALHA 14 ABERTURA 1,5MM</t>
  </si>
  <si>
    <t>TELA MOSQUITEIRO ARAME GALV. MALHA # 18 FIO 32 QUADRADA</t>
  </si>
  <si>
    <t>TELA ARAME GALV. MALHA # 1/2" QUADRADA - FIO N.12 BWG</t>
  </si>
  <si>
    <t>TELA ARAME GALV. MALHA # 3/4" QUADRADA - FIO N.12 BWG</t>
  </si>
  <si>
    <t>BOMBEAMENTO DE CONCRETO</t>
  </si>
  <si>
    <t>TABULEIRO MARMORE BRANCO E GRANITO PRETO 40X40CM</t>
  </si>
  <si>
    <t>COLA BRANCA "PVA" CASCOLA, FORMICA, MUNDIAL OU EQUIVALENTE</t>
  </si>
  <si>
    <t>MOLDURA CANTONEIRA ALUMINIO PERFIL L 3/4"X3/4X1/8"</t>
  </si>
  <si>
    <t>JUNTA PLASTICA DE 17 X 3 MM</t>
  </si>
  <si>
    <t>CABO ACO GALV. SM 6X7-AF 6,4MM (1/4")</t>
  </si>
  <si>
    <t>BARRA CHATA DE FERRO ASTM A-36 3/16" X 1"</t>
  </si>
  <si>
    <t>DIVERSOS (CONTINUACAO)</t>
  </si>
  <si>
    <t>BARRA CHATA DE FERRO ASTM A-36 1/4" X 1"</t>
  </si>
  <si>
    <t>DISCO DE CORTE DIAMANTADO SEGMENTADO PARA CONCRETO, DIAMETRO DE 350 MM, FURO DE 1 " (14 X 1 ")</t>
  </si>
  <si>
    <t>BARRA APOIO RETA INOX 40CM ACCESS - JACKWAL OU EQUIVALENTE</t>
  </si>
  <si>
    <t>FILETE EM ISOPOR 2X1CM</t>
  </si>
  <si>
    <t>BARRA APOIO RETA INOX 90CM ACCESS - JACKWAL OU EQUIVALENTE</t>
  </si>
  <si>
    <t>CILINDRO DE GAS DE COZINHA 45 KG (VAZIO)</t>
  </si>
  <si>
    <t>DUREPOX (250G)</t>
  </si>
  <si>
    <t>PARAF. INOX SEXT. M6X45MM, BUCHA N.8, ARRUELA 1/4"</t>
  </si>
  <si>
    <t>FIXADOR UNIV SPDA ESTANH TEL-5024 P/CABO 16 A 70MM</t>
  </si>
  <si>
    <t>TUBO DE ACO CARBONO SCHEDULE 40 Ø 3/4" - PRETO SEM COSTURA</t>
  </si>
  <si>
    <t>BARRA APOIO RETA INOX 70CM ACCESS - JACKWAL OU EQUIVALENTE</t>
  </si>
  <si>
    <t>FITA DE PVC BRANCA AUTO-ADERENTE (NÃO ADESIVA) L=100MM X 10M</t>
  </si>
  <si>
    <t>BARRA APOIO RETA INOX 80CM ACCESS - JACKWAL OU EQUIVALENTE</t>
  </si>
  <si>
    <t>BARRA APOIO RETA INOX 60CM ACCESS - JACKWAL OU EQUIVALENTE</t>
  </si>
  <si>
    <t>ÁLCOOL ISOPROPÍLICO 99,8% - 5 LITROS</t>
  </si>
  <si>
    <t>SELANTE A BASE DE POLIURETANO SIKAFLEX UNIVERSAL OU EQUIVALENTE (CARTUCHO COM 300ML)</t>
  </si>
  <si>
    <t>DETERGENTE NEUTRO USO GERAL CONCENTRADO</t>
  </si>
  <si>
    <t>INSUMOS DE ACABAMENTOS - CIVIL</t>
  </si>
  <si>
    <t>ESQUADRIAS DE MADEIRA - ANGELIM PEDRA</t>
  </si>
  <si>
    <t>ALIZAR / GUARNICAO EM MAD DE LEI 5.0 X 1.5 CM</t>
  </si>
  <si>
    <t>PORTA MADEIRA DE LEI LISA MEDIA SARRAFEADA ESP.30MM 0.80 X 1.80M P/ PINTURA</t>
  </si>
  <si>
    <t>MARCO MAD LEI 15X3CM BAT 0.90X2.10M ANGELIM PEDRA</t>
  </si>
  <si>
    <t>MARCO MAD LEI 15X3CM BAT 0.60X2.10M ANGELIM PEDRA</t>
  </si>
  <si>
    <t>MARCO MAD LEI 15X3CM BAT 0.70X2.10M ANGELIM PEDRA</t>
  </si>
  <si>
    <t>MARCO MAD LEI 15X3CM BAT 0.80X2.10M ANGELIM PEDRA</t>
  </si>
  <si>
    <t>MARCO EM MADEIRA DE LEI 15 X 3 CM</t>
  </si>
  <si>
    <t>ESQUADRIAS DE MADEIRA (CONT.)</t>
  </si>
  <si>
    <t>PORTA EM COMPENSADO LISA LEVE COLMEIA ESP.35MM,0.7X2.1M P/PINT.</t>
  </si>
  <si>
    <t>PORTA MADEIRA DE LEI LISA MEDIA SARRAFEADA ESP 30 MM 0.6X2.1M P/ PINTURA</t>
  </si>
  <si>
    <t>PORTA MADEIRA DE LEI LISA MEDIA SARRAFEADA ESP 30 MM 0.7X2.1M P/ PINTURA</t>
  </si>
  <si>
    <t>PORTA MADEIRA DE LEI LISA MEDIA SARRAFEADA ESP 30 MM 0.8X2.1M P/ PINTURA</t>
  </si>
  <si>
    <t>PORTA MADEIRA DE LEI LISA MEDIA SARRAFEADA ESP 30 MM 0.9X2.1M P/ PINTURA</t>
  </si>
  <si>
    <t>PORTA EM MADEIRA DE LEI LISA MEDIA SARRAFEADA P/ PINTURA 0.60 X 1.80M</t>
  </si>
  <si>
    <t>PORTA MADEIRA DE LEI LISA MEDIA SARRAFEADA ESP 30MM P/ PINTURA 0.80 X 1.60 M</t>
  </si>
  <si>
    <t>PORTA DE VENEZIANA EM MADEIRA DE LEI, 0.7 X 2.10M</t>
  </si>
  <si>
    <t>PORTA DE VENEZIANA EM MADEIRA DE LEI, 0.60 X 2.10M</t>
  </si>
  <si>
    <t>PORTA DE VENEZIANA EM MADEIRA DE LEI 0.80 X 2.10M</t>
  </si>
  <si>
    <t>ALIZAR / GUARNICAO EM MAD DE LEI 7X1.5CM</t>
  </si>
  <si>
    <t>PORTA MADEIRA DE LEI LISA MEDIA SARRAFEADA ESP 30MM P/ PINTURA 0.60 X 1.60M</t>
  </si>
  <si>
    <t>ALIZAR / GUARNICAO EM MAD DE LEI 5X2.5CM</t>
  </si>
  <si>
    <t>CAIXILHO MAD LEI 9X3CM P/ JANELA - ANGELIM PEDRA</t>
  </si>
  <si>
    <t>PORTA MAD LEI LISA MEDIA SARRAFEADA 30MM 0.70 X 2.10M C/VISOR 0.40 X 0.60M</t>
  </si>
  <si>
    <t>PORTA MAD LEI LISA MEDIA SARRAFEADA 30MM 0.80 X 2.10M C/ VISOR 0.40 X 0.60M</t>
  </si>
  <si>
    <t>PORTA MAD LEI LISA MEDIA SARRAFEADA 30MM 0.90 X 2.10M C/ VISOR 0.40 X 0.60M</t>
  </si>
  <si>
    <t>ESQUADRIAS METÁLICAS (CONT.)</t>
  </si>
  <si>
    <t>PORTA ABRIR VENEZIANA ALUM ANOD NATURAL LINHA 25/SUPREMA</t>
  </si>
  <si>
    <t>JANELA MAXIM-AR ALUMINIO ANOD. NATURAL LINHA 25/SUPREMA</t>
  </si>
  <si>
    <t>PORTA CORTA-FOGO P90 0,80 X 2,10M C/ MARCO</t>
  </si>
  <si>
    <t>PORTA CORTA FOGO P90 0.90X2.10X0,05M C/ MARCO</t>
  </si>
  <si>
    <t>PORTA CORTA FOGO P120 0.90X2.10X0,05M C/ MARCO</t>
  </si>
  <si>
    <t>JANELA DE CORRER ALUMINIO ANOD. NATURAL LINHA 25/SUPREMA</t>
  </si>
  <si>
    <t>FERRAGENS PARA ESQUADRIAS</t>
  </si>
  <si>
    <t>FECHADURA COMPLETA PARA PORTA INTERNA</t>
  </si>
  <si>
    <t>TARGETA FIO REDONDO 3"</t>
  </si>
  <si>
    <t>FECHADURA PARA PORTAO</t>
  </si>
  <si>
    <t>TARGETA FIO REDONDO 2"</t>
  </si>
  <si>
    <t>FECHADURA ALAVANCA E CHAVE YALE</t>
  </si>
  <si>
    <t>FECHADURA DE SEGURANCA ALIANCA MARCA REFERENCIA</t>
  </si>
  <si>
    <t>CADEADO 40MM</t>
  </si>
  <si>
    <t>CADEADO 30 MM</t>
  </si>
  <si>
    <t>PORTA CADEADO PARA CADEADO DE 30MM</t>
  </si>
  <si>
    <t>PORTA CADEADO PARA CADEADO DE 40MM</t>
  </si>
  <si>
    <t>FECHADURA TIPO "LIVRE-OCUPADO"</t>
  </si>
  <si>
    <t>DOBRADICA DE FERRO ZINCADO DE 3" X 2 1/2"</t>
  </si>
  <si>
    <t>FERRAGENS PARA ESQUADRIAS (CONT.)</t>
  </si>
  <si>
    <t>DOBRADICA EM LATAO CROMADO 3 X 2.1/2" C/ PARAFUSO</t>
  </si>
  <si>
    <t>TRINCO CHATO EM AÇO CROMADO DE EMBUTIR 20CM</t>
  </si>
  <si>
    <t>BASCULA LINHA 25 ALUMINIO ANOD NATURAL</t>
  </si>
  <si>
    <t>FECHADURA COM MAÇANETA TIPO BOLA E CHAVE YALE</t>
  </si>
  <si>
    <t>FECHADURA DE SOBREPOR TIPO CAIXAO E CHAVE COMUM</t>
  </si>
  <si>
    <t>FECH COM MAÇANETA TIPO ALAVANCA E CHAVE TIPO COMUM</t>
  </si>
  <si>
    <t>REVESTIMENTOS (CERÂMICA E SIMILARES)</t>
  </si>
  <si>
    <t>AZULEJO BRANCO 15X15CM</t>
  </si>
  <si>
    <t>REVESTIMENTOS (CERÂMICA E SIMILARES) - CONT.</t>
  </si>
  <si>
    <t>PASTILHA CERÂMICA 5X5CM COR BRANCA</t>
  </si>
  <si>
    <t>REVESTIMENTOS (PEDRAS NATURAIS)</t>
  </si>
  <si>
    <t>MARMORE BRANCO P/BANCADA ESP. 3 CM</t>
  </si>
  <si>
    <t>GRANITO CINZA ANDORINHA POLIDO ESP. 2CM P/ BANCAD</t>
  </si>
  <si>
    <t>REVESTIMENTOS (PEDRAS NATURAIS) - CONT.</t>
  </si>
  <si>
    <t>RODABANCA EM GRANITO CINZA ANDORINHA H=10CM, ESP=2CM</t>
  </si>
  <si>
    <t>ESQUADRIAS METÁLICAS (CONT)</t>
  </si>
  <si>
    <t>PORTAO ABRIR NYLOFOR-3D L=1.00M H=2.43M</t>
  </si>
  <si>
    <t>REVESTIMENTOS (ELEMENTOS DE ARREMATE)</t>
  </si>
  <si>
    <t>CANTONEIRA DE ALUMINIO SEXTAVADA P/ ACABAMENTO</t>
  </si>
  <si>
    <t>MOLDURA EM MADEIRA DE LEI DE 7.0 X 2.5 CM</t>
  </si>
  <si>
    <t>PEITORIL GRANITO CINZA ANDORINHA LARG.15CM,ESP.3CM</t>
  </si>
  <si>
    <t>PEITORIL MARMORE BRANCO, LARG. 40 CM</t>
  </si>
  <si>
    <t>PERFIL "U" EM ALUMINIO ANODIZADO FOSCO 1/2" X 1/2" ESP. 1/16"</t>
  </si>
  <si>
    <t>RODA PAREDE GRAN CINZA AND 7X2CM ACAB 2 LADOS</t>
  </si>
  <si>
    <t>PORTAO CORRER NYLOFOR 3D 3.50X2.43M, KIT COMPLETO</t>
  </si>
  <si>
    <t>ESQUADRIAS METALICAS (CONTINUACAO)</t>
  </si>
  <si>
    <t>POSTE INTERMEDIARIO NYLOFOR 3D, C/ H=2,08M COM TAMPA</t>
  </si>
  <si>
    <t>FORROS</t>
  </si>
  <si>
    <t>FORRO DE GESSO COLOCADO, ACABAMENTO TIPO LISO</t>
  </si>
  <si>
    <t>FORROS (CONTINUAÇÃO)</t>
  </si>
  <si>
    <t>FORRO PVC L=20CM COR BRANCO 7 A 8 MM COLOCADO COLOCADO -ESTRUTURADO POR PERFIS DE AÇO GALVANIZADO E TIRANTES RIGIDOS</t>
  </si>
  <si>
    <t>FERRAGENS P/ ESQUADRIAS (CONT)</t>
  </si>
  <si>
    <t>ROLDANA CROMADA C/ PINO DIAM. Ø 3" CANAL TIPO "V" 2"</t>
  </si>
  <si>
    <t>PORTA CADEADO E CADEADO 40MM</t>
  </si>
  <si>
    <t>PISOS (CERÂMICA E SIMILARES)</t>
  </si>
  <si>
    <t>XADREZ (PO CORANTE TIPO XADREZ MARCA DE REF.)</t>
  </si>
  <si>
    <t>PISOS (CERÂMICA E SIMILARES) - CONT.</t>
  </si>
  <si>
    <t>LADRILHO HIDRAULICO RANHURADO 20X20CM COLORIDO</t>
  </si>
  <si>
    <t>LADRILHO HIDRÁULICO PASTILHADO 20X20CM COLORIDO</t>
  </si>
  <si>
    <t>PISO CERAMICO 45X45 CM CARGO PLUS WHITE ELIANE - PEI 5</t>
  </si>
  <si>
    <t>TINTAS (CONTINUACAO)</t>
  </si>
  <si>
    <t>SELADOR EPOXI INTERGARD 2001 VERNIZ INCOLOR - INTERNACIONAL OU EQUIVALENTE</t>
  </si>
  <si>
    <t>PISOS CERAMICOS E GRANITO</t>
  </si>
  <si>
    <t>JUNTA DE DILATACAO PLASTICA</t>
  </si>
  <si>
    <t>FERRAGENS PARA ESQUADRIAS (CONTINUAÇÃO)</t>
  </si>
  <si>
    <t>GONZO DIAM 1" (MACHO/FEMEA) PARA PORTÃO (DE SOBREPOR)</t>
  </si>
  <si>
    <t>PAR</t>
  </si>
  <si>
    <t>PISOS (MADEIRA, PLÁSTICOS, ETC)</t>
  </si>
  <si>
    <t>AGREGADO DE ALTA RESISTENCIA PARA PISOS</t>
  </si>
  <si>
    <t>PISO VINILICO PAVIFLEX CHROMA CONCEPT 30X30CM - ESP.2MM - COLOCADO, INCLUSIVE ARGAMASSA DE REGULARIZAÇÃO</t>
  </si>
  <si>
    <t>TABUA MADEIRA DE LEI P/ PISO COM MACHO/FEMEA 15 CM X 2 CM (ASSOALHO)</t>
  </si>
  <si>
    <t>PISOS (MADEIRA, PLÁSTICOS, ETC) - CONT.</t>
  </si>
  <si>
    <t>PISO EMBORRAC PASTILHADO COR PRETA PLURIGOMA/EQUIV</t>
  </si>
  <si>
    <t>PISOS (ELEMENTOS DE ARREMATE)</t>
  </si>
  <si>
    <t>RODAPE DE PEROBA DE 1.5X7CM</t>
  </si>
  <si>
    <t>SOLEIRA GRANITO CINZA ANDORINHA ESP = 3CM, L= 3CM</t>
  </si>
  <si>
    <t>JUNTA PLASTICA "I" 27MM PARA PISOS</t>
  </si>
  <si>
    <t>RODA-PAREDE EM MADEIRA DE LEI DE 10.0 X 2.5 CM</t>
  </si>
  <si>
    <t>SOLEIRA GRANITO CINZA ANDORINHA ESP=2CM,L=15CM</t>
  </si>
  <si>
    <t>RODA-PAREDE EM MADEIRA DE LEI 20.0 X 1.5 CM</t>
  </si>
  <si>
    <t>RODAPE GRANITO CINZA ANDORINHA ESP. 2CM H=7CM ACAB. RETO</t>
  </si>
  <si>
    <t>PAVIMENTAÇÃO EXTERNA</t>
  </si>
  <si>
    <t>MEIO FIO CONCRETO PRE-MOLD. 12X15X30CM</t>
  </si>
  <si>
    <t>BLOCO CONCRETO TIPO PAVI-S ESP.8CM,35MPA(48UND/M2)</t>
  </si>
  <si>
    <t>BLOCO CONCRETO TIPO PAVI-S ESP.10CM - 35MPA</t>
  </si>
  <si>
    <t>BLOCO CONCRETO PAVI-S ESP. 6CM 35 MPA (48UN/M2)</t>
  </si>
  <si>
    <t>TINTA EPOXI INTERGARD INTERNATIONAL REF2005 (CINZA OU BRANCO) INCLUSIVE O COMPONENTE B - INTERNACIONAL OU EQUIVALENTE</t>
  </si>
  <si>
    <t>TINTAS (CONT.)</t>
  </si>
  <si>
    <t>LIXA DE MADEIRA GRAO 220 - NORTON OU EQUIVALENTE</t>
  </si>
  <si>
    <t>VIDROS E ACESSORIOS</t>
  </si>
  <si>
    <t>VIDRO LISO INCOLOR ESP.4MM,COLOCADO</t>
  </si>
  <si>
    <t>VIDRO MINI-BOREAL ESP.4MM, COLOCADO</t>
  </si>
  <si>
    <t>MASSA PARA VIDRO</t>
  </si>
  <si>
    <t>ESPELHO PRATA ESPESSURA 4 MM</t>
  </si>
  <si>
    <t>BOTAO FRANCES P/FIXACAO DE ESPELHOS, CROMADO</t>
  </si>
  <si>
    <t>VIDROS E ACESSORIOS (CONTINUAÇÃO)</t>
  </si>
  <si>
    <t>VIDRO ARAMADO ESP. 6MM, COLOCADO</t>
  </si>
  <si>
    <t>ESMALTE SINTETICO BRANCO FOSCO - LINHA PREMIUM</t>
  </si>
  <si>
    <t>TINTA EPOXI CATALISAVEL PARA ACABAMENTO</t>
  </si>
  <si>
    <t>TINTA LATEX PVA - LINHA PREMIUM - SUVINIL, CORAL OU EQUIVALENTE</t>
  </si>
  <si>
    <t>TINTA LATEX ACRILICA FOSCA - LINHA PREMIUM</t>
  </si>
  <si>
    <t>TINTA A BASE DE EMULSAO ACRILICA (PARA PISOS) - SUVINIL, CORAL OU EQUIVALENTE</t>
  </si>
  <si>
    <t>SELADOR ACRILICO - SUVINIL, CORAL OU EQUIVALENTE</t>
  </si>
  <si>
    <t>SOLVENTE PARA TINTA A BASE DE EPOXI</t>
  </si>
  <si>
    <t>TINTA PARA PISOS</t>
  </si>
  <si>
    <t>TINTA ESMALTE SINT. BRILHANTE COR BRANCA - LINHA PREMIUM (GALÃO 3,6 LITROS)</t>
  </si>
  <si>
    <t>VERNIZES E OUTROS MATERIAIS PARA PINTURA</t>
  </si>
  <si>
    <t>AGUARRAS MINERAL - SUVINIL, CORAL OU EQUIVALENTE</t>
  </si>
  <si>
    <t>CAL EM PO PARA PINTURA</t>
  </si>
  <si>
    <t>FUNDO BRANCO FOSCO NIVELADOR P/ MADEIRAS</t>
  </si>
  <si>
    <t>LIQUIDO SELADOR PARA PINTURA LATEX PVA</t>
  </si>
  <si>
    <t>LIXA P/ FERRO Nº 100 K-246 225X275MM - NORTON OU EQUIVALENTE</t>
  </si>
  <si>
    <t>LIXA PARA MADEIRA/MASSA Nº 150</t>
  </si>
  <si>
    <t>MASSA A BASE DE PVA - SUVINIL, CORAL OU EQUIVALENTE</t>
  </si>
  <si>
    <t>OLEO DE LINHACA</t>
  </si>
  <si>
    <t>PRIMER A BASE DE EPOXI</t>
  </si>
  <si>
    <t>SILICONE - HIDROFUGANTE</t>
  </si>
  <si>
    <t>TRINCHA 2"</t>
  </si>
  <si>
    <t>VERNIZ ACRILICO PARA CONCRETO</t>
  </si>
  <si>
    <t>ZARCAO - SUVINIL, CORAL OU EQUIVALENTE</t>
  </si>
  <si>
    <t>REMOVEDOR (THINNER) - MONTANA, EUCATEX OU EQUIVALENTE</t>
  </si>
  <si>
    <t>IMUNIZANTE PARA MADEIRA</t>
  </si>
  <si>
    <t>VERNIZ TRIPLA PROTECAO INCOLOR FOSCO PREMIUM, SUVINIL OU EQUIVALENTE</t>
  </si>
  <si>
    <t>SILICONE ACETICO INCOLOR BISNAGA 280G (300ML)</t>
  </si>
  <si>
    <t>VERNIZ COPAL INCOLOR BRILHANTE PREMIUM, SUVINIL, EUCATEX, MONTANA OU EQUIVALENTE</t>
  </si>
  <si>
    <t>VERNIZES E OUTROS MATERIAIS PARA PINTURA (CONT.)</t>
  </si>
  <si>
    <t>DILUENTE P/ TINTA EPÓXI</t>
  </si>
  <si>
    <t>GRAMA EM PLACAS TIPO ESMERALDA</t>
  </si>
  <si>
    <t>TERRA VEGETAL</t>
  </si>
  <si>
    <t>PLACA DE OBRA CHAPA DE AÇO Nº 22, REQUADRO EM METALON - IMPRESSÃO DIGITAL</t>
  </si>
  <si>
    <t>MASSA PLASTICA</t>
  </si>
  <si>
    <t>ESTRADO DE MADEIRA PADRÃO CASA GAS CONF PROJETO</t>
  </si>
  <si>
    <t>TRAVE P/ FUT SALAO 3,00X2,00M C/ RECUO FG D=3"</t>
  </si>
  <si>
    <t>POSTE VOLEIBOL FG D=2 1/2" C/ CARRETILHA E TAMPAO</t>
  </si>
  <si>
    <t>CJ</t>
  </si>
  <si>
    <t>DIVERSOS (CONTINUAÇÃO)</t>
  </si>
  <si>
    <t>REDE COM MALHA GROSSA PARA TRAVE DE FUTEBOL SALAO</t>
  </si>
  <si>
    <t>CESTA PARA ARO DE BASQUETE</t>
  </si>
  <si>
    <t>REDE VOLEIBOL MALHA GROSSA, LONA SUP. E INFERIOR</t>
  </si>
  <si>
    <t>CANTONEIRA ABAS IGUAIS DE FERRO ASTM A-36 - 1/8" X 1" X 1"</t>
  </si>
  <si>
    <t>CANTONEIRA ABAS IGUAIS DE FERRO ASTM A-36 - 3/16" X 1.1/2" X 1.1/2" GALV.</t>
  </si>
  <si>
    <t>ABRACADEIRA GUIA P/ MASTRO SIMPLES P/ 1 DESCIDA 1.1/2" - TEL-320</t>
  </si>
  <si>
    <t>REVESTIMENTOS (PEDRAS NATURAIS) - CONTINUAÇÃO</t>
  </si>
  <si>
    <t>GRANITO CINZA ANDORINHA ESP 2CM POLIDO NAS DUAS FACES</t>
  </si>
  <si>
    <t>INSUMOS DE ELETRICA</t>
  </si>
  <si>
    <t>POSTE CIRC.CONCRETO ALT.MONT.11M/300KG,PAD ESCELSA</t>
  </si>
  <si>
    <t>POSTE CIRCULAR DE CONCRETO 11M/600KG</t>
  </si>
  <si>
    <t>POSTE (CONT)</t>
  </si>
  <si>
    <t>MAO FRANCESA PLANA GALVANIZADA 32 X 726 MM</t>
  </si>
  <si>
    <t>POSTE DE CONCRETO DUPLO "T" (DT) 7 METROS - 200 DAN</t>
  </si>
  <si>
    <t>REDUÇÃO CONCÊNT ELETROC PERF "U" 200X150MM,ABA100</t>
  </si>
  <si>
    <t>REDUÇÃO CONCÊNT ELETROC PERF "U" 300X150MM,ABA100</t>
  </si>
  <si>
    <t>REDUÇÃO CONCÊNT ELETROC PERF "U" 400X150MM,ABA100</t>
  </si>
  <si>
    <t>SUPORTE ANGULAR P/ELETROCALHA DE 400X100MM</t>
  </si>
  <si>
    <t>PARA RAIOS E ACESSORIOS</t>
  </si>
  <si>
    <t>CURVA 90º BARRA CHATA ALUM 7/8"X1/8"X300MM TEL 778</t>
  </si>
  <si>
    <t>ISOLADORES E ESPACADORES</t>
  </si>
  <si>
    <t>ISOLADOR DE PINO POLIMERICO 15KV - ROSCA 25MM</t>
  </si>
  <si>
    <t>CONECTOR PORCELANA 3P P/ CABOS 10MM2 (50A)</t>
  </si>
  <si>
    <t>CONECTOR PORCELANA 3P P/ CABOS 6MM2 (30A)</t>
  </si>
  <si>
    <t>LAMPADAS (CONTINUAÇÃO)</t>
  </si>
  <si>
    <t>LAMPADA LED TUBULAR T8 9W 600MM BRANCO FRIO, BASE G13, BIVOLT - CERTIFICADA INMETRO</t>
  </si>
  <si>
    <t>ARMACAO SECUNDARIA 2 ESTRIBOS COM HASTE 16X150MM</t>
  </si>
  <si>
    <t>TRANSFORMADORES</t>
  </si>
  <si>
    <t>TRANSFOMADOR TRIFASICO A OLEO 225KVA - 15KV - 220/127V</t>
  </si>
  <si>
    <t>TRANSFOMADOR TRIFASICO A OLEO 75KVA - 15KV - 220/127V</t>
  </si>
  <si>
    <t>TRANSFOMADOR TRIFASICO A OLEO 150KVA - 15KV - 220/127V</t>
  </si>
  <si>
    <t>TRANSFOMADOR TRIFASICO A OLEO 112.5KVA - 15KV - 220/127V</t>
  </si>
  <si>
    <t>PARA-RAIOS - ACESSORIOS</t>
  </si>
  <si>
    <t>TELA BELINOX, L=245MM/E=1,5MM INOX-TEL-754</t>
  </si>
  <si>
    <t>QUADROS E CAIXAS ENTRADA/MEDIÇÃO</t>
  </si>
  <si>
    <t>CX PASS MET Nº6 "TELEBRAS" 120X120X15CM CH GALV</t>
  </si>
  <si>
    <t>QUADRO DIST EMBUTIR MET C/ BARRAMENTO TRIFASICO 18 CIRC - 100A C/ TRINCO</t>
  </si>
  <si>
    <t>QUADRO DIST EMBUTIR MET C/ BARRAMENTO TRIFASICO 40 CIRC - 100A C/ TRINCO</t>
  </si>
  <si>
    <t>QUADRO DIST EMBUTIR MET C/ BARRAMENTO TRIFASICO 24 CIRC - 100A C/ TRINCO</t>
  </si>
  <si>
    <t>QUADRO DIST EMBUTIR MET C/ BARRAMENTO TRIFASICO 32 CIRC - 100A C/ TRINCO</t>
  </si>
  <si>
    <t>CAIXA PARA TRANSFORMADOR DE CORRENTE (TC) ATE 112,5KVA - 200:5A</t>
  </si>
  <si>
    <t>CONJ CX MEDIDOR POLIFASICO P-980-005+CX DISJ P-940-003</t>
  </si>
  <si>
    <t>CAIXA PARA TRANSFORMADOR DE CORRENTE (TC) 112,5 ATE 300KVA - 400:5A</t>
  </si>
  <si>
    <t>CAIXA PVC 4" X 4" - IP40 - TIGRE OU EQUIVALENTE</t>
  </si>
  <si>
    <t>QUADROS E CAIXAS (CONTINUAÇÃO)</t>
  </si>
  <si>
    <t>CAIXA PVC 3" X 3" TIGREFLEX - SEXTAVADA</t>
  </si>
  <si>
    <t>QUADRO DIST EMBUTIR MET C/ BARRAMENTO TRIFASICO 16 CIRC - 100A C/ TRINCO</t>
  </si>
  <si>
    <t>QUADRO DIST EMBUTIR MET C/ BARRAMENTO TRIFASICO 28 CIRC - 100A C/ TRINCO</t>
  </si>
  <si>
    <t>QUADRO DIST EMBUTIR MET C/ BARRAMENTO TRIFASICO 44 CIRC - 150A C/ TRINCO</t>
  </si>
  <si>
    <t>QUADRO DIST EMBUTIR MET C/ BARRAMENTO TRIFASICO 54 CIRC - 100A C/ TRINCO</t>
  </si>
  <si>
    <t>QUADRO DIST EMBUTIR MET C/ BARRAMENTO TRIFASICO 44 CIRC - 100A C/ TRINCO</t>
  </si>
  <si>
    <t>QUADRO DIST EMB MET 3F 56/40 CIRC DIN/UL - 225A</t>
  </si>
  <si>
    <t>CAIXA PASSAG. CH 18 C/TAMPA PARAF. 400X400X120MM</t>
  </si>
  <si>
    <t>QUADRO DISTRIB EM PVC 12 CIRCUITOS - BARRAMENTO 100A</t>
  </si>
  <si>
    <t>QUADRO DIST EMBUTIR MET C/ BARRAMENTO TRIFASICO 34 CIRC - 100A C/ TRINCO</t>
  </si>
  <si>
    <t>ELETRODUTOS (AÇO ESMALTADO E CONEXÕES)</t>
  </si>
  <si>
    <t>ELETRODUTO GALVANIZADO ZINCADO 6"</t>
  </si>
  <si>
    <t>ELETRODUTO GALVANIZADO ZINCADO LEVE - 2.1/2"</t>
  </si>
  <si>
    <t>ELETRODUTO GALVANIZADO ZINCADO 4"</t>
  </si>
  <si>
    <t>CURVA 90º PARA ELETRODUTO GALVANIZADO ZINCADO 3"</t>
  </si>
  <si>
    <t>ELETRODUTO GALVANIZADO ZINCADO 3"</t>
  </si>
  <si>
    <t>REDUÇÃO DE FERRO GALVANIZADO Ø 50X32MM (2X1 1/4")</t>
  </si>
  <si>
    <t>CAP OU TAMPAO DE FERRO GALVANIZADO 2 1/2"</t>
  </si>
  <si>
    <t>CAIXAS DE PASSAGEM E ECONDULETES (CONTINUAÇÃO)</t>
  </si>
  <si>
    <t>ELETRODUTOS (PVC RIGIDO E CONEXÕES)</t>
  </si>
  <si>
    <t>ELETRODUTO DE PVC RIGIDO 1/2" - ROSCAVEL SEM LUVA</t>
  </si>
  <si>
    <t>ELETRODUTO DE PVC RIGIDO 3/4" - ROSCAVEL SEM LUVA</t>
  </si>
  <si>
    <t>ELETRODUTO DE PVC RIGIDO 1" - ROSCAVEL SEM LUVA</t>
  </si>
  <si>
    <t>Eletroduto de PVC rigido roscável 1.1/4"</t>
  </si>
  <si>
    <t>Eletroduto de PVC rigido roscável 1.1/2"</t>
  </si>
  <si>
    <t>ELETRODUTO DE PVC RIGIDO 2" - ROSCAVEL SEM LUVA</t>
  </si>
  <si>
    <t>ELETRODUTO DE PVC RIGIDO 3" - ROSCAVEL SEM LUVA</t>
  </si>
  <si>
    <t>ELETRODUTO DE PVC RIGIDO 4" - ROSCAVEL SEM LUVA</t>
  </si>
  <si>
    <t>CURVA DE PVC RIGIDO PARA ELETRODUTO DE 3/4"</t>
  </si>
  <si>
    <t>LUVA DE PVC RIGIDO PARA ELETRODUTO 3/4"</t>
  </si>
  <si>
    <t>ELETRODUTO CONDULETE PVC 3/4" APARENTE TIGRE/SIM.</t>
  </si>
  <si>
    <t>NIPLE PVC PARA ELETRODUTO 3"</t>
  </si>
  <si>
    <t>CANALETA SISTEMA X PIAL LEGRAND OU SIMILAR</t>
  </si>
  <si>
    <t>ELETRODUTO CONDULETE PVC 1" APARENTE TIGRE E EQUIV</t>
  </si>
  <si>
    <t>ELETRODUTO DE PVC RIGIDO 6"</t>
  </si>
  <si>
    <t>ACABAMENTO PARA CANALETA SISTEMA X PIAL - FINA</t>
  </si>
  <si>
    <t>CANALETA DE DISTRIBUICAO 20X10CM COMPRIMENTO 2,00 M, COM TAMPA, SEM ADESIVO E COM DIVISORIAS, REF. 308 01X LEGRAND SISTEMA X OU EQUIVALENTE</t>
  </si>
  <si>
    <t>ELETRODUTO FLEXIVEL CORRUGADO 25MM (3/4") PVC AMARELO TIGREFLEX OU EQUIVALENTE</t>
  </si>
  <si>
    <t>ELETRODUTO FLEXIVEL CORRUGADO 32MM (1") PVC AMARELO TIGREFLEX OU EQUIVALENTE</t>
  </si>
  <si>
    <t>ELETRODUTOS (PVC RIGIDO E CONEXÕES) - CONTINUAÇÃO</t>
  </si>
  <si>
    <t>DUTO CORRUGADO DE PEAD COR PRETA 6"</t>
  </si>
  <si>
    <t>DUTO CORRUGADO DE PEAD COR PRETA 1.1/2"</t>
  </si>
  <si>
    <t>DUTO CORRUGADO DE PEAD COR PRETA 2"</t>
  </si>
  <si>
    <t>ELETRODUTOS (PVC RIG/FLEX E CONEXOES - CONT</t>
  </si>
  <si>
    <t>DUTO CORRUGADO DE PEAD COR PRETA 1.1/4"</t>
  </si>
  <si>
    <t>CAIXAS DE PASSAGEM E CONDULETES</t>
  </si>
  <si>
    <t>CAIXA PVC OCTOGONAL 4X4" COM FUNDO MÓVEL - TIGRE OU EQUIVALENTE</t>
  </si>
  <si>
    <t>CABO FLEX ISOL. TERMOPLAST. 750V - 1,5 MM2 - 70º</t>
  </si>
  <si>
    <t>CABO FLEX ISOL. TERMOPLAST. 750V - 2,50 MM2 - 70º</t>
  </si>
  <si>
    <t>CABO FLEX ISOL. TERMOPLAST. 750V - 4,00 MM2 - 70º</t>
  </si>
  <si>
    <t>CABO FLEX ISOL. TERMOPLAST. 750V - 6,00 MM2 - 70º</t>
  </si>
  <si>
    <t>CABO FLEX ISOL. TERMOPLAST. 0,6/1KV - 95MM2 - 90º HEPR</t>
  </si>
  <si>
    <t>CABO FLEX ISOL. TERMOPLAST. 750V - 16MM2 - 70º</t>
  </si>
  <si>
    <t>CABO FLEX ISOL. TERMOPLAST. 750V - 25MM2 - 70º</t>
  </si>
  <si>
    <t>CABO FLEX ISOL. TERMOPLAST. 0,6/1KV - 185MM2 - 90º HEPR</t>
  </si>
  <si>
    <t>CABO DE COBRE NU TEMPERA MEIO DURA 6MM2 - CLASSE 1</t>
  </si>
  <si>
    <t>CABO DE COBRE NU TEMPERA MEIO DURA 16 MM2 - CLASSE 2A</t>
  </si>
  <si>
    <t>CABO DE COBRE NU TEMPERA MEIO DURA 10 MM2 - CLASSE 2A</t>
  </si>
  <si>
    <t>CABO COBRE NU TEMPERA MEIO DURA 25MM2 - CLASSE 2A</t>
  </si>
  <si>
    <t>CABO COBRE NU TEMPERA MEIO DURA 35MM2 - CLASSE 2A</t>
  </si>
  <si>
    <t>CABO COBRE NU TEMPERA MEIO DURA 50MM2 - CLASSE 2A</t>
  </si>
  <si>
    <t>CABO TELEFONICO CI C/ 30 PARES Ø 50 MM</t>
  </si>
  <si>
    <t>CABO FLEX ISOL. TERMOPLAST. 0,6/1KV - 16MM2 - 90º HEPR</t>
  </si>
  <si>
    <t>FIOS E CABOS (CONTINUAÇÃO)</t>
  </si>
  <si>
    <t>CABO COBRE UNIPOLAR 25 MM2 ISOLAMENTO 15KV</t>
  </si>
  <si>
    <t>CABO UTP 4 PARES CAT 5E</t>
  </si>
  <si>
    <t>CABO FLEX ISOL. TERMOPLAST. 0,6/1KV - 70MM2 - 90º HEPR</t>
  </si>
  <si>
    <t>CABO DE COBRE TERMOPLÁSTICO (PVC) FLEXÍVEL ISOLADO 0,60/1KV, ANTI-CHAMA, HEPR 90ºC ? 4X4,0MM2</t>
  </si>
  <si>
    <t>CABO DE COBRE TERMOPLÁSTICO (PVC) FLEXÍVEL ISOLADO 0,60/1KV, ANTI-CHAMA, HEPR 90ºC ? 4X16,0MM2</t>
  </si>
  <si>
    <t>CABO FLEX ISOL. TERMOPLAST. 0,6/1KV - 25MM2 - 90º HEPR</t>
  </si>
  <si>
    <t>CABO FLEX ISOL. TERMOPLAST. 0,6/1KV - 35MM2 - 90º HEPR</t>
  </si>
  <si>
    <t>CABO FLEX ISOL. TERMOPLAST. 0,6/1KV - 6,0MM2 - 90º HEPR</t>
  </si>
  <si>
    <t>CABO FLEX ISOL. TERMOPLAST. 0,6/1KV - 10MM2 - 90º HEPR</t>
  </si>
  <si>
    <t>CABO DE COBRE TERMOPLÁSTICO (PVC) FLEXÍVEL ISOLADO 0,60/1KV, ANTI-CHAMA, HEPR 90ºC ? 3X4,0MM2</t>
  </si>
  <si>
    <t>CABO FLEX ISOL. TERMOPLAST. 0,6/1KV - 50MM2 - 90º HEPR</t>
  </si>
  <si>
    <t>CABO FLEX ISOL. TERMOPLAST. 750V - 10MM2 - 70º</t>
  </si>
  <si>
    <t>CABO FLEX ISOL. TERMOPLAST. 0,6/1KV - 240MM2 - 90º HEPR</t>
  </si>
  <si>
    <t>CABO FLEX ISOL. TERMOPLAST. 0,6/1KV - 150MM2 - 90º HEPR</t>
  </si>
  <si>
    <t>CABO DE COBRE UNIPOLAR 35 MM2 COM ISOLAMENTO 15KV</t>
  </si>
  <si>
    <t>CABO FLEX ISOL. TERMOPLAST. 0,6/1KV - 2,5MM2 - 90º HEPR</t>
  </si>
  <si>
    <t>CABO FLEX ISOL. TERMOPLAST. 0,6/1KV - 4,0MM2 - 90º HEPR</t>
  </si>
  <si>
    <t>CABO FLEX ISOL. TERMOPLAST. 0,6/1KV - 120MM2 - 90º HEPR</t>
  </si>
  <si>
    <t>FIO DE COBRE RECOZIDO Nº 6 P/ AMARRAÇÃO</t>
  </si>
  <si>
    <t>CABO FLEX ISOL. TERMOPLAST. 0,6/1KV - 300MM2 - 90º HEPR</t>
  </si>
  <si>
    <t>CABO UTP 4P CAT.6</t>
  </si>
  <si>
    <t>FIOS E CABOS (CONTINUACAO)</t>
  </si>
  <si>
    <t>CABO FLEXIVEL 70ºC TEMPERA MOLE ANTICHAMA 450/750V - 1,5 MM2 - NBR NM 280, CLASSE 5</t>
  </si>
  <si>
    <t>CABO FLEXIVEL 70ºC TEMPERA MOLE ANTICHAMA 450/750V - 2,5 MM2 - NBR NM 280, CLASSE 5</t>
  </si>
  <si>
    <t>CABO FLEXIVEL 70ºC TEMPERA MOLE ANTICHAMA 450/750V - 4 MM2 - NBR NM 280, CLASSE 5</t>
  </si>
  <si>
    <t>CABO FLEXIVEL 70ºC TEMPERA MOLE ANTICHAMA 450/750V - 6 MM2 - NBR NM 280, CLASSE 5</t>
  </si>
  <si>
    <t>CABO TELEFONICO CI C/ 20 PARES Ø 50 MM</t>
  </si>
  <si>
    <t>FIOS E CABOS (CONT)</t>
  </si>
  <si>
    <t>CABO DE COBRE TERMOPLÁSTICO (PVC) FLEXÍVEL ISOLADO 0,60/1KV, ANTI-CHAMA, HEPR 90ºC ? 2X2,5MM2</t>
  </si>
  <si>
    <t>CABO FLEXIVEL 70ºC TEMPERA MOLE ANTICHAMA 450/750V - 10 MM2 - NBR NM 280, CLASSE 5</t>
  </si>
  <si>
    <t>CABO FLEXIVEL 70ºC TEMPERA MOLE ANTICHAMA 450/750V - 16 MM2 - NBR NM 280, CLASSE 5</t>
  </si>
  <si>
    <t>CABO FLEXIVEL 70ºC TEMPERA MOLE ANTICHAMA 450/750V - 25 MM2 - NBR NM 280, CLASSE 5</t>
  </si>
  <si>
    <t>CABO COAXIAL P/ TV, SERIE -RG6-67% - 75 OHMS</t>
  </si>
  <si>
    <t>CABO DE COBRE TERMOPLÁSTICO (PVC) FLEXÍVEL ISOLADO 0,60/1KV, ANTI-CHAMA, HEPR 90ºC ? 3X2,5MM2</t>
  </si>
  <si>
    <t>CONECTOR DE ALUMINIO TIPO PRENSA CABOS IP66 CURTO 3/4" COM ROSCA</t>
  </si>
  <si>
    <t>JUNCAO SIMPLES LONGA P/ ELETROCALHA 300X100 MM</t>
  </si>
  <si>
    <t>JUNCAO SIMPLES CURTA P/ ELETROCALHA 200X100 MM</t>
  </si>
  <si>
    <t>QUADRO DISTR TRIFASICO QDETG UX 34 MOD (2X17) 150A CEMAR</t>
  </si>
  <si>
    <t>CONJ CX MEDIDOR MONOF P-980-009+CX DISJ P-940-003</t>
  </si>
  <si>
    <t>CAIXA MED POLIF P-980-009 CARGA ATE 41000W ESCELSA (CJ)</t>
  </si>
  <si>
    <t>CAIXA MED POLIF P-980-009 CARGA- 41000A57000W ESCE (CJ)</t>
  </si>
  <si>
    <t>CAIXA MED POLIF P-980-010 CARGA-57000A75000W ESCE (CJ)</t>
  </si>
  <si>
    <t>BASES E FUSIVEIS</t>
  </si>
  <si>
    <t>FUSIVEL RETARDADO NH - 01, IN=100A - GG(GL)</t>
  </si>
  <si>
    <t>FUSIVEL RETARDADO NH - 01, IN=160A - GG(GL)</t>
  </si>
  <si>
    <t>FUSIVEL NH 01 RETARDADO IN 125 A</t>
  </si>
  <si>
    <t>FUSIVEL RETARDADO NH - 02, IN=300A - GG(GL)</t>
  </si>
  <si>
    <t>BASES E FUSIVEIS (CONTINUACAO)</t>
  </si>
  <si>
    <t>FUSIVEL RETARDADO NH - 02, IN=250A - GG(GL)</t>
  </si>
  <si>
    <t>FUSÍVEL NH-02 RETARDADO, IN=355A</t>
  </si>
  <si>
    <t>DISJUNTORES (CONTINUAÇÃO)</t>
  </si>
  <si>
    <t>DISJUNTOR CAIXA MOLDADA TERMOMAGNETICO FIXO, TRIPOLAR 400A, ICU: 65KA, 380/415VCA</t>
  </si>
  <si>
    <t>DISJUNTORES</t>
  </si>
  <si>
    <t>DISJUNTOR CX MOLDADA TRIPOLAR 100A - CURVA C - 20KA 220/127V</t>
  </si>
  <si>
    <t>MINI DISJUNTOR TRIPOLAR 90A CURVA C 5KA 220/127V</t>
  </si>
  <si>
    <t>DISJUNTOR CX MOLDADA TERMOMAGNETICO TRIPOLAR 125A 20KA</t>
  </si>
  <si>
    <t>DISPOSITIVO INTERRUPTOR DR BIPOLAR 40A - 30MA</t>
  </si>
  <si>
    <t>MINI DISJUNTOR MONOPOLAR 16A CURVA C 5KA 220/127V</t>
  </si>
  <si>
    <t>MINI DISJUNTOR MONOPOLAR 20A CURVA C 5KA 220/127V</t>
  </si>
  <si>
    <t>MINI DISJUNTOR MONOPOLAR 25A CURVA C 5KA 220/127V</t>
  </si>
  <si>
    <t>MINI DISJUNTOR MONOPOLAR 32A CURVA C 5KA 220/127V</t>
  </si>
  <si>
    <t>MINI DISJUNTOR MONOPOLAR 40A CURVA C 5KA 220/127V</t>
  </si>
  <si>
    <t>MINI DISJUNTOR BIPOLAR 16A CURVA C 5KA 220/127V</t>
  </si>
  <si>
    <t>MINI DISJUNTOR BIPOLAR 20A CURVA C 5KA 220/127V</t>
  </si>
  <si>
    <t>MINI DISJUNTOR BIPOLAR 25A CURVA C 5KA 220/127V</t>
  </si>
  <si>
    <t>MINI DISJUNTOR BIPOLAR 32A CURVA C 5KA 220/127V</t>
  </si>
  <si>
    <t>MINI DISJUNTOR BIPOLAR 40A CURVA C 5KA 220/127V</t>
  </si>
  <si>
    <t>MINI DISJUNTOR BIPOLAR 50A CURVA C 5KA 220/127V</t>
  </si>
  <si>
    <t>MINI DISJUNTOR TRIPOLAR 16A CURVA C 5KA 220/127V</t>
  </si>
  <si>
    <t>MINI DISJUNTOR TRIPOLAR 20A CURVA C 5KA 220/127V</t>
  </si>
  <si>
    <t>MINI DISJUNTOR TRIPOLAR 25A CURVA C 5KA 220/127V</t>
  </si>
  <si>
    <t>MINI DISJUNTOR TRIPOLAR 32A CURVA C 5KA 220/127V</t>
  </si>
  <si>
    <t>MINI DISJUNTOR TRIPOLAR 40A CURVA C 5KA 220/127V</t>
  </si>
  <si>
    <t>MINI DISJUNTOR TRIPOLAR 50A CURVA C 5KA 220/127V</t>
  </si>
  <si>
    <t>MINI DISJUNTOR TRIPOLAR 70A CURVA C 5KA 220/127V</t>
  </si>
  <si>
    <t>DISPOSITIVO INTERRUPTOR DR BIPOLAR 25A - 30MA</t>
  </si>
  <si>
    <t>MINI DISJUNTOR TRIPOLAR 80A CURVA C 5KA 220/127V</t>
  </si>
  <si>
    <t>MINI DISJUNTOR TRIPOLAR 63A CURVA C 5KA 220/127V</t>
  </si>
  <si>
    <t>MINI DISJUNTOR MONOPOLAR 10A CURVA C 5KA 220/127V</t>
  </si>
  <si>
    <t>DISPOSITIVO INTERRUPTOR DR BIPOLAR 80A - 30 MA</t>
  </si>
  <si>
    <t>MINI DISJUNTOR MONOPOLAR 63A CURVA C 5KA 220/127V</t>
  </si>
  <si>
    <t>MINI DISJUNTOR MONOPOLAR 6A CURVA C 5KA 220/127V</t>
  </si>
  <si>
    <t>MINI DISJUNTOR MONOPOLAR 50A CURVA C 5KA 220/127V</t>
  </si>
  <si>
    <t>DISJUNTOR CAIXA MOLDADA TERMOMAGNETICO FIXO, TRIPOLAR 200A, ICU: 50KA, 400/500VCA</t>
  </si>
  <si>
    <t>DISJUNTOR CAIXA MOLDADA TERMOMAGNETICO FIXO, TRIPOLAR 175A, ICU: 50KA, 400/500VCA</t>
  </si>
  <si>
    <t>MINI DISJUNTOR MONOPOLAR 4A CURVA C 5KA 220/127V</t>
  </si>
  <si>
    <t>MINI DISJUNTOR MONOPOLAR 70A CURVA C 5KA 220/127V</t>
  </si>
  <si>
    <t>MINI DISJUNTOR MONOPOLAR 80A CURVA C 5KA 220/127V</t>
  </si>
  <si>
    <t>MINI DISJUNTOR BIPOLAR 63A CURVA C 5KA 220/127V</t>
  </si>
  <si>
    <t>MINI DISJUNTOR BIPOLAR 70A CURVA C 5KA 220/127V</t>
  </si>
  <si>
    <t>DISJUNTORES (CONTINUACAO)</t>
  </si>
  <si>
    <t>MINI DISJUNTOR BIPOLAR 80A CURVA C 5KA 220/127V</t>
  </si>
  <si>
    <t>DISJ TERMOMAG TRIP CX MOLDADA 250A 25KA 480/600VCA</t>
  </si>
  <si>
    <t>MINI DISJUNTOR MONOPOLAR 2A CURVA C 5KA 220/127V</t>
  </si>
  <si>
    <t>DISJ TERMOMAG TRIP CX MOLD 150A 25KA 480/600VCA</t>
  </si>
  <si>
    <t>CAIXA PASSAG. CH 18 C/TAMPA PARAF. 100X100X80MM</t>
  </si>
  <si>
    <t>CAIXA PASSAG. CH 18 C/TAMPA PARAF. 150X150X80MM</t>
  </si>
  <si>
    <t>CAIXA PASSAG. CH 18 C/TAMPA PARAF. 200X200X100MM</t>
  </si>
  <si>
    <t>CAIXA PASSAG. CH 18 C/TAMPA PARAF. 300X300X120MM</t>
  </si>
  <si>
    <t>CAIXA C/TAMPA DO TIPO CIE-2 20X20X12 CM (TELEFONE) (DE EMBUTIR)</t>
  </si>
  <si>
    <t>CAIXA C/TAMPA DO TIPO CIE-4 60X60X12 CM (TELEFONE) (DE EMBUTIR)</t>
  </si>
  <si>
    <t>CAIXA C/TAMPA DO TIPO CIE-5 80X80X12 CM (TELEFONE) (DE EMBUTIR)</t>
  </si>
  <si>
    <t>CAIXA C/TAMPA TIPO CIE-7 150X150X15 CM (TELEFONE) (DE EMBUTIR)</t>
  </si>
  <si>
    <t>CAIXA METALICA DA GOMES DIM. 20 X 20 X 15 CM</t>
  </si>
  <si>
    <t>CAIXA 4X4" EM ALUMINIO P/ PISO</t>
  </si>
  <si>
    <t>CAIXAS DE PASSAGEM E CONDULETES (CONTINUAÇÃO)</t>
  </si>
  <si>
    <t>CAIXA PVC 4 X 2" - IP40 - TIGRE OU EQUIVALENTE</t>
  </si>
  <si>
    <t>CONDULETE ALUMINIO SILICO, SAIDA T, ENTRADA ROSCA BSP 3/4" C/ VEDACAO E TAMPA</t>
  </si>
  <si>
    <t>BEBEDOURO P/ DEFIC. REF. BDF 300 - IBBL</t>
  </si>
  <si>
    <t>CONJ A/C SPLIT HIWALL EVAP+COND INVERTER 18000BTU - CICLO FRIO - CLASSIFICACAO A (SELO PROCEL) 220V</t>
  </si>
  <si>
    <t>CONJ A/C SPLIT HIWALL (PAREDE) EVAP+COND INVERTER 9000BTU - CICLO FRIO - CLASSIFICACAO A (SELO PROCEL) 220V</t>
  </si>
  <si>
    <t>CONJ. A/C SPLIT HI-WALL EVAP+COND INVERTER 22000 BTU - CICLO FRIO - CLASSIFICACAO A (SELO PROCEL) 220V</t>
  </si>
  <si>
    <t>INTERRUPTORES, TOMADAS E ESPELHOS</t>
  </si>
  <si>
    <t>INTERRUPTOR (MODULO) 1 TECLA SIMPLES 10A/250V S/ ESPELHO</t>
  </si>
  <si>
    <t>INTERRUPTOR (MODULO) 1 TECLA PARALELO 10A/250V S/ ESPELHO</t>
  </si>
  <si>
    <t>INTERRUPTOR PULSADOR CAMPAINHA S/ ESPELHO (MODULO)</t>
  </si>
  <si>
    <t>TOMADA (MODULO) PAD BRAS 2 P+T 20A/250V NBR 14136 S/ ESPELH</t>
  </si>
  <si>
    <t>TOMADA (MODULO) PAD BRAS 2 P+T 10A/250V NBR 14136 S/ ESPELH</t>
  </si>
  <si>
    <t>TOMADA DE 3 POLOS 20A 250V S/ ESPELHO</t>
  </si>
  <si>
    <t>ESPELHO 4X2", LINHA BRANCA COM SUPORTE PARA ENCAIXE</t>
  </si>
  <si>
    <t>ESPELHO 4X4", LINHA BRANCA COM SUPORTE PARA ENCAIXE</t>
  </si>
  <si>
    <t>INTERRUPTORES, TOMADAS E ESPELHOS (CONT.)</t>
  </si>
  <si>
    <t>PLACA CEGA FRONTAL 1U P/ RACK 19"</t>
  </si>
  <si>
    <t>LUMINÁRIAS (CALHAS, PROJETORES, CONJUNTOS)</t>
  </si>
  <si>
    <t>RELE FOTOCONTROLADOR T2 AN2000 LN PP TECNOWATT/EQUIV</t>
  </si>
  <si>
    <t>ARANDELA COM DIFUSOR EM VIDRO 25CM</t>
  </si>
  <si>
    <t>LÂMPADAS</t>
  </si>
  <si>
    <t>LAMPADA LED BIVOLT BULBO E27 9W - LUZ BRANCA - FORMATO TRADICIONAL</t>
  </si>
  <si>
    <t>LAMPADA LED BIVOLT BULBO E27 20W - LUZ BRANCA - FORMATO TRADICIONAL</t>
  </si>
  <si>
    <t>LAMPADA FLUORESCENTE TUBULAR 20W</t>
  </si>
  <si>
    <t>LAMPADA FLUORESCENTE TUBULAR 40W</t>
  </si>
  <si>
    <t>LUMINÁRIAS (CONT.)</t>
  </si>
  <si>
    <t>BLOCO AUT. ILUM. EMERG. P/ ACLARAMENTO E/OU BALIZAMENTO 2X9W - AUT. 2 HORAS</t>
  </si>
  <si>
    <t>SUPORTE SIMPLES PARA TOPO DE POSTE DIAMETRO 110 - 114MM (ILUMINAÇÃO PÚBLICA) REF FORT LIGHT - REPUME - FORTE NOBRE OU EQUIV</t>
  </si>
  <si>
    <t>LUMINARIAS (CONT)</t>
  </si>
  <si>
    <t>LUMINARIA SOBR 2X09/10W (2X16W) CORPO CH ACO PINT ELETROST REFLETOR E ALETAS - REF. CS216AL-N - AMS; 1261 ? LUMAVI; SO004000 - CLARON/EQUIVALENTE</t>
  </si>
  <si>
    <t>LUMINARIA SOBR 2X18/20W (2X32W) CORPO CH ACO PINT ELETROST REFLETOR E ALETAS - REF. CS232AL-N - AMS; 2447 ? LUMAVI; SO005000 - CLARON/EQUIVALENTE</t>
  </si>
  <si>
    <t>LUMINARIA EMBUTIR 2X18/20W (2X32W) CORPO CH ACO PINT ELETROST REFLETOR E ALETAS - REF. CE232AL-N - AMES, 6025 - LUMAVI; SO0020000 ? CLARON/EQUIVALENTE</t>
  </si>
  <si>
    <t>LUMINARIAS (CONT )</t>
  </si>
  <si>
    <t>LUMINARIA SOBR 4X09/10W (2X16W) CORPO CH ACO PINT ELETROST REFLETOR E ALETAS - REF. CS416AL-N - AMES, 1452 ? LUMAVI; SO006000 - CLARON/EQUIVALENTE</t>
  </si>
  <si>
    <t>LUMINARIA EMB 2X09/10W (2X16W) CORPO CH ACO PINT ELETROST REFLETOR E ALETAS - REF. CE216AL-N - AMS, 6024 ? LUMAVI; SO0010000 - CLARON/EQUIVALENTE</t>
  </si>
  <si>
    <t>APARELHOS ELETRICOS</t>
  </si>
  <si>
    <t>CAMPAINHA TIMBRE PIAL COD. 41277 OU SIMILAR</t>
  </si>
  <si>
    <t>CAMPAINHA TIPO PRATO PIAL COD. 41418</t>
  </si>
  <si>
    <t>BOMBA CENTR MONOFASICA 110/220V 1/2CV REF: CAM W4C</t>
  </si>
  <si>
    <t>CHUVEIRO ELETRICO 3 TEMPERATURAS 127/5500W - MAXI DUCHA ULTRA - LORENZETTI OU EQUIVALENTE</t>
  </si>
  <si>
    <t>BOMBA CENTRIFUGA TRIFASICA 2 CV - CAM W14</t>
  </si>
  <si>
    <t>BOMBA CENTR TRIFASICA 220/380V 5CV REF CAM 620 TJM</t>
  </si>
  <si>
    <t>APARELHOS ELETRICOS - CONTINUAÇÃO</t>
  </si>
  <si>
    <t>BOMBA CENTR MONOFASICA 110/220V 1 CV REF: CAM W10</t>
  </si>
  <si>
    <t>BOMBA CENTR MONOFASICA 110/220V 3/4CV REF: CAM W10</t>
  </si>
  <si>
    <t>CONJ A/C SPLIT HIWALL (PAREDE) EVAP+COND INVERTER 24000BTU - CICLO FRIO - CLASSIFICACAO A (SELO PROCEL) 220V</t>
  </si>
  <si>
    <t>CONJ A/C SPLIT HIWALL (PAREDE) EVAP+COND INVERTER 30000BTU - CICLO FRIO - CLASSIFICACAO A (SELO PROCEL) 220V</t>
  </si>
  <si>
    <t>CHUVEIRO PRESSMATIC ANT VANDALISMO 17125006</t>
  </si>
  <si>
    <t>APARELHOS ELÉTRICOS - CONTINUAÇÃO</t>
  </si>
  <si>
    <t>CONJ A/C SPLIT HIWALL (PAREDE) EVAP+COND INVERTER 12000BTU - CICLO FRIO - CLASSIFICACAO A (SELO PROCEL) 220V</t>
  </si>
  <si>
    <t>DISP PROT CONTR SURTOS DPS BIPOLAR 275VCA COR 40KA</t>
  </si>
  <si>
    <t>CAIXA POLIPROPILENO EQUIP 180X150X90MM TEL 902</t>
  </si>
  <si>
    <t>PARA-RAIOS E ACESSORIOS</t>
  </si>
  <si>
    <t>BASE EM ACO GALV P/ MASTROS 2" - 4 FUROS Ø8MM TEL-074</t>
  </si>
  <si>
    <t>CONJ ESTAIAMENTO TIPO RIGIDO 1,5M CADA ESTAIS X 1.1/2" - TEL 440</t>
  </si>
  <si>
    <t>CAIXA INSPECAO DO TERRA,PVC,DIÂM.30CM,TAMPA FERRO</t>
  </si>
  <si>
    <t>CONECTOR DE UMA DESCIDA PARA CABO 35MM2</t>
  </si>
  <si>
    <t>HASTE TIPO COPPERWELD - 5/8 "X 2.4M - ALTA CAMADA</t>
  </si>
  <si>
    <t>CAPTOR C/ ROSCA ACO INOX Ø 3/4" X 350MM, TEL-036</t>
  </si>
  <si>
    <t>ABRACADEIRA GUIA MASTRO REFORCADA P/ 1 DESCIDA 1.1/2" - TEL-340</t>
  </si>
  <si>
    <t>PARA-RAIOS POLIMERICO 12KV - 10KA COM SUPORTE</t>
  </si>
  <si>
    <t>ABRACADEIRA GUIA P/ MASTRO SIMPLES P/1 DESCIDA 2"</t>
  </si>
  <si>
    <t>ABRACADEIRA TIPO "D" COM CUNHA P/ ELETRODUTO 2" TEL 097</t>
  </si>
  <si>
    <t>CONECTOR MEDICAO EM BRONZE C/ 4 PARAFUSOS TEL-560</t>
  </si>
  <si>
    <t>CONECTOR DE PRESSAO P/CABO DE COBRE DE 35 MM2</t>
  </si>
  <si>
    <t>SUPORTE ISOLADOR P/APLICACAO EM QUINAS DE 90 GRAUS</t>
  </si>
  <si>
    <t>SUPORTE ISOLADOR C/ROLDANA P/APARAFUSAR C/CHAPA</t>
  </si>
  <si>
    <t>SUPORTE ISOLADOR REFORCADO P/APARAFUSAR C/CHAPA</t>
  </si>
  <si>
    <t>ABRACADEIRA GUIA P/ MASTRO REFORCADA P/ 1 DESCIDA 2" - TEL-350</t>
  </si>
  <si>
    <t>FIXADOR OMEGA EM LATAO PARA CABOS 35 MM² FURO DE 5MM</t>
  </si>
  <si>
    <t>PRESILHA DE LATAO FURO Ø5MM PARA CABOS 35-50MM² - TEL-744 - TERMOTECNICA OU EQUIVALENTE</t>
  </si>
  <si>
    <t>BASE EM ACO GALV P/ MASTROS 1.1/2" - 4 FUROS Ø8MM TEL-064</t>
  </si>
  <si>
    <t>ELETROFERRAGENS</t>
  </si>
  <si>
    <t>ABRACADEIRA GUIA P/ MASTRO SIMPLES P/ 1 DESCIDA 2" - TEL-330</t>
  </si>
  <si>
    <t>TAMPAO PARA ELETRODUTO 1", REF. TEL-5533</t>
  </si>
  <si>
    <t>TERMINAL COMPRESSÃO COBRE ESTANHADO 50MM2 TEL 5150</t>
  </si>
  <si>
    <t>MAO FRANCESA REFORCADA P/ ELETROCALHA 400MM</t>
  </si>
  <si>
    <t>TAMPA DE ENCAIXE P/ ELETROCALHA CH18, 400MM</t>
  </si>
  <si>
    <t>TAMPA DE ENCAIXE P/ ELETROCALHA CH18, 300MM</t>
  </si>
  <si>
    <t>TAMPA DE ENCAIXE P/ ELETROCALHA CH18, 150MM</t>
  </si>
  <si>
    <t>CABECOTE DE ALUMINIO FUNDIDO 2 1/2"</t>
  </si>
  <si>
    <t>BATERIA SELADA 12V 60AH</t>
  </si>
  <si>
    <t>CAIXA DE INSPECAO DE PVC Ø300X300MM - TEL-552</t>
  </si>
  <si>
    <t>TAMPA REFORCADA EM FºFº C/ ESCOTILHA - TEL-536</t>
  </si>
  <si>
    <t>ISOLADOR PORCELANA TIPO ROLDANA 80X80 MM P/ 2 CABOS - MARROM</t>
  </si>
  <si>
    <t>TERMINAL A COMPRESSAO TIPO OLHAL #70MM2</t>
  </si>
  <si>
    <t>ELETROCALHA STANDARD PERFURADA S/ TAMPA 150X50MM - CH16</t>
  </si>
  <si>
    <t>ELETROFERRAGENS (BUCHAS.ARRUELAS. BRACADEIRAS)</t>
  </si>
  <si>
    <t>PARAFUSO CABEÇA QUADRADA MAQUINA GALVANIZADO A FOGO 16 X 300MM</t>
  </si>
  <si>
    <t>ABRACADEIRA TIPO D COM CUNHA P/ ELETRODUTO Ø 1" - TEL-095</t>
  </si>
  <si>
    <t>TERMINAL CABO-BARRA EM LATÃO 2 X # 240 MM2</t>
  </si>
  <si>
    <t>BUCHA DE ALUMINIO FUNDIDO 3/4" C/ ROSCA BSP- WETZEL OU EQUIVALENTE</t>
  </si>
  <si>
    <t>BUCHA DE ALUMINIO FUNDIDO 1" C/ ROSCA BSP- WETZEL OU EQUIVALENTE</t>
  </si>
  <si>
    <t>BUCHA DE ALUMINIO FUNDIDO 1 1/2" C/ ROSCA BSP- WETZEL OU EQUIVALENTE</t>
  </si>
  <si>
    <t>BUCHA DE ALUMINIO FUNDIDO 2" C/ ROSCA BSP- WETZEL OU EQUIVALENTE</t>
  </si>
  <si>
    <t>BUCHA DE ALUMINIO FUNDIDO 3" C/ ROSCA BSP- WETZEL OU EQUIVALENTE</t>
  </si>
  <si>
    <t>BUCHA DE ALUMINIO FUNDIDO 4" C/ ROSCA BSP- WETZEL OU EQUIVALENTE</t>
  </si>
  <si>
    <t>BUCHA DE ALUMINIO FUNDIDO 6" C/ ROSCA BSP- WETZEL OU EQUIVALENTE</t>
  </si>
  <si>
    <t>ARRUELA DE ALUMINIO FUNDIDO 3/4" - WETZEL OU EQUIVALENTE</t>
  </si>
  <si>
    <t>ARRUELA DE ALUMINIO FUNDIDO 1" - WETZEL OU EQUIVALENTE</t>
  </si>
  <si>
    <t>ARRUELA DE ALUMINIO FUNDIDO 1 1/4" - WETZEL OU EQUIVALENTE</t>
  </si>
  <si>
    <t>ARRUELA DE ALUMINIO FUNDIDO 1 1/2" - WETZEL OU EQUIVALENTE</t>
  </si>
  <si>
    <t>ARRUELA DE ALUMINIO FUNDIDO 2" - WETZEL OU EQUIVALENTE</t>
  </si>
  <si>
    <t>ARRUELA DE ALUMINIO FUNDIDO 3" - WETZEL OU EQUIVALENTE</t>
  </si>
  <si>
    <t>ARRUELA DE ALUMINIO FUNDIDO 4" - WETZEL OU EQUIVALENTE</t>
  </si>
  <si>
    <t>ARRUELA DE ALUMINIO FUNDIDO 6" - WETZEL OU EQUIVALENTE</t>
  </si>
  <si>
    <t>ABRACADEIRA EM ACO GALV. P/ AMARRACAO DE ELETRODUTOS, TIPO "U" SIMPLES - 3/4"</t>
  </si>
  <si>
    <t>ABRACADEIRA EM ACO GALV. P/ AMARRACAO DE ELETRODUTOS, TIPO "U" SIMPLES - 1.1/2"</t>
  </si>
  <si>
    <t>CABECOTE DE ENTRADA 1" EM ALUMINIO FUNDIDO</t>
  </si>
  <si>
    <t>ABRACADEIRA TIPO COPO 1" C/ PARAFUSO/BUCHA</t>
  </si>
  <si>
    <t>CONJ PARAFUSO, PORCA E ARRUELA LATAO 5/16 X 11/4"</t>
  </si>
  <si>
    <t>CONJ PARAFUSO, PORCA E ARRUELA LATAO 3/8 X 11/2"</t>
  </si>
  <si>
    <t>VELCRO 20 MM P/ FIXACAO DE CABOS DE REDE LOGICA</t>
  </si>
  <si>
    <t>TAMPA DE ENCAIXE P/ ELETROCALHA CH18, 200MM</t>
  </si>
  <si>
    <t>PARAFUSO SEXTAVADA ACO GALV 1020 1/4" X 1/2"</t>
  </si>
  <si>
    <t>PARA-RAIOS E ACESSORIOS (CONT.)</t>
  </si>
  <si>
    <t>BARRA CHATA EM ALUMINIO 7/8" X 1/8" X 3M (70MM2) TEL-771</t>
  </si>
  <si>
    <t>NIPLE DUPLO ACO GALVANIZADO BSP Ø 4" (100MM)</t>
  </si>
  <si>
    <t>CAPTOR C/ ROSCA LATAO CROM Ø 3/4" X 250MM, TEL-010</t>
  </si>
  <si>
    <t>PARAFUSO M6X45MM, TEL-5346</t>
  </si>
  <si>
    <t>CORDOALHA CHATA FLEX. 100X25MM 2 FUROS TEL 5701</t>
  </si>
  <si>
    <t>ALICATE Z-201</t>
  </si>
  <si>
    <t>TERMINAL AEREO EM LATAO (MINICAPTOR) H=250MM X 10MM - TEL 2024 - TERMOTECNICA OU EQUIVALENTE</t>
  </si>
  <si>
    <t>CONJ ESTAIAMENTO TIPO RIGIDO 2M CADA ESTAIS X 2" - TEL-453</t>
  </si>
  <si>
    <t>CAIXA ACO EQUIP POT 380X320X175MM - TEL-903</t>
  </si>
  <si>
    <t>BARRA CHATA AÇO GALV. FOGO 7/8"X1/8"(3M) TEL-761</t>
  </si>
  <si>
    <t>TERMINAL CABO-BARRA EM LATÃO # 150 MM2</t>
  </si>
  <si>
    <t>VERGALHAO DE ACO C/ ROSCA 1/4" P/ ELETROCALHA</t>
  </si>
  <si>
    <t>ELETROCALHA STANDARD PERFURADA S/ TAMPA 200X100MM - CH16</t>
  </si>
  <si>
    <t>MAO FRANCESA REFORCADA P/ ELETROCALHA 300MM</t>
  </si>
  <si>
    <t>ELETROCALHA STANDARD PERFURADA S/ TAMPA 400X100MM - CH16</t>
  </si>
  <si>
    <t>DIVERSOS - CONTINUAÇÃO</t>
  </si>
  <si>
    <t>PARAFUSO CABEÇA QUADRADA MAQUINA GALVANIZADO A FOGO 16 X 200MM</t>
  </si>
  <si>
    <t>BANDEJA DESLIZANTE P/ RACK PADRAO 19" - 500MM</t>
  </si>
  <si>
    <t>SAIDA HORIZONTAL PARA ELETRODUTO Ø 3/4" (ELETROCALHA)</t>
  </si>
  <si>
    <t>TERMINAL CABO-BARRA EM LATÃO # 240 MM2</t>
  </si>
  <si>
    <t>CRUZETA DE MADEIRA P/ POSTE 90 X 135 X 2400MM</t>
  </si>
  <si>
    <t>PORCA QUADRADA DIAM. 16MM</t>
  </si>
  <si>
    <t>TERMINAL CABO-BARRA EM LATÃO # 300 MM2</t>
  </si>
  <si>
    <t>CANTONEIRA "ZZ" ALTA P/PERFILADO 38/38 - REF. 114-11-Z, MOPA</t>
  </si>
  <si>
    <t>VENTILADOR DE TETO COMERCIAL C/ ALETAS DE MADEIRA S/ LUMIN., INCL. COMANDO</t>
  </si>
  <si>
    <t>CENTRAL DE ALARME ENDERECAVEL 4 LACOS ATE 256 ENDERECOS</t>
  </si>
  <si>
    <t>INSUMOS ELETRICA CONTINUACAO</t>
  </si>
  <si>
    <t>TERMINAL CABO-BARRA EM LATÃO # 10 MM2</t>
  </si>
  <si>
    <t>TERMINAL CABO-BARRA EM LATÃO # 25 MM2</t>
  </si>
  <si>
    <t>TERMINAL CABO-BARRA EM LATÃO # 35 MM2</t>
  </si>
  <si>
    <t>TERMINAL CABO-BARRA EM LATÃO # ATÉ 4 MM2</t>
  </si>
  <si>
    <t>CONECTOR PARAFUSO FENDIDO SPLIT-BOLT (KS-17) P/CABO 4 - 10MM2 - BURNDY OU EQUIVALENTE</t>
  </si>
  <si>
    <t>SUSPENSAO VERTICAL PARA ELETROCALHA 200X100 MM</t>
  </si>
  <si>
    <t>TE HORIZONTAL 90º PERFURADA C/ TAMPA 200X100MM - CH16</t>
  </si>
  <si>
    <t>TE HORIZONTAL 90º PERFURADA C/ TAMPA 300X100MM - CH16</t>
  </si>
  <si>
    <t>GUIAS HORIZONTAIS FECHADO C/ TAMPA 1U P/ RACK</t>
  </si>
  <si>
    <t>GUIAS/ORGANIZADOR DE CABOS HORIZONTAIS FECHADO C/ TAMPA 2U P/ RACK</t>
  </si>
  <si>
    <t>SUPORTE ANGULAR P/ELETROCALHA DE 30X10CM</t>
  </si>
  <si>
    <t>ELETROFERRAGENS (DIVERSOS)</t>
  </si>
  <si>
    <t>CONECTOR SPLIT BOLT 35MM2 - ACAB. NATURAL TEL 5015</t>
  </si>
  <si>
    <t>SAIDA HORIZONTAL PARA ELETRODUTO Ø 1" (ELETROCALHA)</t>
  </si>
  <si>
    <t>MASTRO TELESCOPICO C/ REDUCAO P/ 3/4" 5M - TEL-480</t>
  </si>
  <si>
    <t>CURVA HORIZONTAL 90º PERFURADA 200X100MM - CH16</t>
  </si>
  <si>
    <t>CURVA HORIZONTAL 90º PERFURADA 300X100MM - CH16</t>
  </si>
  <si>
    <t>CURSOR P/FITA WALSIWA ERAFLEX</t>
  </si>
  <si>
    <t>PARAFUSO ALLEN CABEÇA ABAULADA M16 X 45MM</t>
  </si>
  <si>
    <t>PARAFUSO ALLEN CABEÇA ABAULADA M16 X 125MM</t>
  </si>
  <si>
    <t>PORCA QUADRADA PARA PARAFUSO M16</t>
  </si>
  <si>
    <t>FITA ISOLANTE NR 33 - 19MM X 20M</t>
  </si>
  <si>
    <t>BOCAL PORCELANA C/ ROSCA P/ LAMPADA INCANDESCENTE</t>
  </si>
  <si>
    <t>SAPATILHA PARA CABO DE AÇO</t>
  </si>
  <si>
    <t>TAMPA DE FERRO R2 DIM. 1070X520MM PADRAO TELEBRAS (TRAFEGO LEVE)</t>
  </si>
  <si>
    <t>SELA PARA CRUZETA DE MADEIRA</t>
  </si>
  <si>
    <t>CONECTOR PARAFUSO FENDIDO SPLIT-BOLT (KS-26) P/CABO 35 - 70MM2 - BURNDY OU EQUIVALENTE</t>
  </si>
  <si>
    <t>CANTONEIRA ABAS IGUAIS DE FERRO ASTM A-36 - 3/16" X 1.1/2" X 1.1/2"</t>
  </si>
  <si>
    <t>PARAFUSO ALLEN CABEÇA ABAULADA M16 X 150MM</t>
  </si>
  <si>
    <t>CABECOTE DE ALUMINIO FUNDIDO 3"</t>
  </si>
  <si>
    <t>CABECOTE DE ALUMINIO FUNDIDO 3/4"</t>
  </si>
  <si>
    <t>Cabeçote de alumínio fundido 1.1/2"</t>
  </si>
  <si>
    <t>Cabeçote de alumínio fundido 1.1/4"</t>
  </si>
  <si>
    <t>CANTONEIRA ABAS IGUAIS DE FERRO ASTM A-36 - 3/16" X 1" X 1"</t>
  </si>
  <si>
    <t>SOQUETE ANTI-VIBRATORIO P/LAMP FLUOR/LED PANAM/SIMILAR</t>
  </si>
  <si>
    <t>ARRUELA QUADRADA 38 X 38 X 3MM, C/ FURO 18MM.</t>
  </si>
  <si>
    <t>CRUZETA DE MADEIRA P/ POSTE 90 X 112,5 X 2400 MM</t>
  </si>
  <si>
    <t>OLHAL DE FERRO GALVANIZADO C/ PARAFUSO 16X200MM</t>
  </si>
  <si>
    <t>CANTONEIRA ABAS IGUAIS DE FERRO ASTM A-36 - 3/16" X 1.1/4" X 1.1/4"</t>
  </si>
  <si>
    <t>CABECOTE DE ALUMINIO FUNDIDO 4"</t>
  </si>
  <si>
    <t>FITA ISOLANTE AUTO FUSAO, C/10M</t>
  </si>
  <si>
    <t>TERMINAL MECANICO P/CABO 16MM2</t>
  </si>
  <si>
    <t>NIPLE PVC DUPLO 4"</t>
  </si>
  <si>
    <t>ARMACAO SECUNDARIA 1 ESTRIBO C/HASTE 16X150MM</t>
  </si>
  <si>
    <t>CABECOTE DE ALUMINIO FUNDIDO 6"</t>
  </si>
  <si>
    <t>NIPLE PVC DUPLO 6"</t>
  </si>
  <si>
    <t>PARAFUSO ALLEN CABEÇA ABAULADA M10 X 150MM</t>
  </si>
  <si>
    <t>ELETROCALHA STANDARD PERFURADA S/ TAMPA 300X100MM - CH16</t>
  </si>
  <si>
    <t>PINO DE CRUZETA 19MM P/ISOLADOR DE DISTRIBUICAO</t>
  </si>
  <si>
    <t>MAO FRANCESA 38X38MM SIMPLES P/ ELETROCALHA 200MM</t>
  </si>
  <si>
    <t>TERMINAL CABO-BARRA EM LATÃO # 6 MM2</t>
  </si>
  <si>
    <t>TERMINAL CABO-BARRA EM LATÃO # 16 MM2</t>
  </si>
  <si>
    <t>TERMINAL CABO-BARRA EM LATÃO # 50 MM2</t>
  </si>
  <si>
    <t>TERMINAL CABO-BARRA EM LATÃO # 70 MM2</t>
  </si>
  <si>
    <t>TERMINAL CABO-BARRA EM LATÃO # 95 MM2</t>
  </si>
  <si>
    <t>TERMINAL CABO-BARRA EM LATÃO # 120 MM2</t>
  </si>
  <si>
    <t>TERMINAL CABO-BARRA EM LATÃO # 185 MM2</t>
  </si>
  <si>
    <t>TERMINAL CABO-BARRA EM LATÃO 2 X # 185 MM2</t>
  </si>
  <si>
    <t>ARRUELA LISA EM LATAO 1/4"</t>
  </si>
  <si>
    <t>ACIONADOR MANUAL DE ALARME ENDERECAVEL TP QUEBRA VIDRO</t>
  </si>
  <si>
    <t>SAIDA HORIZONTAL PARA ELETRODUTO Ø 2" (ELETROCALHA)</t>
  </si>
  <si>
    <t>CINTA CIRCULAR ACO GALVANIZADO 200MM</t>
  </si>
  <si>
    <t>DIVERSOS (CONT.)</t>
  </si>
  <si>
    <t>SUPORTE P/ TRANSFORMADOR EM LIGA DE ALUMINIO P/ POSTE CONCRETO CIRCULAR - 225MM</t>
  </si>
  <si>
    <t>TERMINAL CABO-BARRA EM LATAO 2X # 300MM2</t>
  </si>
  <si>
    <t>CONSUMO DE ENERGIA ELETRICA COMERCIAL, BAIXA TENSAO CONSUMO ATE 100KWH, INCLUIDO ICMS, PIS/PASEP E CONFINS</t>
  </si>
  <si>
    <t>KWH</t>
  </si>
  <si>
    <t>INSUMOS DE REDE LOGICA / TELEFONIA/ CFTV/ SOM</t>
  </si>
  <si>
    <t>CABOS E CONEXOES</t>
  </si>
  <si>
    <t>PATCH CORD U/UTP GIGALAN RJ-45 CAT 6 - 1.50 M</t>
  </si>
  <si>
    <t>PATCH CORD U/UTP MULTILAN RJ-45 CAT 5E - 1.50 M</t>
  </si>
  <si>
    <t>CONECTOR RJ45 CAT 5E MACHO - PARA REDE DE DADOS</t>
  </si>
  <si>
    <t>CABO TELEFONICO CI C/ 100 PARES Ø 50 MM</t>
  </si>
  <si>
    <t>CONECTOR DE ALUMINIO TIPO PRENSA CABOS IP66 CURTO 1/2" COM ROSCA</t>
  </si>
  <si>
    <t>CONECTOR DE ALUMINIO TIPO PRENSA CABOS IP66 CURTO 1" COM ROSCA</t>
  </si>
  <si>
    <t>PATCH CORD U/UTP GIGALAN RJ-45 CAT 6 - 3.00 M</t>
  </si>
  <si>
    <t>CABO TELEFONICO CI C/ 50 PARES Ø 50 MM</t>
  </si>
  <si>
    <t>PATCH CORD U/UTP MULTILAN RJ-45 CAT 5E - 3.00 M</t>
  </si>
  <si>
    <t>TOMADAS</t>
  </si>
  <si>
    <t>ESPELHO 4X2" C/ 1 CONECTOR RJ-45 FEMEA CAT 5E</t>
  </si>
  <si>
    <t>TOMADA TELEFONE COM CONECTOR RJ11</t>
  </si>
  <si>
    <t>TOMADA COAXIAL 75 OHMS PARA TV C/ ESPELHO 4X2"</t>
  </si>
  <si>
    <t>ESPELHO 4" X 4" C/ 2 CONECTORES RJ-45 FEMEA CAT. 6</t>
  </si>
  <si>
    <t>ESPELHO 4" X 4" C/ 2 CONECTORES RJ45 FEMEA CAT. 5E</t>
  </si>
  <si>
    <t>ESPELHO 4" X 2" C/ 1 CONECTOR RJ-45 FEMEA CAT. 6</t>
  </si>
  <si>
    <t>CALHA PARA 6 TOMADAS FIXACAO PADRAO 19" - 20A</t>
  </si>
  <si>
    <t>CALHA PARA 8 TOMADAS FIXACAO PADRAO 19" - 20A</t>
  </si>
  <si>
    <t>PATCH PANEL DE EMENDA RJ45/RJ45 24 PORTAS CAT 5E</t>
  </si>
  <si>
    <t>KIT COM 4 RODIZIO (2 C/ TRAVAS)</t>
  </si>
  <si>
    <t>RACK DE PISO FECHADO PADRAO 19" - 32US X 670MM - CONFECCIONADO EM ACO SAE 1020, PORTA FRONTAL E VISOR EM ACRILICO E CHAVE YALE, FECHAMENTO TRASEIRO E LATERAIS REMOVIVEIS COM VENTILACAO, PINTURA EPOXI</t>
  </si>
  <si>
    <t>BANDEJA FIXACAO SIMPLES 19" - 1 U X 290MM</t>
  </si>
  <si>
    <t>MINI RACK DE PAREDE PADRAO 19" - 8 US X 470MM - CONFECCIONADO EM ACO SAE 1020, PORTA FRONTAL E VISOR EM ACRILICO, LATERAIS REMOVIVEIS COM VENTILACAO, PINTURA EPOXI</t>
  </si>
  <si>
    <t>PATCH PANEL RJ45/IDC 24 PORTAS CAT 6, D-LINK, AMP, CABLIX, MAXI TELECOM, TILFLEX OU EQUIVALENTE</t>
  </si>
  <si>
    <t>PATCH PANEL RJ45/IDC 48 PORTAS CAT 5E, D-LINK, AMP, CABLIX, MAXI TELECOM, TILFLEX OU EQUIVALENTE</t>
  </si>
  <si>
    <t>PATCH PANEL RJ45/IDC 24 PORTAS CAT 5E, D-LINK, AMP, CABLIX, MAXI TELECOM, TILFLEX OU EQUIVALENTE</t>
  </si>
  <si>
    <t>MINI RACK DE PAREDE PADRAO 19" - 6USX470MM - CONFECCIONADO EM ACO SAE 1020, PORTA FRONTAL E VISOR EM ACRILICO, LATERAIS REMOVIVEIS COM VENTILACAO, PINTURA EPOXI</t>
  </si>
  <si>
    <t>KIT 4 VENTILADORES BIVOLT P/ RACK INDOOR</t>
  </si>
  <si>
    <t>EQUIPAMENTOS (CONT)</t>
  </si>
  <si>
    <t>SWITCH 48 PORTAS RJ 10/100 + 2 10/100/1000</t>
  </si>
  <si>
    <t>NO BREAK 1,44KVA (980W) 120V SENOIDAL P/ RACK 19"</t>
  </si>
  <si>
    <t>MINI RACK DE PAREDE PADRAO 19" - 12US X 570MM - CONFECCIONADO EM ACO SAE 1020, PORTA FRONTAL E VISOR EM ACRILICO, LATERAIS REMOVIVEIS COM VENTILACAO, PINTURA EPOXI</t>
  </si>
  <si>
    <t>SWITCH 24 RJ 10/100 + 2 10/100/1000</t>
  </si>
  <si>
    <t>RACK DE PISO FECHADO PADRAO 19" - 40US X 670M - CONFECCIONADO EM ACO SAE 1020, PORTA FRONTAL E VISOR EM ACRILICO E CHAVE YALE, FECHAMENTO TRASEIRO E LATERAIS REMOVIVEIS COM VENTILACAO, PINTURA EPOXI</t>
  </si>
  <si>
    <t>PATCH PANEL RJ45/IDC 48 PORTAS CAT 6, D-LINK, AMP, CABLIX, MAXI TELECOM, TILFLEX OU EQUIVALENTE</t>
  </si>
  <si>
    <t>RACK DE PISO FECHADO PADRAO 19" - 36U´S X 670MM - CONFECCIONADO EM ACO SAE 1020, PORTA FRONTAL E VISOR EM ACRILICO E CHAVE YALE, FECHAMENTO TRASEIRO E LATERAIS REMOVIVEIS COM VENTILACAO, PINTURA EPOXI</t>
  </si>
  <si>
    <t>MINI RACK DE PAREDE PADRAO 19" - 16US X 570MM - CONFECCIONADO EM ACO SAE 1020, PORTA FRONTAL E VISOR EM ACRILICO, LATERAIS REMOVIVEIS COM VENTILACAO, PINTURA EPOXI</t>
  </si>
  <si>
    <t>RACK DE PISO FECHADO PADRAO 19" - 44US X 670MM - CONFECCIONADO EM AÇO SAE 1020 1,5MM, PORTA FRONTAL EMBUTIDA, VISOR FUMÊ 2,0MM,FECHADURA ESCAMOTEÁVEL,ALETAS DE VENTILAÇÃO, PINTURA EPÓXI PÓ TEXTURIZADA</t>
  </si>
  <si>
    <t>TERMINAL COMPRESSÃO COBRE ESTANHADO 35MM TEL 5135</t>
  </si>
  <si>
    <t>CONECTOR DE MEDICAO EM LATAO C/ 2 PARAFUSOS TEL-562</t>
  </si>
  <si>
    <t>BANDEJA FIXACAO DUPLA 19" - 1U X 500MM</t>
  </si>
  <si>
    <t>KIT 2 VENTILADORES BIVOLT P/ RACK INDOOR</t>
  </si>
  <si>
    <t>NO BREAK 2,2KVA (1,98KW) 220V SENOIDAL P/ RACK 19"</t>
  </si>
  <si>
    <t>INSUMOS DE HIDRAULICA</t>
  </si>
  <si>
    <t>TUBOS (CONCRETO)</t>
  </si>
  <si>
    <t>TUBO DE CONCRETO SIMPLES DIAM. 30CM - PS1 PONTA E BOLSA</t>
  </si>
  <si>
    <t>TUBO DE CONCRETO SIMPLES DIAM. 20CM - PS1 - PONTA E BOLSA</t>
  </si>
  <si>
    <t>TUBOS (CONCRETO-CONT.)</t>
  </si>
  <si>
    <t>BUJAO DE ACO GALVANIZADO 2 1/2"</t>
  </si>
  <si>
    <t>BUJAO DE ACO GALVANIZADO 3"</t>
  </si>
  <si>
    <t>BUJAO DE ACO GALVANIZADO 4"</t>
  </si>
  <si>
    <t>TUBOS (AÇO GALVANIZADO E CONEXÕES)</t>
  </si>
  <si>
    <t>LUVA DE REDUCAO ACO GALV 4X2 1/2"</t>
  </si>
  <si>
    <t>NIPLE DUPLO ACO GALVANIZADO BSP Ø 2.1/2" (65MM)</t>
  </si>
  <si>
    <t>TUBO DE ACO GALVANIZADO 21,30 X 2,25MM (1/2") LEVE</t>
  </si>
  <si>
    <t>TUBO DE ACO GALVANIZADO 26,90 X 2,25MM (3/4") LEVE</t>
  </si>
  <si>
    <t>TUBO DE ACO GALVANIZADO 33,40 X 2,65MM (1") LEVE</t>
  </si>
  <si>
    <t>TUBO DE ACO GALVANIZADO 42,40 X 2,65MM (1 1/4") LEVE</t>
  </si>
  <si>
    <t>TUBO DE ACO GALVANIZADO 48,30 X 3,00MM (1 1/2") LEVE</t>
  </si>
  <si>
    <t>TUBO DE ACO GALVANIZADO 60,30 X 3,00MM (2") LEVE</t>
  </si>
  <si>
    <t>TUBO DE ACO GALVANIZADO 76,10 X 3,35MM (2 1/2") LEVE</t>
  </si>
  <si>
    <t>TUBO DE ACO GALVANIZADO 88,90 X 3,35MM (3") LEVE</t>
  </si>
  <si>
    <t>TUBO DE ACO GALVANIZADO 114,30 X 3,75MM (4") LEVE</t>
  </si>
  <si>
    <t>TE 90 ACO GALVANIZADO BSP Ø 2" (50MM)</t>
  </si>
  <si>
    <t>TE 90 ACO GALVANIZADO BSP Ø 2.1/2" (65MM)</t>
  </si>
  <si>
    <t>TE 90 ACO GALVANIZADO BSP Ø 3" (75MM)</t>
  </si>
  <si>
    <t>COTOVELO 90 ACO GALVANIZADO DE 2" (50MM)</t>
  </si>
  <si>
    <t>COTOVELO 90° DE FERRO GALVANIZADO Ø 80MM (3")</t>
  </si>
  <si>
    <t>COTOVELO 90° DE FERRO GALVANIZADO Ø 65MM (2.1/2")</t>
  </si>
  <si>
    <t>COTOVELO 45° DE FERRO GALVANIZADO Ø 50MM (2")</t>
  </si>
  <si>
    <t>COTOVELO 45° DE FERRO GALVANIZADO Ø 80MM (3")</t>
  </si>
  <si>
    <t>COTOVELO 45° DE FERRO GALVANIZADO Ø 65MM (2.1/2")</t>
  </si>
  <si>
    <t>COTOVELO 90° DE FERRO GALVANIZADO Ø 100MM (4")</t>
  </si>
  <si>
    <t>COTOVELO 45° DE FERRO GALVANIZADO Ø 100MM (4")</t>
  </si>
  <si>
    <t>TUBOS ( FERRO GALVANIZADO)</t>
  </si>
  <si>
    <t>TE 90 ACO GALVANIZADO BSP Ø 4" (100MM)</t>
  </si>
  <si>
    <t>TUBOS (FERRO FUNDIDO E CONEXÕES)</t>
  </si>
  <si>
    <t>TUBO DE FERRO FUNDIDO DE 150MM PONTA E BOLSA (PB) - "TB SME"</t>
  </si>
  <si>
    <t>TUBOS (PVC RÍGIDO E CONEXÕES)</t>
  </si>
  <si>
    <t>ADAPTADOR PVC SOLDAVEL C/ ANEL P/ CAIXA D`AGUA DN 25MM</t>
  </si>
  <si>
    <t>ADAPTADOR PVC SOLDAVEL C/ ANEL P/ CAIXA D`AGUA DN 32MM</t>
  </si>
  <si>
    <t>ADAPTADOR SOLDAVEL LONGO PVC C/ FLANGES LIVRES P/ CAIXA D`AGUA DN 40MM X 1.1/4"</t>
  </si>
  <si>
    <t>ADAPTADOR SOLDAVEL LONGO PVC C/ FLANGES LIVRES P/ CAIXA D`AGUA DN 50MM X 1.1/2"</t>
  </si>
  <si>
    <t>ADAPTADOR SOLDAVEL LONGO PVC C/ FLANGES LIVRES P/ CAIXA D`AGUA DN 60MM X 2"</t>
  </si>
  <si>
    <t>ADAPTADOR SOLDAVEL LONGO PVC C/ FLANGES LIVRES P/ CAIXA D`AGUA DN 75MM X 2.2/12"</t>
  </si>
  <si>
    <t>ADAPTADOR PVC SOLDAVEL PARA REGISTRO 25MM X 3/4"</t>
  </si>
  <si>
    <t>ADAPTADOR PVC SOLDAVEL PARA REGISTRO 32MM X 1"</t>
  </si>
  <si>
    <t>ADAPTADOR PVC SOLDAVEL PARA REGISTRO 50MM X 1 1/2"</t>
  </si>
  <si>
    <t>BUCHA DE REDUCAO PVC SOLDAVEL LONGA 32X25MM</t>
  </si>
  <si>
    <t>BUCHA DE REDUCAO PVC SOLDAVEL LONGA 50X32MM</t>
  </si>
  <si>
    <t>JOELHO DE REDUCAO 90 PVC SOLDAVEL DE 32X25MM</t>
  </si>
  <si>
    <t>TUBOS (PVC RÍGIDO E CONEXÕES) - CONT.</t>
  </si>
  <si>
    <t>JOELHO 90 PVC SOLD/ROSCA REDUCAO 25X3/4"</t>
  </si>
  <si>
    <t>JOELHO DE REDUCAO 90 PVC SOLD/ROSCA DE 25X1/2"</t>
  </si>
  <si>
    <t>LUVA PVC SOLDAVEL/ROSCA DE 25X3/4"</t>
  </si>
  <si>
    <t>TUBO DE ESGOTO DE PVC SERIE "R" CINZA (6") - 150MM - TIGRE, AMANCO OU EQUIVALENTE</t>
  </si>
  <si>
    <t>TUBOS (PVC RIGIDO TP ESGOTO)</t>
  </si>
  <si>
    <t>CURVA 90° CURTA PVC ESGOTO 40MM</t>
  </si>
  <si>
    <t>CURVA 90° CURTA PVC ESGOTO 100MM</t>
  </si>
  <si>
    <t>CURVA 90° LONGA PVC ESGOTO 100 MM</t>
  </si>
  <si>
    <t>JOELHO 90 C/VISITA PVC ESG 100X50MM</t>
  </si>
  <si>
    <t>PLUG PVC ESGOTO DE 100MM</t>
  </si>
  <si>
    <t>TE PVC REDUCAO ESGOTO DE 150X100MM</t>
  </si>
  <si>
    <t>TUBOS (PVC RIGIDO SOLDAVEL E ESGOTO COM CONEXOES)</t>
  </si>
  <si>
    <t>TUBO DE PVC SOLDAVEL MARROM 20MM (AGUA FRIA) - TIGRE, AMANCO OU EQUIVALENTE</t>
  </si>
  <si>
    <t>TUBO DE PVC SOLDAVEL MARROM 25MM (AGUA FRIA) - TIGRE, AMANCO OU EQUIVALENTE</t>
  </si>
  <si>
    <t>TUBO DE PVC SOLDAVEL MARROM 32MM (AGUA FRIA) - TIGRE, AMANCO OU EQUIVALENTE</t>
  </si>
  <si>
    <t>TUBO DE PVC SOLDAVEL MARROM 40MM (AGUA FRIA) - TIGRE, AMANCO OU EQUIVALENTE</t>
  </si>
  <si>
    <t>TUBO DE PVC SOLDAVEL MARROM 50MM (AGUA FRIA) - TIGRE, AMANCO OU EQUIVALENTE</t>
  </si>
  <si>
    <t>TUBO DE PVC SOLDAVEL MARROM 60MM (AGUA FRIA) - TIGRE, AMANCO OU EQUIVALENTE</t>
  </si>
  <si>
    <t>TUBO DE PVC SOLDAVEL MARROM 75MM (AGUA FRIA) - TIGRE, AMANCO OU EQUIVALENTE</t>
  </si>
  <si>
    <t>TUBO DE PVC SOLDAVEL MARROM 85MM (AGUA FRIA) - TIGRE, AMANCO OU EQUIVALENTE</t>
  </si>
  <si>
    <t>JOELHO 90 DE PVC SOLDAVEL DE 25MM</t>
  </si>
  <si>
    <t>JOELHO 90 DE PVC SOLDAVEL DE 32MM</t>
  </si>
  <si>
    <t>JOELHO 90 DE PVC SOLDAVEL DE 50MM</t>
  </si>
  <si>
    <t>TE DE PVC SOLDAVEL DE 25MM</t>
  </si>
  <si>
    <t>TE DE PVC SOLDAVEL DE 32MM</t>
  </si>
  <si>
    <t>TUBO DE ESGOTO PRIMARIO DE PVC BRANCO SERIE NORMAL(1.1/2") - 40MM - TIGRE, AMANCO OU EQUIVALENTE</t>
  </si>
  <si>
    <t>TUBO DE ESGOTO PRIMARIO DE PVC BRANCO SERIE NORMAL (2") - 50MM - TIGRE, AMANCO OU EQUIVALENTE</t>
  </si>
  <si>
    <t>TUBO DE ESGOTO PRIMARIO DE PVC BRANCO SERIE NORMAL (3") - 75MM - TIGRE, AMANCO OU EQUIVALENTE</t>
  </si>
  <si>
    <t>TUBO DE ESGOTO PRIMARIO DE PVC BRANCO SERIE NORMAL (4") - 100MM - TIGRE, AMANCO OU EQUIVALENTE</t>
  </si>
  <si>
    <t>TUBO DE ESGOTO PRIMARIO DE PVC BRANCO SERIE NORMAL (6") - 150MM - TIGRE, AMANCO OU EQUIVALENTE</t>
  </si>
  <si>
    <t>TUBO DE ESGOTO PRIMARIO DE PVC BRANCO SERIE NORMAL (8") - 200MM - TIGRE, AMANCO OU EQUIVALENTE</t>
  </si>
  <si>
    <t>JOELHO 45 DE PVC P/ ESGOTO DE 40MM</t>
  </si>
  <si>
    <t>JOELHO 90 DE PVC P/ ESGOTO DE 40MM</t>
  </si>
  <si>
    <t>JOELHO 90 DE PVC P/ ESGOTO DE 75MM</t>
  </si>
  <si>
    <t>JOELHO 90 DE PVC P/ ESGOTO DE 100MM</t>
  </si>
  <si>
    <t>TE 90° PVC RIGIDO P/ ESGOTO DE 40MM (1 1/2")</t>
  </si>
  <si>
    <t>TE 90° PVC RIGIDO P/ ESGOTO DE 100MM (4")</t>
  </si>
  <si>
    <t>TUBO DE PVC DE 1 1/2" P/ DESCARGA</t>
  </si>
  <si>
    <t>LUVA DE PVC SOLDAVEL DE 25MM</t>
  </si>
  <si>
    <t>JOELHO 45 DE PVC P/ ESGOTO DE 150MM</t>
  </si>
  <si>
    <t>TE DE PVC SOLDAVEL DE 32X25MM</t>
  </si>
  <si>
    <t>JOELHO 45 DE PVC SOLDAVEL DE 25MM</t>
  </si>
  <si>
    <t>TUBOS (PVC RIGIDO E CONEXOES - CONT.)</t>
  </si>
  <si>
    <t>ANEL DE BORRACHA P/TUBO PVC 150MM (6")</t>
  </si>
  <si>
    <t>TUBOS (PVC RIGIDO E CONEXOES-ROSCAVEL)</t>
  </si>
  <si>
    <t>TUBO PVC RIGIDO ROSCAVEL DE 1"</t>
  </si>
  <si>
    <t>TUBO DE COBRE E CONEXOES</t>
  </si>
  <si>
    <t>TUBO DE COBRE FLEXIVEL 3/8" PAREDE 0,79MM (1/32") - 0,193 KG/M</t>
  </si>
  <si>
    <t>TUBO DE COBRE FLEXIVEL 3/4" PAREDE 0,79MM (1/32")</t>
  </si>
  <si>
    <t>TUBO DE COBRE E CONEXOES (CONT.)</t>
  </si>
  <si>
    <t>TUBO DE COBRE RIGIDO 7/8" PAREDE 1/32 (0,478 KG/M)</t>
  </si>
  <si>
    <t>TUBO DE COBRE RIGIDO 1.1/8" PAREDE 1/32 (0,619 KG/M)</t>
  </si>
  <si>
    <t>TUBO DE COBRE FLEXIVEL 1/4" PAREDE 0,79MM (1/32")</t>
  </si>
  <si>
    <t>TUBO DE COBRE FLEXIVEL 1/2" PAREDE 0,79MM (1/32") - 0,264 KG/M</t>
  </si>
  <si>
    <t>TUBO DE COBRE FLEXIVEL 5/8" PAREDE 0,79MM (1/32") - 0,334 KG/M</t>
  </si>
  <si>
    <t>TUBO DE COBRE RIGIDO 1.5/8" PAREDE 1/32" (0,904 KG/M)</t>
  </si>
  <si>
    <t>TUBO DE COBRE RIGIDO 1.3/8" PAREDE 1/32" (0,761 KG/M)</t>
  </si>
  <si>
    <t>TUBOS (PVC E CONEXOES - CONT)</t>
  </si>
  <si>
    <t>LIXA D AGUA N. 100</t>
  </si>
  <si>
    <t>TUBOS (PVC E CONEXOES - CONT.)</t>
  </si>
  <si>
    <t>BACIA SANITÁRIA CONVENCIONAL RAVENA P9, DECA</t>
  </si>
  <si>
    <t>REGISTROS</t>
  </si>
  <si>
    <t>REGISTRO DE GAVETA BRUTO ABNT 15MM - 1/2"</t>
  </si>
  <si>
    <t>REGISTRO DE GAVETA BRUTO ABNT 20MM - 3/4"</t>
  </si>
  <si>
    <t>REGISTRO DE GAVETA BRUTO ABNT 25MM - 1"</t>
  </si>
  <si>
    <t>REGISTRO DE GAVETA BRUTO ABNT 32MM - 1.1/4"</t>
  </si>
  <si>
    <t>REGISTRO DE GAVETA BRUTO ABNT 40MM - 1.1/2"</t>
  </si>
  <si>
    <t>REGISTRO DE GAVETA BRUTO ABNT 50MM - 2" COM VOLANTE</t>
  </si>
  <si>
    <t>REGISTRO DE GAVETA BRUTO INDUSTRIAL 65MM - 2.1/2" COM VOLANTE</t>
  </si>
  <si>
    <t>REGISTRO DE GAVETA BRUTO INDUSTRIAL 80MM - 3" COM VOLANTE</t>
  </si>
  <si>
    <t>REGISTRO DE GAVETA CROMADO 1/2" COM CANOPLA</t>
  </si>
  <si>
    <t>REGISTRO DE GAVETA CROMADO 3/4" COM CANOPLA</t>
  </si>
  <si>
    <t>REGISTRO DE GAVETA CROMADO 1" COM CANOPLA</t>
  </si>
  <si>
    <t>REGISTRO DE GAVETA CROMADO 1 1/2" COM CANOPLA</t>
  </si>
  <si>
    <t>REGISTRO DE PRESSAO CROMADO COM ACABAMENTO 1/2"</t>
  </si>
  <si>
    <t>REGISTRO DE PRESSAO CROMADO COM ACABAMENTO 3/4"</t>
  </si>
  <si>
    <t>REGISTRO DE GAVETA CROMADO 1 1/4" COM CANOPLA</t>
  </si>
  <si>
    <t>REGISTRO DE PRESSAO BRUTO COM VOLANTE 3/4"</t>
  </si>
  <si>
    <t>REGISTRO PRESSAO BRUTO COM VOLANTE 1/2"</t>
  </si>
  <si>
    <t>REGISTRO DE GAVETA BRUTO 100MM - 4"</t>
  </si>
  <si>
    <t>VÁLVULAS</t>
  </si>
  <si>
    <t>VALVULA DE SAIDA PARA LAVATORIO CROMADA 1"</t>
  </si>
  <si>
    <t>VALVULA DE ESCOAMENTO P/ PIA OU TANQUE 1.1/4" CROMADA</t>
  </si>
  <si>
    <t>VALVULA DE SAIDA P/MICTORIO CROMADA (11/2")</t>
  </si>
  <si>
    <t>VALVULA DE PVC 2.1/4" PARA TANQUE C/ UNHO</t>
  </si>
  <si>
    <t>VALVULA DE PVC 1" PARA LAVATORIO C/ UNHO</t>
  </si>
  <si>
    <t>VALVULA DE DESCARGA 1 1/2" C/ ACABAMENTO CROMADO</t>
  </si>
  <si>
    <t>VALVULA DE DESCARGA COM REGISTRO 1 1/2" S/ ACABAM.</t>
  </si>
  <si>
    <t>VALVULA RETENCAO HORIZONTAL BRONZE - 80MM (3")</t>
  </si>
  <si>
    <t>VALVULA RETENCAO VERTICAL BRONZE - 32MM (1.1/4")</t>
  </si>
  <si>
    <t>VALVULA RETENCAO VERTICAL BRONZE - 20MM (3/4")</t>
  </si>
  <si>
    <t>VALVULA RETENCAO VERTICAL BRONZE - 15MM (1/2")</t>
  </si>
  <si>
    <t>VALVULA RETENCAO VERTICAL BRONZE - 40MM (1.1/2")</t>
  </si>
  <si>
    <t>VALVULA RETENCAO VERTICAL BRONZE - 50MM (2")</t>
  </si>
  <si>
    <t>VALVULA RETENCAO VERTICAL BRONZE - 65MM (2.1/2")</t>
  </si>
  <si>
    <t>VALVULA RETENCAO VERTICAL BRONZE - 80MM (3")</t>
  </si>
  <si>
    <t>VALVULA RETENCAO VERTICAL BRONZE - 25MM (1")</t>
  </si>
  <si>
    <t>VALVULA EM PVC P/ LAVAT PADRAO POPULAR 1" C/ UNHO</t>
  </si>
  <si>
    <t>VALVULA DE DESCARGA COM ACABAMENTO CANOPLA METAL CROMADO 1.1/4" - DOCOL OU EQUIVALENTE</t>
  </si>
  <si>
    <t>VALVULA DE DESCARGA P/ MICTORIO 1.1/2"</t>
  </si>
  <si>
    <t>VÁLVULAS (CONTINUAÇÃO)</t>
  </si>
  <si>
    <t>VALVULA RETENCAO VERTICAL BRONZE - 100MM (4")</t>
  </si>
  <si>
    <t>VÁLVULA ESFERA NPT CLASSE 300 Ø 3/4"</t>
  </si>
  <si>
    <t>SIFÕES / ENGATES</t>
  </si>
  <si>
    <t>SIFAO METALICO TIPO COPO 1X1 1/2"</t>
  </si>
  <si>
    <t>SIFAO CROMADO 2"</t>
  </si>
  <si>
    <t>SIFAO TIPO GARRAFA METAL CROMADO P/ LAVATORIO 1" X 1 1/2"</t>
  </si>
  <si>
    <t>SIFAO DE PVC RIGIDO TIPO COPO 1" X 1 1/2"</t>
  </si>
  <si>
    <t>SIFAO ACO INOX CROMADO P/ LAVATORIO 1 1/4"</t>
  </si>
  <si>
    <t>SIFAO SANFONADO PIA/TANQUE/LAVATORIO DE PVC AJUSTAVEL FLEXIVEL DIAMETRO 2"</t>
  </si>
  <si>
    <t>SIFAO PVC PADRAO POPULAR P/ LAVATÓRIO 1"X1 1/2"</t>
  </si>
  <si>
    <t>ENGATE FLEXIVEL METAL CROMADO ESTEVES</t>
  </si>
  <si>
    <t>CAP 3/4 NPT - GALVANIZADO 300 LBS</t>
  </si>
  <si>
    <t>VALVULA DE RETENCAO MEIA LUVA 7/16" NS X 1/2" NPT</t>
  </si>
  <si>
    <t>PIGTAIL POL MX7/16 NS(24) - P45 - 0,50M</t>
  </si>
  <si>
    <t>TE NPT 3/4"- GALVANIZADO 300 LBS</t>
  </si>
  <si>
    <t>REGULADOR PRESSAO PRIM EST SAIDA 150KPA INC VALVULA P/ 02 CILIDROS</t>
  </si>
  <si>
    <t>ANEL DE VEDAÇÃO AZUL PARA BACIA SANITARIA</t>
  </si>
  <si>
    <t>CAIXAS DE DESCARGA E RESERVATORIOS</t>
  </si>
  <si>
    <t>CAIXA DESCARGA PLASTICA SOBREPOR BRANCA 6/9 LITROS</t>
  </si>
  <si>
    <t>RESERVATORIO DE POLIETILENO 1.000 L C/ TAMPA</t>
  </si>
  <si>
    <t>RESERVATORIO DE POLIETILENO 5.000 L C/ TAMPA</t>
  </si>
  <si>
    <t>RESERVATORIO DE POLIETILENO 1.500 L C/ TAMPA</t>
  </si>
  <si>
    <t>RESERVATORIO DE POLIETILENO 500 L C/ TAMPA</t>
  </si>
  <si>
    <t>RESERVATORIO/TANQUE DE POLIETILENO 20.000 L COM TAMPA ROSCAVEL DIAMETRO 60CM - FORTLEV, BAKOF TEC, ROTOPLASTYC OU EQUIVALENTE</t>
  </si>
  <si>
    <t>RESERVATORIO DE POLIETILENO 310 L C/ TAMPA</t>
  </si>
  <si>
    <t>RESERVATORIO DE POLIETILENO 3.000 L C/ TAMPA</t>
  </si>
  <si>
    <t>RESERVATORIO DE POLIETILENO 2.000 L C/ TAMPA</t>
  </si>
  <si>
    <t>RESERVATORIO DE POLIETILENO 15.000 L C/ TAMPA</t>
  </si>
  <si>
    <t>APARELHOS SANITÁRIOS E SIMILARES</t>
  </si>
  <si>
    <t>BACIA LOUÇA BRANCA DECA VOGUE PLUS REF. P 510</t>
  </si>
  <si>
    <t>CAIXA ACOPLADA P/ BACIA LOUCA INCL. VALVULA COM DUPLO ACIONAMENTO - REF. CD.00F - DECA OU EQUIVALENTE</t>
  </si>
  <si>
    <t>BACIA LOUCA BRANCA LINHA RAVENA P.909 - DECA OU EQUIVALENTE</t>
  </si>
  <si>
    <t>BACIA SIFONADA DE LOUCA BRANCA</t>
  </si>
  <si>
    <t>BACIA LOUCA BRANCA COM CAIXA ACOPLADA COM ACIONAMENTO SIMPLES</t>
  </si>
  <si>
    <t>CABIDE DE LOUCA BRANCA COM 2 GANCHOS - ICASA, CELITE OU EQUIVALENTE</t>
  </si>
  <si>
    <t>LAVATORIO DE LOUCA BRANCA COM COLUNA - ASPEN - DECA, CELITE OU EQUIVALENTE</t>
  </si>
  <si>
    <t>LAVATORIO DE LOUCA BRANCA SEM COLUNA</t>
  </si>
  <si>
    <t>MICTORIO COLETIVO ACO INOX, AISI 304 N.18 - L=30CM</t>
  </si>
  <si>
    <t>PIA DE ACO INOXIDAVEL COM CUBA SIMPLES 1.50X0.58M</t>
  </si>
  <si>
    <t>TANQUE SIMPLES 85 LTS ACO INOX, AISI 304 - TS Nº 2</t>
  </si>
  <si>
    <t>TANQUE SIMPLES 45 LTS ACO INOX, AISI 304 - TS Nº 1</t>
  </si>
  <si>
    <t>CABIDE DE LOUÇA BRANCA COM UM GANCHO - A680 - DECA OU EQUIVALENTE</t>
  </si>
  <si>
    <t>CHUVEIRO DE PVC C/ BRACO</t>
  </si>
  <si>
    <t>BACIA CONVENCIONAL INFANTIL DE LOUCA BRANCA - STUDIO KIDS - DECA OU EQUIVALENTE</t>
  </si>
  <si>
    <t>CUBA LOUCA BRANCA DE EMBUTIR DIAM.36CM DECA L-41</t>
  </si>
  <si>
    <t>ESCOVARIO AÇO INOX, AISI 304 Nº 18 - (17X43X23CM)</t>
  </si>
  <si>
    <t>LAVATORIO EM ACO INOX, LIGA AISI 304 N.1</t>
  </si>
  <si>
    <t>MICTORIO ACO INOX LIGA AISI 304 N.18 C/VALVULA</t>
  </si>
  <si>
    <t>TANQUE DUPLO 90 LTS ACO INOX AISI 304 TD Nº 1</t>
  </si>
  <si>
    <t>BEBEDOURO EM ACO INOX, AISI 304 CH18 DIM. 45X275CM</t>
  </si>
  <si>
    <t>CUBA EM ACO INOX P/ PANELOES, AISI 304 CH 22</t>
  </si>
  <si>
    <t>PIA EM ACO INOX C/ 2 CUBAS NO. 1 0.60 X 2.50 M</t>
  </si>
  <si>
    <t>BEBEDOURO ACO INOX COLETIVO N.18 - L= 0.45 M</t>
  </si>
  <si>
    <t>TANQUE EM MARMORE SINTETICO DUPLO 102X50CM COM DOIS BOJO 37 LITROS</t>
  </si>
  <si>
    <t>PIA SIMPLES EM MARMORE SINTETICO 120X55CM</t>
  </si>
  <si>
    <t>CABIDE 1 GANCHO REF.08 ACAB. CROMADO REF IDEA DOCOL, LORENZETTI OU EQUIV</t>
  </si>
  <si>
    <t>ACABAMENTO (CANOPLA) CLASSICA PARA VALVULA DE DESCARGA - DOCOL, DECA, HIDRA OU EQUIVALENTE</t>
  </si>
  <si>
    <t>CUBA LOUCA BRANCA OVAL DE EMBUTIR REF. L37</t>
  </si>
  <si>
    <t>BACIA CONVENCIONAL DE LOUÇA BRANCA - LOGASA, CELITE OU EQUIVALENTE</t>
  </si>
  <si>
    <t>LAVATORIO LOUÇA BRANCA SEM COLUNA LINHA COLIBRI - LOGASA OU EQUIVALENTE</t>
  </si>
  <si>
    <t>TANQUE SIMPLES EM MARMORE SINTETICO 60X50CM COM UM BOJO 34 LITROS</t>
  </si>
  <si>
    <t>CUBA ACO INOX RETANG. SIMPLES REF.302 MARCA STRAKE</t>
  </si>
  <si>
    <t>PIA ACO INOXI 01 CUBA N. 1 DIM. 0.60 X 1.80M</t>
  </si>
  <si>
    <t>PIA ACO INOXI 02 CUBAS N. 2 DIM. 0.60 X 2.10M</t>
  </si>
  <si>
    <t>LAVATORIO BRANCO COM COLUNA BRANCO PADRAO POPULAR</t>
  </si>
  <si>
    <t>LAVATORIO DE CANTO BRANCO REF. L101</t>
  </si>
  <si>
    <t>CUBA AÇO INOX RETANG. SIMPLES REF.301 MARCA STRAKE</t>
  </si>
  <si>
    <t>LAVATORIO DE CANTO BRANCO COLECAO MASTER - L76</t>
  </si>
  <si>
    <t>ACAB. ANTIVAND. REF. 01505006 P/ VALVULA DESCARGA</t>
  </si>
  <si>
    <t>MICTORIO LOUCA BRANCA C/ SIFAO INTEGRADO ANTIVANDALISMO - M-715 - DECA OU EQUIVALENTE</t>
  </si>
  <si>
    <t>BACIA SIF. LOUCA BRANCA VOGUE PLUS CONFORT - P51</t>
  </si>
  <si>
    <t>METAIS SANITÁRIOS</t>
  </si>
  <si>
    <t>TORNEIRA LONGA DE PAREDE PARA TANQUE 3/4" (20MM) - REF. 1158-PRIMOR - DOCOL OU EQUIVALENTE</t>
  </si>
  <si>
    <t>TORNEIRA BICA BAIXA DE PRESSAO CROMADA P/ LAVATORIO 1/2" - PRESSMATIC ALFA, DOCOL, DECAMATIC SMART - DECA OU EQUIVALENTE</t>
  </si>
  <si>
    <t>TUBO DE LIGACAO CROMADO COM CANOPLA</t>
  </si>
  <si>
    <t>TORNEIRA ANGULAR DE JARDIM CROMADA 1/2" OU 3/4", ACIONAMENTO RESTRITO - DOCOL OU EQUIVALENTE</t>
  </si>
  <si>
    <t>TORNEIRA DE PVC BRANCA 1/2" PARA PIA SLIM - KRONA, TIGRE OU EQUIVALENTE</t>
  </si>
  <si>
    <t>DUCHA MANUAL ACQUA JET C/ REG.PRESSÃO REF. C 2195</t>
  </si>
  <si>
    <t>TORNEIRA DE PAREDE DE COZINHA BICA ALTA REF. GALI - DOCOL OU EQUIVALENTE</t>
  </si>
  <si>
    <t>TORNEIRA JATO ESGUICHO EM ACO INOX DIAM. 3/8" - TAMANHO 15 CM P/ BEBEDOURO INDUSTRIAL</t>
  </si>
  <si>
    <t>TORNEIRA EM PVC PARA LAVATORIO</t>
  </si>
  <si>
    <t>TORNEIRA LONGA DE PAREDE PARA TANQUE 1/2" (15MM) - REF. 1158-PRIMOR - DOCOL OU EQUIVALENTE</t>
  </si>
  <si>
    <t>TORN. CROMADA 1/2" LINHA PRATIKA REF.1157-P FABRIMAR</t>
  </si>
  <si>
    <t>TORNEIRA PRESSÃO CROMADA USO GERAL 3/4"</t>
  </si>
  <si>
    <t>FILTRO AQUALAR CURTO AP200 AQUALAR/EQUIV C/ REFIL(VELA)</t>
  </si>
  <si>
    <t>VALVULA DESCARGA ANTI-VANDALISMO P/ MICTORIO - PRESSMATIC - DOCOL OU EQUIVALENTE</t>
  </si>
  <si>
    <t>LAVATÓRIO COM COLUNA BRANCA CONFORT L51+CS1V</t>
  </si>
  <si>
    <t>TORNEIRA DE LAVATORIO PAREDE ANTI-VANDAL CROMADO BIOPRESS AV 140MM - 1182-AV-BIO-140 - FABRIMAR OU EQUIVALENTE</t>
  </si>
  <si>
    <t>TUBO LIGACAO MICTORIO ANTIVAND 00132606 DOCOL/EQU</t>
  </si>
  <si>
    <t>ACAB. VALV. DESC. PRESSMATIC BENEFIT 00184906 DOCOL</t>
  </si>
  <si>
    <t>BARRA DE APOIO INOX LATERAL ARTICULADA 80CM</t>
  </si>
  <si>
    <t>APARELHOS E EQUIPAMENTOS</t>
  </si>
  <si>
    <t>CHUVEIRO CROMADO COM DESVIADOR FLEXIVEL - LINHA MAX - DECA OU EQUIVALENTE</t>
  </si>
  <si>
    <t>EQUIPAMENTOS DE PROTEÇÃO CONTRA INCÊNDIO</t>
  </si>
  <si>
    <t>CAIXA DE INCENDIO/ABRIGO PARA MANGUEIRA 60X90X17CM C/ TAMPA E SUPORTE</t>
  </si>
  <si>
    <t>EXTINTOR DE INCENDIO DE GAS CARBONICO CO2 5 B:C (6 KG)</t>
  </si>
  <si>
    <t>CAIXA DE ACO 40X60X40CM P/HIDRANTE DE RECALQUE</t>
  </si>
  <si>
    <t>ADAPTADOR LATAO ROSCA PARA ENGATE RAPIDO 63X63MM</t>
  </si>
  <si>
    <t>SUPORTE DE PAREDE UNIVERSAL PARA EXTINTOR</t>
  </si>
  <si>
    <t>EXTINTOR DE INCENDIO DE AGUA PRESSURIZADA 2A (10 LITROS)</t>
  </si>
  <si>
    <t>EXTINTOR DE INCENDIO DE PORTATIL PO QUIMICO SECO ABC 2A-20B:C (4KG)</t>
  </si>
  <si>
    <t>EXTINTOR DE INCENDIO PORTATIL PO QUIMICO SECO ABC 2A - 20B:C (6KG)</t>
  </si>
  <si>
    <t>REGISTRO GLOBO ANGULAR 45º DE 63MM</t>
  </si>
  <si>
    <t>MANGUEIRA DE 63MM X 20 M C/ ENGATE STORZ</t>
  </si>
  <si>
    <t>REGISTRO GLOBO ANGULAR 90 DE 63MM</t>
  </si>
  <si>
    <t>TAMPAO COM CORRENTE PARA REGISTRO GLOBO ANGULAR</t>
  </si>
  <si>
    <t>CAIXA DE INCENDIO/ABRIGO PARA MANGUEIRA 80X90X17CM C/ TAMPA E SUPORTE</t>
  </si>
  <si>
    <t>CHAVE P/ CONEXOES TIPO STORZ DN 1 1/2X 2 1/2"</t>
  </si>
  <si>
    <t>MANGUEIRA DE INCENDIO 63MM X 15 M C/ ENGATE STORZ</t>
  </si>
  <si>
    <t>SINALIZ DE EMERGENCIA (SAIDA) ACRILICA AUTONOMA</t>
  </si>
  <si>
    <t>PLACA DE SINALIZAÇÃO DE EMERGÊNCIA DE ORIENTAÇÃO E SALVAMENTO , CONFORME ABNT NBR 13434/2004 E NT14/2010-ES</t>
  </si>
  <si>
    <t>ESGUICHO EM LATAO REGULAVEL 2.1/2"</t>
  </si>
  <si>
    <t>MANOMETRO 63 MM ESCALA DUPLA 0 A 4 KGF/CM2</t>
  </si>
  <si>
    <t>RALOS, CAIXAS E GRELHAS</t>
  </si>
  <si>
    <t>RALO SIFONADO EM PVC 100X40MM COM GRELHA EM PVC</t>
  </si>
  <si>
    <t>RALO SECO PVC 10 CM, COM GRELHA EM PVC</t>
  </si>
  <si>
    <t>CAIXA SIFONADA PVC 150X150X50MM,COM GRELHA EM PVC</t>
  </si>
  <si>
    <t>TAMPA P/ CAIXA SIFONADA EM PVC 15X15CM</t>
  </si>
  <si>
    <t>TAMPAO E SUPORTE DE FERRO FUNDIDO Ø 60CM CLASSE D400 PARA PV</t>
  </si>
  <si>
    <t>RALO SIFONADO 10X10CM C/ GRELHA QUADRADA PVC</t>
  </si>
  <si>
    <t>RALO SIFONADO EM PVC 100X40MM, C/ GRELHA CROMADA</t>
  </si>
  <si>
    <t>RALO SECO PVC 10CM, C/ GRELHA CROMADA</t>
  </si>
  <si>
    <t>RALO SIFONADO 100X40MM C/GRELHA PVC,AKROS MAR.REF.</t>
  </si>
  <si>
    <t>RALOS, CAIXAS E GRELHAS (CONT)</t>
  </si>
  <si>
    <t>TAMPA ACO INOX ROTATIVA P/ CAIXA SIFONADA 150X150MM</t>
  </si>
  <si>
    <t>TAMPA ACO INOX ROTATIVA PARA RALO 100X100MM</t>
  </si>
  <si>
    <t>TAMPA PVC PARA RALO 100X100MM</t>
  </si>
  <si>
    <t>CAPTAÇÃO ÁGUAS PLUVIAIS</t>
  </si>
  <si>
    <t>CHAPA GALVANIZADA Nº 26 DESENV 30 CM</t>
  </si>
  <si>
    <t>SUPORTE EM BARRA CHATA GALVANIZADA PARA CALHA</t>
  </si>
  <si>
    <t>CHAPA DE ACO GALVANIZADO Nº 16 (ESP. 1,55MM)</t>
  </si>
  <si>
    <t>CALHA EM CHAPA DE ACO GALVANIZADO N. 20 40X25X25CM</t>
  </si>
  <si>
    <t>CHAPA DE ACO GALVANIZADA Nº 14 (ESP. 1,95MM)</t>
  </si>
  <si>
    <t>CAPTACAO AGUAS PLUVIAIS (CONTINUACAO)</t>
  </si>
  <si>
    <t>TAMPA DE FERRO FUNDIDO ARTICULADA DIM: 40X60CM - TRAFEGO LEVE</t>
  </si>
  <si>
    <t>IRRIGACAO E DRENAGEM</t>
  </si>
  <si>
    <t>TUBO DRENO CORRUGADO, PERFURADO DE PEAD (POLIETILENO DE ALTA DENSIDADE), NBR 15073 / DNIT 093/2006 - DIAM. 100MM (4")</t>
  </si>
  <si>
    <t>FITA PERFURADA WALSYWA 19MM X 30M</t>
  </si>
  <si>
    <t>MANGUEIRA DE SOLDA DUPLA Ø 5/16"- 300 PSI (OXIGENIO/ACETILENO)</t>
  </si>
  <si>
    <t>CAIXA TERMOPLASTICA P/ HIDROMETRO DN 3/4" P/PAREDE</t>
  </si>
  <si>
    <t>TANQUE DE PRESSURIZACAO/CILINDRO COM MEMBRANA 8,10 OU 12 KGF VAZIO</t>
  </si>
  <si>
    <t>DIVERSOS (CONT)</t>
  </si>
  <si>
    <t>MANOMETRO 100MM ESCALA DUPLA 0 A 10 KGF/CM2 - 0 A 150 PSI - SAIDA TRASEIRA DE 1/2" NPT</t>
  </si>
  <si>
    <t>CHAPA ACO GALVANIZADA N. 24 (0.65MM - 5,645KG/M2)</t>
  </si>
  <si>
    <t>ASSENTO POLIESTER P/ BACIA VOGUE PLUS AP51 - DECA OU EQUIVALENTE</t>
  </si>
  <si>
    <t>FILTRO ANAER.ANEL CONCR.DIAM 1M,H=2.0M,C/ VISITA</t>
  </si>
  <si>
    <t>CX SIF MONTADA C/ GRELHA E PORTA GRELHA QUADRADO INOX 150X150X50MM</t>
  </si>
  <si>
    <t>LAVATORIO C/ COLUNA RAVENA DECA L91/C9 BRANCO</t>
  </si>
  <si>
    <t>ASSENTO POLIESTER C/ ABERTURA FRONTAL P/ BACIA VOGUE PLUS AP52 - DECA OU EQUIVALENTE</t>
  </si>
  <si>
    <t>BOLSA DE BORRACHA Ø 1.1/2" P/ BACIA SANIT.</t>
  </si>
  <si>
    <t>ENGATE FLEXIVEL EM PVC 1/2" X 30CM</t>
  </si>
  <si>
    <t>ENGATE FLEXIVEL TRANÇADO INOX 1/2? X 30CM</t>
  </si>
  <si>
    <t>SOLDA (ESTANHO) 40 X 60 - 2,5MM - TRIFLUXO OU EQUIVALENTE</t>
  </si>
  <si>
    <t>ASSENTO DE PLASTICO PARA VASO SANITARIO</t>
  </si>
  <si>
    <t>FITA DE VEDACAO 18MM X 50M</t>
  </si>
  <si>
    <t>ADESIVO PARA TUBO DE PVC RIGIDO</t>
  </si>
  <si>
    <t>SOLUCAO LIMPADORA PARA PVC RIGIDO</t>
  </si>
  <si>
    <t>TORNEIRA DE BOIA EM LATAO(BOIA PLAST)DN 20MM (3/4)</t>
  </si>
  <si>
    <t>TORNEIRA BOIA HASTE METALICA BALAO PLASTICO - 3/4"</t>
  </si>
  <si>
    <t>FILTRO ANAEROBIO ANEIS CONCR. DIAM.1.20M, H=2.00M</t>
  </si>
  <si>
    <t>FOSSA ANEIS PRE-MOLDADOS DIAM. 2M,H=2M,TAMPA 60CM</t>
  </si>
  <si>
    <t>FILTRO ANAER. ANEIS CONCR.DIAM. 2M,H=2M,TAMPA 60CM</t>
  </si>
  <si>
    <t>CAVALETE PARA PADRAO DE ENTRADA D=3/4"</t>
  </si>
  <si>
    <t>ENGATE N.3 EM PVC CIPLA OU SIMILAR</t>
  </si>
  <si>
    <t>ENGATE DE PVC 1/2"X40MM, LUCONI MARCA DE REF.</t>
  </si>
  <si>
    <t>LUBRIFICANTE PARA TUBO DE PVC E FERRO FUNDIDO</t>
  </si>
  <si>
    <t>FOSSA ANÉIS CONCR. D=1.20M, H=2.0M C/VISITA 60 CM</t>
  </si>
  <si>
    <t>CHAVE DE NIVEL AUTOMATICO DE BOIA SUPERIOR/INFERIOR 25A - CABO COM 1,20M</t>
  </si>
  <si>
    <t>CHAVE DE NIVEL AUTOMATICO DE BOIA SUPERIOR/INFERIOR 15A - CABO COM 1,20M</t>
  </si>
  <si>
    <t>TAMPA PLASTICA PARA BACIA SIFONADA INFANTIL</t>
  </si>
  <si>
    <t>PRESSOSTATO 80/120 PSI C/ VALVULA DE ALIVIO 1/4"</t>
  </si>
  <si>
    <t>PRESSOSTATO 100/150 PSI C/ VALVULA DE ALIVIO 1/4"</t>
  </si>
  <si>
    <t>MANOMETRO 100 MM ESCALA DUPLA 0 A 7 KGF/CM2</t>
  </si>
  <si>
    <t>ANEL PRE-MOLDADO DE CONCRETO Ø 1.50 M - H= 0,50M</t>
  </si>
  <si>
    <t>TAMPA PRE-MOLDADA DIAMETRO 1.5M</t>
  </si>
  <si>
    <t>TUBOS E CONEXÕES FºFº TK P/ INST. BOMBAS (EE)</t>
  </si>
  <si>
    <t>REPARO DE VÁLVULA DE DESCARGA</t>
  </si>
  <si>
    <t>REMOCAO RESIDUOS CLASSE A CONAMA (CACAMBA) CLASSE II B (NBR10004) INCLUSIVE DESTINACAO FINAL</t>
  </si>
  <si>
    <t>BARRA CHATA DE FERRO ASTM A-36 1/4" X 1.1/4"</t>
  </si>
  <si>
    <t>TUBO ACO GALV 60,30 X 3,75MM (2") DIN 2440 - MEDIO</t>
  </si>
  <si>
    <t>TUBO ACO GALV. 33,70 X 3,35MM (1") DIN 2440 - MEDIO</t>
  </si>
  <si>
    <t>ALCAPAO DE MADEIRA DE LEI 60X60CM</t>
  </si>
  <si>
    <t>JATEAMENTO PADRÃO SA 2 1/2</t>
  </si>
  <si>
    <t>TUBO ACO GALV 26,90 X 2,65MM (3/4") DIN 2440 - MEDIO</t>
  </si>
  <si>
    <t>TUBO ACO GALV 76,10 X 3,75MM (2.1/2") DIN 2440 - MEDIO</t>
  </si>
  <si>
    <t>ART/CREA - OBRA OU SERVICO DE R$8.000,00 ATÉ 15.000,00</t>
  </si>
  <si>
    <t>ALUGUEL MENSAL CONTAINER P/ ALMOX 6.00X2.40X2.40M</t>
  </si>
  <si>
    <t>MS</t>
  </si>
  <si>
    <t>REDE EM CORDA DE NYLON P/PROTECAO QUADRA ESPORTES MALHA 10X10CM</t>
  </si>
  <si>
    <t>MOBILIZAÇÃO E DESMOB. CONTEINER P/BARRACÃO DE OBRA</t>
  </si>
  <si>
    <t>TUBO ACO GALV 48,30 X 3,35MM (1.1/2") DIN 2440 - MEDIO</t>
  </si>
  <si>
    <t>TAMPA DE FERRO FUNDIDO 40X40CM C/ INSCR - TRAFEGO LEVE</t>
  </si>
  <si>
    <t>MOLDE P/ SOLDA EXOTERMICA TIPO HCL 5/8" 50-5</t>
  </si>
  <si>
    <t>PÇ</t>
  </si>
  <si>
    <t>ADESIVO 60X60CM COM IMPRESSAO LOGO DIGITAL CONFORME PROJETO</t>
  </si>
  <si>
    <t>ALUGUEL MENSAL CONTAINER VESTIARIO 6.0X2.40X2.40M</t>
  </si>
  <si>
    <t>ALUGUEL CONTAINER REFEITORIO 6X2.40X2.40M</t>
  </si>
  <si>
    <t>ALUGUEL CONTAINER SANITARIO COLET 6X2.40X2.40M</t>
  </si>
  <si>
    <t>FITA PERF NIQUELADA P/ EQUALIZ ROLO 3M 20X0.8MM 7F</t>
  </si>
  <si>
    <t>PO EXOTERMICO IGNICAO C/ PALITO CARTUCHO 115</t>
  </si>
  <si>
    <t>BORRACHA ELASTOMERICA DIM. 1.1/8" ESP 9MM</t>
  </si>
  <si>
    <t>ALUGUEL CONTAINER ESCR+BANH 6X2.40X2.40M P+2J+1PT AR</t>
  </si>
  <si>
    <t>PLACA P/ INAUGURACAO OBRA EM ALUM POLIDO 40X50CM</t>
  </si>
  <si>
    <t>SUPORTE "Y" WALSYWA P/ FIXACAO DE ELETRODUTOS TETO</t>
  </si>
  <si>
    <t>DIVERSOS CONTINUACAO</t>
  </si>
  <si>
    <t>ALUGUEL CONTAINER ESCRITORIO SEM WC (6X2.40X2.40)M</t>
  </si>
  <si>
    <t>BORRACHA ELASTOMERICA DIAM. 1/2" (12MM) ESP. 9MM</t>
  </si>
  <si>
    <t>BORRACHA ELASTOMERICA DIAM. 1/4" ESP. 9MM</t>
  </si>
  <si>
    <t>BORRACHA ELASTOMERICA DIAM. 5/8" ESP. 9MM</t>
  </si>
  <si>
    <t>BORRACHA ELASTOMERICA DIAM. 7/8" ESP. 9MM</t>
  </si>
  <si>
    <t>BORRACHA ELASTOMERICA DIAM. 3/8" ESP. 9MM</t>
  </si>
  <si>
    <t>DETECTOR OPTICO ENDERECAVEL 24V</t>
  </si>
  <si>
    <t>TIJOLO ESMERIL 76,2X76,2X50,8 MM</t>
  </si>
  <si>
    <t>SIRENE ELETRONICA MEDIA TP CORNETA</t>
  </si>
  <si>
    <t>BORRACHA ELASTOMERICA DIAM. 1.5/8" ESP 9MM</t>
  </si>
  <si>
    <t>BORRACHA ELASTOMERICA DIM. 1 3/8" ESP.9MM</t>
  </si>
  <si>
    <t>AMORTECEDOR VIBRACAO TRAD MICRO III VIBRASTOP 3/8" - ATE 100KG</t>
  </si>
  <si>
    <t>DIVERSOS CONTINUAÇÃO</t>
  </si>
  <si>
    <t>BORRACHA ELASTOMERICA DIAM. 3/4" (19MM) ESP 9MM</t>
  </si>
  <si>
    <t>GAS REFRIGERANTE R22</t>
  </si>
  <si>
    <t>GAS REFRIGERANTE R407</t>
  </si>
  <si>
    <t>GAS REFRIGERANTE R410-A</t>
  </si>
  <si>
    <t>TUBO ACO GALV 101,60 X 4,25MM (3.1/2") DIN 2440 - MEDIO</t>
  </si>
  <si>
    <t>TRINCO REDONDO VERTICAL FERRO GALVANIZADO 15CM</t>
  </si>
  <si>
    <t>GALVANIZAÇÃO ELETROLITICA</t>
  </si>
  <si>
    <t>DIVERSOS CONT</t>
  </si>
  <si>
    <t>CHAPA DE ACO GALVANIZADA Nº 22 (ESP. 0,80MM)</t>
  </si>
  <si>
    <t>CHAPA ACO INOX 304 Nº 13 (2,50 MM) ACABAMENTO ESCOVADO</t>
  </si>
  <si>
    <t>CAIXA EM FIBRA DE VIDRO PARA AR CONDICIONADO TIPO JANELA 18.000 BTUS</t>
  </si>
  <si>
    <t>INSUMOS DE MANUTENCAO - SERRALHERIA</t>
  </si>
  <si>
    <t>RECARGA DE CILINDRO DE OXIGENIO INDUSTRIAL</t>
  </si>
  <si>
    <t>RECARGA DE GAS ACETILENO INDUSTRIAL (PPU)</t>
  </si>
  <si>
    <t>BARRA CHATA DE FERRO ASTM A-36 1/8" X 3/4"</t>
  </si>
  <si>
    <t>BARRA CHATA DE FERRO ASTM A-36 1/4" X 1.1/2"</t>
  </si>
  <si>
    <t>CANTONEIRA ABAS IGUAIS DE FERRO ASTM A-36 - 1/4" X 1.1/4" X 1.1/4"</t>
  </si>
  <si>
    <t>BARRA DE FERRO REDONDA LISA SAE-1020 Ø 1/2"</t>
  </si>
  <si>
    <t>BARRA DE FERRO REDONDA LISA SAE-1020 Ø 5/8"</t>
  </si>
  <si>
    <t>BARRA DE FERRO REDONDA LISA SAE-1020 Ø 3/8"</t>
  </si>
  <si>
    <t>BARRA DE FERRO REDONDA LISA SAE-1020 Ø 5/16"</t>
  </si>
  <si>
    <t>PERFIL METALICO "T" 3/4 X 1/8"</t>
  </si>
  <si>
    <t>INSUMOS DE MANUTENÇAO SERRALHERIA (CONT)</t>
  </si>
  <si>
    <t>PERFIL METALICO "U" 200 X 50 X 3,8MM</t>
  </si>
  <si>
    <t>PERFIL 2L LAMINADO 38,10 X 38,10 X 3,18 X 200MM</t>
  </si>
  <si>
    <t>TUBO ACO GALV 114,30 X 4,50MM (4") DIN 2440 - MEDIO</t>
  </si>
  <si>
    <t>TUBO ACO GALV 88,90 X 4,00MM (3") DIN 2440 - MEDIO</t>
  </si>
  <si>
    <t>PERFIL "U" ENRIJECIDO 200 X 75 X 25 X 2,65MM (7,92KG/M)</t>
  </si>
  <si>
    <t>INSUMOS DE ELETRICA (CONT.)</t>
  </si>
  <si>
    <t>PARA RAIOS E ACESSORIOS (CONT)</t>
  </si>
  <si>
    <t>MASTRO SIMPLES FG DE 1 1/2"X3M</t>
  </si>
  <si>
    <t>LUMINARIA EMB 4X09/10W (2X16W) CORPO CH ACO PINT ELETROST REFLETOR E ALETAS - REF. CE416AL-N - AMES, 6026 ? LUMAVI; SO003000 - CLARON/EQUIVALENTE</t>
  </si>
  <si>
    <t>LUMINARIA PUBLICA LED PETALA POT 100W, IP66, TEMP COR SUP 5000K, VIDA UTIL SUPERIOR A 60.000 H, MOD. EDN100, HBP-100 OU 001100G3-1006 - AMES ILUMINAÇÃO, ECP, HDA ILUMINAÇÃO OU EQUIVALENTE</t>
  </si>
  <si>
    <t>QUADRO DISTRIB. PVC DE EMBUTIR P/ 12 CIRCUITOS S/ BARRAMENTO C/ TRINCO</t>
  </si>
  <si>
    <t>QUADRO DISTRIB. PVC DE EMBUTIR P/ 8 CIRCUITOS SEM BARRAMENTO C/ TRINCO</t>
  </si>
  <si>
    <t>LAMPADA LED TUBULAR T8 18W 1200MM BRANCO FRIO, BASE G13, BIVOLT - CERTIFICADA INMETRO</t>
  </si>
  <si>
    <t>CONSUMO DE ENERGIA ELETRICA INDUSTRIAL ATE 2000 KWH, SEM DEMANDA</t>
  </si>
  <si>
    <t>LUMINARIAS (CONTINUAÇÃO)</t>
  </si>
  <si>
    <t>ARANDELA PROVA DE TEMPO 45º INDUSTRIAL C/ GRADE SEM LAMPADA REF. EY16 IND TGVP NAVILLE; WYN-26/2 WETZEL; TL3553-M TOTAL LIGHT OU EQUIV</t>
  </si>
  <si>
    <t>PLAFONIER DE PLASTICO COM GLOBO EM PLASTICO BRANCO LEITOSO DIM 20X10CM</t>
  </si>
  <si>
    <t>INSUMOS ACABAMENTOS - CIVIL</t>
  </si>
  <si>
    <t>REVESTIMENTOS CERAMICOS (PAREDES)</t>
  </si>
  <si>
    <t>CERAMICA LISA BRANCA REF POLAR 33X61 A - INCESA OU EQUIVALENE</t>
  </si>
  <si>
    <t>CERAMICA RETIFICADA 32X60CM BRANCO BRILHANTE TRADIZIONALLE BIANCOGRES / WHITE ABSOLUTE LINHA A EMBRAMACO OU ARTICO INCESA</t>
  </si>
  <si>
    <t>CERAMICA 10X10CM ELIANE BRANCO BRILHANTE GALERIA MESH (TELADA) OU EQUIVALENTE REF ELIANE CERAL, STRUFALD OU EQUIV</t>
  </si>
  <si>
    <t>PORCELANATO ACABAMENTO ACETINADO 60X60CM CIMENTO CINZA BOLD</t>
  </si>
  <si>
    <t>PORCELANATO NATURAL RETIFICADO, 60X60CM, PLATINA NA ELIANE/EQUIV</t>
  </si>
  <si>
    <t>ESQUADRIAS METALICAS</t>
  </si>
  <si>
    <t>PORTA CORTA FOGO COM BARRA ANTIPANICO 1.00 X 2.10</t>
  </si>
  <si>
    <t>TINTAS E VERNIZES</t>
  </si>
  <si>
    <t>FIXADOR PARA GRADIL NYLOFOR/EQUIV (FIXAÇÃO NO POSTE) COM TAMPA DE ACABAMENTO</t>
  </si>
  <si>
    <t>PAINEL GRADIL NYLOFOR 3D DIM 2.50M X 2.03M EM AÇO GALVANIZADO SOLDADO PROCESSO DE PINTURA ELETROSTÁTICA 100MICRA, MALHA 5X20CM, FIO DIÂM. 5,00MM</t>
  </si>
  <si>
    <t>ROD. FEDERAL - CONSTRUCAO</t>
  </si>
  <si>
    <t>CONTINUACAO - CONSTRUCAO DE ESTRADAS</t>
  </si>
  <si>
    <t>SOLO BRITA</t>
  </si>
  <si>
    <t>OFICINA</t>
  </si>
  <si>
    <t>COMBUSTIVEL</t>
  </si>
  <si>
    <t>GASOLINA COMUM</t>
  </si>
  <si>
    <t>OLEO DIESEL</t>
  </si>
  <si>
    <t>MATERIAL DE CONSUMO I</t>
  </si>
  <si>
    <t>FITA CREPE 24 MM X 50 M - 3M OU EQUIVALENTE</t>
  </si>
  <si>
    <t>RL</t>
  </si>
  <si>
    <t>CINTO DE SEGURANCA</t>
  </si>
  <si>
    <t>UNIFORME DE BRIM (CALCA / CAMISA)</t>
  </si>
  <si>
    <t>CAPA DE CHUVA</t>
  </si>
  <si>
    <t>VESTE DE SEGURANCA (COLETE REFLETIVO)</t>
  </si>
  <si>
    <t>CAPACETE DE OBRA COM CARNEIRA</t>
  </si>
  <si>
    <t>BOTA DE SEGURANÇA</t>
  </si>
  <si>
    <t>OCULOS DE PROTECAO</t>
  </si>
  <si>
    <t>LUVA DE RASPA</t>
  </si>
  <si>
    <t>MASCARA DE AR</t>
  </si>
  <si>
    <t>FERRAMENTAS</t>
  </si>
  <si>
    <t>FERRAMENTAS MANUAIS E ACESSORIOS</t>
  </si>
  <si>
    <t>PICARETA COM CABO</t>
  </si>
  <si>
    <t>PA DE PEDREIRO C/ CABO</t>
  </si>
  <si>
    <t>ENXADA COM CABO</t>
  </si>
  <si>
    <t>SERROTE DE 26"</t>
  </si>
  <si>
    <t>MARTELO 27CM COM CABO</t>
  </si>
  <si>
    <t>NIVEL DE PEDREIRO 12"</t>
  </si>
  <si>
    <t>ALICATE UNIVERSAL 8"</t>
  </si>
  <si>
    <t>MARRETA 5KG C/ CABO</t>
  </si>
  <si>
    <t>CHAVE AJUSTAVEL INGLESA "GRIFO" 10"</t>
  </si>
  <si>
    <t>JOGO DE CHAVE DE FENDA</t>
  </si>
  <si>
    <t>CAVADEIRA DE BRAÇO</t>
  </si>
  <si>
    <t>SERRA TICO TICO</t>
  </si>
  <si>
    <t>SERRA DE DISCO (CIRCULAR)</t>
  </si>
  <si>
    <t>CARRINHO DE MAO</t>
  </si>
  <si>
    <t>INSUMOS IOPES</t>
  </si>
  <si>
    <t>INSUMOS DIVERSOS SEDU</t>
  </si>
  <si>
    <t>PORTA MAD. MEXICANA ESP. 30 A 35MM (OITO PARTES HORIZONTAIS) C/VISOR P/ VERNIZ 0.80X2.10M</t>
  </si>
  <si>
    <t>PORTA MAD. MEXICANA ESP. 30 A 35MM (OITO PARTES HORIZONTAIS) 2F C/VISOR VERNIZ 1.60X2.10M</t>
  </si>
  <si>
    <t>PORTA MAD. MEXICANA ESP. 30 A 35MM (OITO PARTES HORIZONTAIS) C/VISOR P/ VERNIZ 0.60X2.10</t>
  </si>
  <si>
    <t>PORTA MAD. MEXICANA ESP. 30 A 35MM (OITO PARTES HORIZONTAIS) C/VISOR P/ VERNIZ 0.70X2.10</t>
  </si>
  <si>
    <t>PORTA MAD. MEXICANA ESP. 30 A 35MM (OITO PARTES HORIZONTAIS) C/VISOR P/ VERNIZ 0.90X2.10</t>
  </si>
  <si>
    <t>QUADRO BRANCO QUADRICULADO PADRAO SEDU 3.95X1.29M</t>
  </si>
  <si>
    <t>KIT 2 BARRAS DE APOIO LATERAL "U" ACO INOX POLIDO 304 Ø 1 1/4" COMP. 30CM</t>
  </si>
  <si>
    <t>INSUMOS SINAPI</t>
  </si>
  <si>
    <t>INSUMOS PRECO SINAPI</t>
  </si>
  <si>
    <t>MAQUINA ELETRICA P/ POLIMENTO PISO - REF TAB SINAPI</t>
  </si>
  <si>
    <t>MAQ. CORTAR ASFALTO/CONCRETO - REF TABELA SINAPI</t>
  </si>
  <si>
    <t>Categoria: Equipamento</t>
  </si>
  <si>
    <t>Preço Prod.</t>
  </si>
  <si>
    <t>Preço Improd.</t>
  </si>
  <si>
    <t>INSUMOS - EQUIPAMENTOS (EQUIPAMENTOS NOVOS)</t>
  </si>
  <si>
    <t>EQUIPAMENTOS (CUSTO HORARIO - CONT)</t>
  </si>
  <si>
    <t>TEODOLITO C/ PRECISAO +/- 6 SEGUNDOS (SINAPI 7247)</t>
  </si>
  <si>
    <t>NIVEL OTICO C/ PRECISAO +/- 0,7MM (SINAPI 7252)</t>
  </si>
  <si>
    <t>EQUIPAMENTOS CUSTO AQUISIÇÃO</t>
  </si>
  <si>
    <t>MACARICO DE CORTE E SOLDA ? WH 200 (ACETILENO E OXIGÊNIO) - FOX, WHITE MARTINS OU EQUIVALENTE</t>
  </si>
  <si>
    <t>EQUIPAMENTOS - CUSTO HORARIO (CONT)</t>
  </si>
  <si>
    <t>GOL 1.0 TOTAL FLEX 12V 5 PORTAS BASICO GASOLINA (PRECO AQUIS)</t>
  </si>
  <si>
    <t>GUINDASTE HIDRAULICO AUTOPROPELIDO, COM LANCA TELESCOPICA 40 M, CAPACIDADE MAXIMA 60 T, POTENCIA 260 KW, TRACAO 6 X 6</t>
  </si>
  <si>
    <t>EQUIPAMENTOS (CUSTO SINAPI / TCPO)</t>
  </si>
  <si>
    <t>BETONEIRA CAPACIDADE NOMINAL 400L, CAPACIDADE DE MISTURA 280L, MOTOR ELETRICO TRIFASICO 220/380V POTENCIA 2CV, SEM CARREGADOR</t>
  </si>
  <si>
    <t>CAMINHAO TOCO, PESO BRUTO TOTAL 16000 KG, CARGA UTIL MAXIMA 11130 KG, DISTANCIA ENTRE EIXOS 5,36 M, POTENCIA 185 CV (INCLUI CABINE E CHASSI, NAO INCLUI CARROCERIA)</t>
  </si>
  <si>
    <t>CACAMBA METALICA BASCULANTE COM CAPACIDADE DE 6 M3 (INCLUI MONTAGEM, NAO INCLUI CAMINHAO)</t>
  </si>
  <si>
    <t>VIBRADOR DE IMERSAO, DIAMETRO DA PONTEIRA DE *45* MM, COM MOTOR ELETRICO TRIFASICO DE 2 HP (2 CV)</t>
  </si>
  <si>
    <t>GUINDAUTO HIDRAULICO, CAPACIDADE MAXIMA DE CARGA 6200 KG, MOMENTO MAXIMO DE CARGA 11,7 TM , ALCANCE MAXIMO HORIZONTAL 9,70 M, PARA MONTAGEM SOBRE CHASSI DE CAMINHAO PBT MINIMO 13000 KG (INCLUI MONTAGEM, NAO INCLUI CAMINHAO)</t>
  </si>
  <si>
    <t>PA CARREGADEIRA SOBRE RODAS, POTENCIA LIQUIDA 128 HP, CAPACIDADE DA CACAMBA DE 1,7 A 2,8 M3, PESO OPERACIONAL MAXIMO DE 11632 KG</t>
  </si>
  <si>
    <t>CORTADEIRA DE PISO DE CONCRETO E ASFALTO, PARA DISCO PADRAO DE DIAMETRO 350 MM (14") OU 450 MM (18") , MOTOR A GASOLINA, POTENCIA 13 HP, SEM DISCO</t>
  </si>
  <si>
    <t>COMPACTADOR DE SOLOS DE PERCURSAO (SOQUETE) COM MOTOR A GASOLINA 4 TEMPOS DE 4 HP (4 CV)</t>
  </si>
  <si>
    <t>RETROESCAVADEIRA SOBRE RODAS COM CARREGADEIRA, TRACAO 4 X 2, POTENCIA LIQUIDA 79 HP, PESO OPERACIONAL MINIMO DE 6570 KG, CAPACIDADE DA CARREGADEIRA DE 1,00 M3 E DA RETROESCAVADEIRA MINIMA DE 0,20 M3, PROFUNDIDADE DE ESCAVACAO MAXIMA DE 4,37 M</t>
  </si>
  <si>
    <t>TANQUE DE ACO PARA TRANSPORTE DE AGUA COM CAPACIDADE DE 6 M3 (INCLUI MONTAGEM, NAO INCLUI CAMINHAO)</t>
  </si>
  <si>
    <t>CAMINHAO TOCO, PESO BRUTO TOTAL 13200 KG, CARGA UTIL MAXIMA 9200 KG, DISTANCIA ENTRE EIXOS 3,31 M, POTENCIA 175 CV (INCLUI CABINE E CHASSI, NAO INCLUI CARROCERIA)</t>
  </si>
  <si>
    <t>MARTELO DEMOLIDOR ELETRICO, COM POTENCIA DE 2.000 W, FREQUENCIA DE 1.000 IMPACTOS POR MINUTO, FORCA DE IMPACTO ENTRE 60 E 65 J, PESO DE 30 KG</t>
  </si>
  <si>
    <t>LAVADORA DE ALTA PRESSAO (LAVA - JATO) PARA AGUA FRIA, PRESSAO DE OPERACAO ENTRE 1400 E 1900 LIB/POL2, VAZAO MAXIMA ENTRE 400 E 700 L/H, POTENCIA DE OPERACAO ENTRE 2,50 E 3,00 CV</t>
  </si>
  <si>
    <t>Categoria: Serv.Terceiro</t>
  </si>
  <si>
    <t>SERVIÇO TERCERIZADO</t>
  </si>
  <si>
    <t>DIVISÓRIAS E FORROS</t>
  </si>
  <si>
    <t>DIVISORIA MODULARES TIPO MD-1 (ALTA/PAINEL/PAINEL) ESP.35MM, PAINEIS EM CHAPAS DURAPLAC, COR CINZA, MIOLO COLMEIA, ESTRUTRADA EM PERFIS DE AÇO NA COR PRETA</t>
  </si>
  <si>
    <t>PORTA P/ DIVISORIA 80X210 CM, SEM VISOR, MIOLO CELULAR 35MM, COR CINZA, COMPLETA, ESTRUTURADA EM PERFIL DE AÇO NA COR PRETA, INCLUSIVE DOBRADIÇAS E FECHADURA TUBULAR</t>
  </si>
  <si>
    <t xml:space="preserve"> </t>
  </si>
  <si>
    <t>MASSA ACRILICA A BASE DAGUA - SUVINIL, CORAL OU EQUIVALENTE</t>
  </si>
  <si>
    <t>MASSA PARA MADEIRA A BASE DAGUA SUVINIL/CORAL/EQUIVALENTE</t>
  </si>
  <si>
    <t>CONDULETE ALUMINIO SEM ROSCA, TIPO B DIAMETRO 3/4" C/ TAMPA C/ VEDACAO</t>
  </si>
  <si>
    <t>CONDULETE ALUMINIO SEM ROSCA TIPO LR DIAM 3/4" C/ TAMPA C/ VEDACAO</t>
  </si>
  <si>
    <t>CONDULETE ALUMINIO SEM ROSCA TIPO X DIAM 3/4" C/ TAMPA COM VEDACAO</t>
  </si>
  <si>
    <t>CONJ AR COND SPLIT INVERTER PISO TETO 48000 BTUS - CICLO QUENTE/FRIO - CLASSIFICACAO A OU B - 220V</t>
  </si>
  <si>
    <t>PLACA CEGA FRONTAL 2US P/ RACK 19"</t>
  </si>
  <si>
    <t>CONJ AR COND SPLIT INVERTER PISO TETO 36000 BTUS - CICLO FRIO - CLASSIFICACAO A OU B - 220V</t>
  </si>
  <si>
    <t>BANDEJA FIXACAO SIMPLES 19" - 2 US X 390MM</t>
  </si>
  <si>
    <t>GUIA DE CABOS VERTICAL P/ RACK ABERTO 40 US</t>
  </si>
  <si>
    <t>GUIA DE CABOS VERTICAL P/ RACK ABERTO 44 US</t>
  </si>
  <si>
    <t>VALVULA DE ESCOAMENTO P/ PIA AMERICANA 1.1/2 X 3.3/4</t>
  </si>
  <si>
    <t>VALVULA RETENCAO HORIZONTAL BRONZE - 15MM (1/2)</t>
  </si>
  <si>
    <t>VALVULA RETENCAO HORIZONTAL BRONZE - 20MM (3/4)</t>
  </si>
  <si>
    <t>VALVULA RETENCAO HORIZONTAL BRONZE - 25MM (1)</t>
  </si>
  <si>
    <t>VALVULA RETENCAO HORIZONTAL BRONZE - 32MM (1 1/4)</t>
  </si>
  <si>
    <t>VALVULA RETENCAO HORIZONTAL BRONZE - 40MM (1 1/2)</t>
  </si>
  <si>
    <t>VALVULA RETENCAO HORIZONTAL BRONZE - 50MM (2)</t>
  </si>
  <si>
    <t>VALVULA RETENCAO HORIZONTAL BRONZE - 65MM (2 1/2)</t>
  </si>
  <si>
    <t>VALVULA RETENCAO HORIZONTAL BRONZE - 100MM (4)</t>
  </si>
  <si>
    <t>VALVULA DE ESCOAMENTO P/ PIA AMERICANA 3.1/2 CROMADA</t>
  </si>
  <si>
    <t>TORNEIRA DE PRESSAO CROMADA DE USO GERAL 1/2</t>
  </si>
  <si>
    <t>TORN.DE BOIA EM LATAO (BOIA PLAST) DN 25MM (1)</t>
  </si>
  <si>
    <t>TORN.DE BOIA EM LATAO (BOIA PLAST)DN 32MM (1 1/4)</t>
  </si>
  <si>
    <t>LIXA EM FOLHA DÁGUA GRANA Nº 240 - NORTON OU EQUIVALENTE</t>
  </si>
  <si>
    <t>EPI S</t>
  </si>
  <si>
    <t>EPI  S DE SEGURANCA</t>
  </si>
  <si>
    <t>92717</t>
  </si>
  <si>
    <t xml:space="preserve"> APARELHO PARA CORTE E SOLDA OXI-ACETILENO SOBRE RODAS, INCLUSIVE CILINDROS E MAÇARICOS - CHI DIURNO. AF_05/2023</t>
  </si>
  <si>
    <t>manual</t>
  </si>
  <si>
    <t>93281
manual</t>
  </si>
  <si>
    <t>93282
manual</t>
  </si>
  <si>
    <t xml:space="preserve"> GUINCHO ELÉTRICO DE COLUNA, CAPACIDADE 400 KG, COM MOTO FREIO, MOTOR TRIFÁSICO DE 1,25 CV - CHI DIURNO. AF_03/2016</t>
  </si>
  <si>
    <t>40549
manual</t>
  </si>
  <si>
    <t>PERFIL "U" ENRIJECIDO, EM CHAPA DOBRADA DE ACO LAMINADO, E = 3,75 MM, H = 200 MM, L = 75 MM (9,94 KG/M)</t>
  </si>
  <si>
    <t>43083
manual - preço SP</t>
  </si>
  <si>
    <t>010115</t>
  </si>
  <si>
    <t xml:space="preserve"> LUMINARIA TIPO TARTARUGA PARA AREA EXTERNA EM ALUMINIO, COM GRADE, PARA 1 LAMPADA, BASE E27, POTENCIA MAXIMA 40/60 W (NAO INCLUI LAMPADA)</t>
  </si>
  <si>
    <t>38775
maual - preço SP</t>
  </si>
  <si>
    <t>38193
manual</t>
  </si>
  <si>
    <t>39395 
manual - prço SP</t>
  </si>
  <si>
    <t>11 93804-1908</t>
  </si>
  <si>
    <t>https://loja.estafacil.com.br/produto/elevador-de-acessibilidade-cap-025-t-altura-total-5m-velocidade-45-m-min-1-entrada-na-cabine/</t>
  </si>
  <si>
    <t>UNITIZ ELEVADORES LTDA</t>
  </si>
  <si>
    <t>31 9331-7690
atendente: Rodrigo</t>
  </si>
  <si>
    <t>COTAÇÃO 01</t>
  </si>
  <si>
    <t>Loja Estafacil</t>
  </si>
  <si>
    <t>BDI DIF.</t>
  </si>
  <si>
    <t>Data: 03/03/2024</t>
  </si>
  <si>
    <t>%</t>
  </si>
  <si>
    <t>% 
ACUMULADA</t>
  </si>
  <si>
    <t>CURVA</t>
  </si>
  <si>
    <t>CURVA ABC</t>
  </si>
  <si>
    <t>CONCEITO</t>
  </si>
  <si>
    <t>A</t>
  </si>
  <si>
    <t>B</t>
  </si>
  <si>
    <t>CORTE</t>
  </si>
  <si>
    <t>LOCAL: BAIRRO CRISTAL, JOÃO NEIVA-ES</t>
  </si>
  <si>
    <t>SINAPI/
DER/ES: DEZ/25</t>
  </si>
  <si>
    <t>SINAPI/ DER/ES:
DEZ/25</t>
  </si>
  <si>
    <t>Data base: dez/2025</t>
  </si>
  <si>
    <t>Data: 12/03/2026</t>
  </si>
  <si>
    <t>dez-2025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</si>
</sst>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8" formatCode="&quot;R$&quot;\ #,##0.00;[Red]\-&quot;R$&quot;\ #,##0.00"/>
    <numFmt numFmtId="44" formatCode="_-&quot;R$&quot;\ * #,##0.00_-;\-&quot;R$&quot;\ * #,##0.00_-;_-&quot;R$&quot;\ * &quot;-&quot;??_-;_-@_-"/>
    <numFmt numFmtId="43" formatCode="_-* #,##0.00_-;\-* #,##0.00_-;_-* &quot;-&quot;??_-;_-@_-"/>
    <numFmt numFmtId="164" formatCode="_(* #,##0.00_);_(* \(#,##0.00\);_(* &quot;-&quot;??_);_(@_)"/>
    <numFmt numFmtId="165" formatCode="_-[$R$-416]\ * #,##0.00_-;\-[$R$-416]\ * #,##0.00_-;_-[$R$-416]\ * &quot;-&quot;??_-;_-@_-"/>
    <numFmt numFmtId="166" formatCode="0.000"/>
    <numFmt numFmtId="167" formatCode="&quot;R$ &quot;#,##0.00"/>
    <numFmt numFmtId="168" formatCode="_(&quot;R$ &quot;* #,##0.00_);_(&quot;R$ &quot;* \(#,##0.00\);_(&quot;R$ &quot;* &quot;-&quot;??_);_(@_)"/>
    <numFmt numFmtId="169" formatCode="&quot;R$ &quot;#,##0.000"/>
    <numFmt numFmtId="170" formatCode="0.0000"/>
    <numFmt numFmtId="171" formatCode="&quot;R$&quot;\ #,##0.00"/>
  </numFmts>
  <fonts count="74">
    <font>
      <sz val="11"/>
      <color theme="1"/>
      <name val="Calibri"/>
      <family val="2"/>
      <scheme val="minor"/>
    </font>
    <font>
      <sz val="11"/>
      <color theme="1"/>
      <name val="Calibri"/>
      <family val="2"/>
      <scheme val="minor"/>
    </font>
    <font>
      <sz val="10"/>
      <color theme="1"/>
      <name val="Arial"/>
      <family val="2"/>
    </font>
    <font>
      <b/>
      <sz val="10"/>
      <name val="Arial"/>
      <family val="2"/>
    </font>
    <font>
      <sz val="10"/>
      <name val="Arial"/>
      <family val="2"/>
    </font>
    <font>
      <sz val="10"/>
      <color indexed="8"/>
      <name val="Arial"/>
      <family val="2"/>
    </font>
    <font>
      <b/>
      <u/>
      <sz val="10"/>
      <name val="Arial"/>
      <family val="2"/>
    </font>
    <font>
      <b/>
      <sz val="11"/>
      <color theme="1"/>
      <name val="Calibri"/>
      <family val="2"/>
      <scheme val="minor"/>
    </font>
    <font>
      <b/>
      <sz val="16"/>
      <color indexed="8"/>
      <name val="Calibri"/>
      <family val="2"/>
      <scheme val="minor"/>
    </font>
    <font>
      <b/>
      <sz val="11"/>
      <color indexed="8"/>
      <name val="Calibri"/>
      <family val="2"/>
      <scheme val="minor"/>
    </font>
    <font>
      <b/>
      <sz val="11"/>
      <color indexed="8"/>
      <name val="Calibri"/>
      <family val="2"/>
    </font>
    <font>
      <sz val="11"/>
      <color indexed="8"/>
      <name val="Calibri"/>
      <family val="2"/>
      <scheme val="minor"/>
    </font>
    <font>
      <sz val="11"/>
      <name val="Calibri"/>
      <family val="2"/>
      <scheme val="minor"/>
    </font>
    <font>
      <sz val="11"/>
      <color indexed="8"/>
      <name val="Calibri"/>
      <family val="2"/>
    </font>
    <font>
      <sz val="11"/>
      <color theme="1"/>
      <name val="Calibri"/>
      <family val="2"/>
    </font>
    <font>
      <sz val="10"/>
      <name val="Times New Roman"/>
      <family val="1"/>
    </font>
    <font>
      <u/>
      <sz val="11"/>
      <color indexed="12"/>
      <name val="Arial"/>
      <family val="2"/>
    </font>
    <font>
      <sz val="10"/>
      <name val="Arial"/>
    </font>
    <font>
      <b/>
      <sz val="12"/>
      <name val="Arial"/>
      <family val="2"/>
    </font>
    <font>
      <sz val="13"/>
      <color theme="1"/>
      <name val="Arial"/>
      <family val="2"/>
    </font>
    <font>
      <b/>
      <sz val="13"/>
      <name val="Arial"/>
      <family val="2"/>
    </font>
    <font>
      <sz val="13"/>
      <name val="Arial"/>
      <family val="2"/>
    </font>
    <font>
      <sz val="8"/>
      <name val="Calibri"/>
      <family val="2"/>
      <scheme val="minor"/>
    </font>
    <font>
      <sz val="10"/>
      <color theme="1"/>
      <name val="Arial"/>
    </font>
    <font>
      <b/>
      <sz val="10"/>
      <name val="Arial"/>
    </font>
    <font>
      <b/>
      <sz val="10"/>
      <color theme="1"/>
      <name val="Arial"/>
    </font>
    <font>
      <sz val="10"/>
      <color rgb="FF000000"/>
      <name val="Arial"/>
    </font>
    <font>
      <b/>
      <sz val="13"/>
      <name val="Arial"/>
    </font>
    <font>
      <b/>
      <sz val="10"/>
      <color rgb="FF000000"/>
      <name val="Arial"/>
      <charset val="1"/>
    </font>
    <font>
      <sz val="12"/>
      <name val="Arial"/>
    </font>
    <font>
      <b/>
      <sz val="10"/>
      <color rgb="FF000000"/>
      <name val="Arial"/>
    </font>
    <font>
      <b/>
      <sz val="11"/>
      <color indexed="8"/>
      <name val="Calibri"/>
    </font>
    <font>
      <sz val="11"/>
      <color theme="1"/>
      <name val="Calibri"/>
    </font>
    <font>
      <sz val="11"/>
      <color indexed="8"/>
      <name val="Calibri"/>
    </font>
    <font>
      <sz val="11"/>
      <color rgb="FF000000"/>
      <name val="Calibri"/>
      <charset val="1"/>
    </font>
    <font>
      <b/>
      <sz val="13"/>
      <color rgb="FF000000"/>
      <name val="Arial"/>
      <family val="2"/>
    </font>
    <font>
      <sz val="10"/>
      <color theme="1"/>
      <name val="Calibri"/>
      <family val="2"/>
      <scheme val="minor"/>
    </font>
    <font>
      <b/>
      <sz val="11"/>
      <color rgb="FF000000"/>
      <name val="Arial"/>
    </font>
    <font>
      <b/>
      <sz val="11"/>
      <name val="Arial"/>
    </font>
    <font>
      <b/>
      <sz val="14"/>
      <name val="Arial"/>
      <family val="2"/>
    </font>
    <font>
      <sz val="10"/>
      <color rgb="FFFF0000"/>
      <name val="Arial"/>
    </font>
    <font>
      <b/>
      <sz val="10"/>
      <color rgb="FFFF0000"/>
      <name val="Arial"/>
    </font>
    <font>
      <sz val="10"/>
      <color theme="9"/>
      <name val="Arial"/>
    </font>
    <font>
      <sz val="10"/>
      <color rgb="FF000000"/>
      <name val="Arial"/>
      <family val="2"/>
    </font>
    <font>
      <sz val="11"/>
      <color indexed="8"/>
      <name val="Calibri"/>
      <family val="2"/>
      <charset val="1"/>
    </font>
    <font>
      <b/>
      <sz val="10"/>
      <color theme="1"/>
      <name val="Arial"/>
      <family val="2"/>
    </font>
    <font>
      <b/>
      <sz val="16"/>
      <color rgb="FF000000"/>
      <name val="Calibri"/>
      <family val="2"/>
    </font>
    <font>
      <b/>
      <sz val="11"/>
      <color rgb="FF000000"/>
      <name val="Calibri"/>
      <family val="2"/>
    </font>
    <font>
      <sz val="11"/>
      <color rgb="FF000000"/>
      <name val="Calibri"/>
      <family val="2"/>
    </font>
    <font>
      <sz val="11"/>
      <name val="Calibri"/>
      <family val="2"/>
    </font>
    <font>
      <u/>
      <sz val="11"/>
      <color theme="10"/>
      <name val="Calibri"/>
      <family val="2"/>
      <scheme val="minor"/>
    </font>
    <font>
      <b/>
      <sz val="12"/>
      <name val="Arial"/>
    </font>
    <font>
      <sz val="11"/>
      <color rgb="FF000000"/>
      <name val="Calibri"/>
    </font>
    <font>
      <sz val="11"/>
      <name val="Calibri"/>
    </font>
    <font>
      <i/>
      <sz val="10"/>
      <color rgb="FF000000"/>
      <name val="Arial"/>
    </font>
    <font>
      <b/>
      <i/>
      <sz val="10"/>
      <color rgb="FF000000"/>
      <name val="Arial"/>
    </font>
    <font>
      <i/>
      <u/>
      <sz val="10"/>
      <color rgb="FF000000"/>
      <name val="Arial"/>
    </font>
    <font>
      <b/>
      <i/>
      <u/>
      <sz val="10"/>
      <color rgb="FF000000"/>
      <name val="Arial"/>
    </font>
    <font>
      <sz val="13"/>
      <name val="Arial"/>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1"/>
      <color rgb="FF9C6500"/>
      <name val="Calibri"/>
      <family val="2"/>
      <scheme val="minor"/>
    </font>
  </fonts>
  <fills count="51">
    <fill>
      <patternFill patternType="none"/>
    </fill>
    <fill>
      <patternFill patternType="gray125"/>
    </fill>
    <fill>
      <patternFill patternType="solid">
        <fgColor theme="0"/>
        <bgColor indexed="64"/>
      </patternFill>
    </fill>
    <fill>
      <patternFill patternType="solid">
        <fgColor rgb="FFFFFF99"/>
        <bgColor indexed="64"/>
      </patternFill>
    </fill>
    <fill>
      <patternFill patternType="solid">
        <fgColor indexed="9"/>
        <bgColor indexed="64"/>
      </patternFill>
    </fill>
    <fill>
      <patternFill patternType="solid">
        <fgColor theme="2"/>
        <bgColor indexed="64"/>
      </patternFill>
    </fill>
    <fill>
      <patternFill patternType="solid">
        <fgColor theme="8" tint="0.79998168889431442"/>
        <bgColor indexed="64"/>
      </patternFill>
    </fill>
    <fill>
      <patternFill patternType="solid">
        <fgColor theme="6" tint="0.39997558519241921"/>
        <bgColor indexed="64"/>
      </patternFill>
    </fill>
    <fill>
      <patternFill patternType="solid">
        <fgColor theme="4" tint="0.59999389629810485"/>
        <bgColor indexed="64"/>
      </patternFill>
    </fill>
    <fill>
      <patternFill patternType="solid">
        <fgColor indexed="43"/>
        <bgColor indexed="64"/>
      </patternFill>
    </fill>
    <fill>
      <patternFill patternType="solid">
        <fgColor theme="0" tint="-0.14999847407452621"/>
        <bgColor indexed="64"/>
      </patternFill>
    </fill>
    <fill>
      <patternFill patternType="solid">
        <fgColor rgb="FFFFFFCC"/>
        <bgColor indexed="64"/>
      </patternFill>
    </fill>
    <fill>
      <patternFill patternType="solid">
        <fgColor rgb="FFFFFFFF"/>
        <bgColor indexed="64"/>
      </patternFill>
    </fill>
    <fill>
      <patternFill patternType="solid">
        <fgColor rgb="FFFFFFFF"/>
        <bgColor rgb="FF000000"/>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FCFCF"/>
        <bgColor indexed="64"/>
      </patternFill>
    </fill>
    <fill>
      <patternFill patternType="solid">
        <fgColor theme="5" tint="0.39997558519241921"/>
        <bgColor indexed="64"/>
      </patternFill>
    </fill>
    <fill>
      <patternFill patternType="solid">
        <fgColor rgb="FFFF0000"/>
        <bgColor indexed="64"/>
      </patternFill>
    </fill>
    <fill>
      <patternFill patternType="solid">
        <fgColor rgb="FFFFC000"/>
        <bgColor indexed="64"/>
      </patternFill>
    </fill>
    <fill>
      <patternFill patternType="solid">
        <fgColor theme="9" tint="0.79998168889431442"/>
        <bgColor indexed="64"/>
      </patternFill>
    </fill>
    <fill>
      <patternFill patternType="solid">
        <fgColor theme="7" tint="0.79998168889431442"/>
        <bgColor indexed="64"/>
      </patternFill>
    </fill>
  </fills>
  <borders count="17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style="medium">
        <color indexed="64"/>
      </bottom>
      <diagonal/>
    </border>
    <border>
      <left/>
      <right style="thin">
        <color indexed="64"/>
      </right>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indexed="64"/>
      </bottom>
      <diagonal/>
    </border>
    <border>
      <left/>
      <right style="thin">
        <color rgb="FF000000"/>
      </right>
      <top style="thin">
        <color indexed="64"/>
      </top>
      <bottom style="thin">
        <color indexed="64"/>
      </bottom>
      <diagonal/>
    </border>
    <border>
      <left style="thin">
        <color indexed="64"/>
      </left>
      <right/>
      <top/>
      <bottom style="thin">
        <color rgb="FF000000"/>
      </bottom>
      <diagonal/>
    </border>
    <border>
      <left style="thin">
        <color rgb="FF000000"/>
      </left>
      <right style="thin">
        <color indexed="64"/>
      </right>
      <top/>
      <bottom style="thin">
        <color rgb="FF000000"/>
      </bottom>
      <diagonal/>
    </border>
    <border>
      <left style="thin">
        <color indexed="64"/>
      </left>
      <right style="thin">
        <color indexed="64"/>
      </right>
      <top/>
      <bottom style="thin">
        <color rgb="FF000000"/>
      </bottom>
      <diagonal/>
    </border>
    <border>
      <left style="thin">
        <color rgb="FF000000"/>
      </left>
      <right style="thin">
        <color rgb="FF000000"/>
      </right>
      <top/>
      <bottom style="thin">
        <color rgb="FF000000"/>
      </bottom>
      <diagonal/>
    </border>
    <border>
      <left/>
      <right/>
      <top style="medium">
        <color rgb="FF000000"/>
      </top>
      <bottom/>
      <diagonal/>
    </border>
    <border>
      <left style="medium">
        <color rgb="FF000000"/>
      </left>
      <right/>
      <top/>
      <bottom/>
      <diagonal/>
    </border>
    <border>
      <left/>
      <right/>
      <top/>
      <bottom style="medium">
        <color rgb="FF000000"/>
      </bottom>
      <diagonal/>
    </border>
    <border>
      <left style="thin">
        <color indexed="64"/>
      </left>
      <right style="thin">
        <color indexed="64"/>
      </right>
      <top style="medium">
        <color rgb="FF000000"/>
      </top>
      <bottom/>
      <diagonal/>
    </border>
    <border>
      <left style="thin">
        <color indexed="64"/>
      </left>
      <right/>
      <top style="medium">
        <color rgb="FF000000"/>
      </top>
      <bottom/>
      <diagonal/>
    </border>
    <border>
      <left style="medium">
        <color rgb="FF000000"/>
      </left>
      <right/>
      <top style="thin">
        <color indexed="64"/>
      </top>
      <bottom/>
      <diagonal/>
    </border>
    <border>
      <left style="thin">
        <color indexed="64"/>
      </left>
      <right style="medium">
        <color rgb="FF000000"/>
      </right>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medium">
        <color rgb="FF000000"/>
      </right>
      <top style="thin">
        <color indexed="64"/>
      </top>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style="thin">
        <color rgb="FF000000"/>
      </top>
      <bottom/>
      <diagonal/>
    </border>
    <border>
      <left/>
      <right/>
      <top style="thin">
        <color rgb="FF000000"/>
      </top>
      <bottom style="thin">
        <color rgb="FF000000"/>
      </bottom>
      <diagonal/>
    </border>
    <border>
      <left style="medium">
        <color rgb="FF000000"/>
      </left>
      <right style="thin">
        <color indexed="64"/>
      </right>
      <top style="thin">
        <color indexed="64"/>
      </top>
      <bottom/>
      <diagonal/>
    </border>
    <border>
      <left style="medium">
        <color rgb="FF000000"/>
      </left>
      <right style="thin">
        <color indexed="64"/>
      </right>
      <top/>
      <bottom style="thin">
        <color indexed="64"/>
      </bottom>
      <diagonal/>
    </border>
    <border>
      <left style="thin">
        <color rgb="FF000000"/>
      </left>
      <right style="medium">
        <color rgb="FF000000"/>
      </right>
      <top/>
      <bottom style="thin">
        <color rgb="FF000000"/>
      </bottom>
      <diagonal/>
    </border>
    <border>
      <left style="thin">
        <color indexed="64"/>
      </left>
      <right style="thin">
        <color indexed="64"/>
      </right>
      <top style="medium">
        <color rgb="FF000000"/>
      </top>
      <bottom style="thin">
        <color rgb="FF000000"/>
      </bottom>
      <diagonal/>
    </border>
    <border>
      <left style="thin">
        <color rgb="FF000000"/>
      </left>
      <right style="thin">
        <color indexed="64"/>
      </right>
      <top style="medium">
        <color rgb="FF000000"/>
      </top>
      <bottom style="thin">
        <color rgb="FF000000"/>
      </bottom>
      <diagonal/>
    </border>
    <border>
      <left style="thin">
        <color indexed="64"/>
      </left>
      <right style="thin">
        <color indexed="64"/>
      </right>
      <top/>
      <bottom style="medium">
        <color rgb="FF000000"/>
      </bottom>
      <diagonal/>
    </border>
    <border>
      <left style="thin">
        <color indexed="64"/>
      </left>
      <right/>
      <top/>
      <bottom style="medium">
        <color rgb="FF000000"/>
      </bottom>
      <diagonal/>
    </border>
    <border>
      <left/>
      <right style="thin">
        <color indexed="64"/>
      </right>
      <top/>
      <bottom style="medium">
        <color rgb="FF000000"/>
      </bottom>
      <diagonal/>
    </border>
    <border>
      <left style="thin">
        <color indexed="64"/>
      </left>
      <right style="thin">
        <color indexed="64"/>
      </right>
      <top/>
      <bottom style="hair">
        <color indexed="64"/>
      </bottom>
      <diagonal/>
    </border>
    <border>
      <left style="thin">
        <color indexed="64"/>
      </left>
      <right style="thin">
        <color indexed="64"/>
      </right>
      <top style="medium">
        <color rgb="FF000000"/>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top/>
      <bottom style="medium">
        <color rgb="FF000000"/>
      </bottom>
      <diagonal/>
    </border>
    <border>
      <left/>
      <right style="medium">
        <color indexed="64"/>
      </right>
      <top/>
      <bottom style="medium">
        <color rgb="FF000000"/>
      </bottom>
      <diagonal/>
    </border>
    <border>
      <left style="medium">
        <color indexed="64"/>
      </left>
      <right/>
      <top style="medium">
        <color indexed="64"/>
      </top>
      <bottom style="thin">
        <color rgb="FF000000"/>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indexed="64"/>
      </right>
      <top style="medium">
        <color rgb="FF000000"/>
      </top>
      <bottom style="thin">
        <color indexed="64"/>
      </bottom>
      <diagonal/>
    </border>
    <border>
      <left style="thin">
        <color indexed="64"/>
      </left>
      <right style="medium">
        <color indexed="64"/>
      </right>
      <top style="medium">
        <color rgb="FF000000"/>
      </top>
      <bottom style="thin">
        <color rgb="FF000000"/>
      </bottom>
      <diagonal/>
    </border>
    <border>
      <left style="medium">
        <color indexed="64"/>
      </left>
      <right style="thin">
        <color indexed="64"/>
      </right>
      <top style="thin">
        <color indexed="64"/>
      </top>
      <bottom style="medium">
        <color rgb="FF000000"/>
      </bottom>
      <diagonal/>
    </border>
    <border>
      <left style="thin">
        <color indexed="64"/>
      </left>
      <right style="medium">
        <color indexed="64"/>
      </right>
      <top/>
      <bottom style="medium">
        <color rgb="FF000000"/>
      </bottom>
      <diagonal/>
    </border>
    <border>
      <left style="medium">
        <color indexed="64"/>
      </left>
      <right style="thin">
        <color indexed="64"/>
      </right>
      <top/>
      <bottom/>
      <diagonal/>
    </border>
    <border>
      <left style="thin">
        <color indexed="64"/>
      </left>
      <right style="medium">
        <color indexed="64"/>
      </right>
      <top/>
      <bottom style="hair">
        <color indexed="64"/>
      </bottom>
      <diagonal/>
    </border>
    <border>
      <left style="medium">
        <color indexed="64"/>
      </left>
      <right style="thin">
        <color indexed="64"/>
      </right>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hair">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rgb="FF000000"/>
      </right>
      <top style="thin">
        <color indexed="64"/>
      </top>
      <bottom style="medium">
        <color indexed="64"/>
      </bottom>
      <diagonal/>
    </border>
    <border>
      <left/>
      <right/>
      <top/>
      <bottom style="thin">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rgb="FF000000"/>
      </right>
      <top style="thin">
        <color rgb="FF000000"/>
      </top>
      <bottom style="thin">
        <color rgb="FF000000"/>
      </bottom>
      <diagonal/>
    </border>
    <border>
      <left/>
      <right style="thin">
        <color indexed="64"/>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style="thin">
        <color rgb="FF000000"/>
      </right>
      <top/>
      <bottom style="thin">
        <color rgb="FF000000"/>
      </bottom>
      <diagonal/>
    </border>
    <border>
      <left style="thin">
        <color indexed="64"/>
      </left>
      <right/>
      <top/>
      <bottom/>
      <diagonal/>
    </border>
    <border>
      <left style="thin">
        <color rgb="FF000000"/>
      </left>
      <right/>
      <top style="thin">
        <color indexed="64"/>
      </top>
      <bottom/>
      <diagonal/>
    </border>
    <border>
      <left/>
      <right style="thin">
        <color rgb="FF000000"/>
      </right>
      <top style="thin">
        <color indexed="64"/>
      </top>
      <bottom/>
      <diagonal/>
    </border>
    <border>
      <left style="thin">
        <color rgb="FF000000"/>
      </left>
      <right/>
      <top style="thin">
        <color rgb="FF000000"/>
      </top>
      <bottom style="thin">
        <color rgb="FF000000"/>
      </bottom>
      <diagonal/>
    </border>
    <border>
      <left style="thin">
        <color indexed="64"/>
      </left>
      <right style="medium">
        <color rgb="FF000000"/>
      </right>
      <top style="thin">
        <color indexed="64"/>
      </top>
      <bottom style="thin">
        <color rgb="FF000000"/>
      </bottom>
      <diagonal/>
    </border>
    <border>
      <left style="medium">
        <color rgb="FF000000"/>
      </left>
      <right/>
      <top style="thin">
        <color rgb="FF000000"/>
      </top>
      <bottom/>
      <diagonal/>
    </border>
    <border>
      <left/>
      <right style="medium">
        <color indexed="64"/>
      </right>
      <top style="thin">
        <color rgb="FF000000"/>
      </top>
      <bottom/>
      <diagonal/>
    </border>
    <border>
      <left style="thin">
        <color indexed="64"/>
      </left>
      <right/>
      <top style="medium">
        <color rgb="FF000000"/>
      </top>
      <bottom style="thin">
        <color rgb="FF000000"/>
      </bottom>
      <diagonal/>
    </border>
    <border>
      <left style="thin">
        <color indexed="64"/>
      </left>
      <right/>
      <top/>
      <bottom style="hair">
        <color indexed="64"/>
      </bottom>
      <diagonal/>
    </border>
    <border>
      <left style="thin">
        <color indexed="64"/>
      </left>
      <right/>
      <top style="hair">
        <color indexed="64"/>
      </top>
      <bottom style="medium">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medium">
        <color indexed="64"/>
      </right>
      <top style="hair">
        <color indexed="64"/>
      </top>
      <bottom/>
      <diagonal/>
    </border>
    <border>
      <left style="thin">
        <color indexed="64"/>
      </left>
      <right style="medium">
        <color rgb="FF000000"/>
      </right>
      <top/>
      <bottom/>
      <diagonal/>
    </border>
    <border>
      <left style="thin">
        <color indexed="64"/>
      </left>
      <right style="thin">
        <color indexed="64"/>
      </right>
      <top style="medium">
        <color rgb="FF000000"/>
      </top>
      <bottom style="hair">
        <color indexed="64"/>
      </bottom>
      <diagonal/>
    </border>
    <border>
      <left style="thin">
        <color indexed="64"/>
      </left>
      <right/>
      <top style="medium">
        <color rgb="FF000000"/>
      </top>
      <bottom style="hair">
        <color indexed="64"/>
      </bottom>
      <diagonal/>
    </border>
    <border>
      <left style="thin">
        <color indexed="64"/>
      </left>
      <right style="medium">
        <color rgb="FF000000"/>
      </right>
      <top style="medium">
        <color rgb="FF000000"/>
      </top>
      <bottom style="hair">
        <color indexed="64"/>
      </bottom>
      <diagonal/>
    </border>
    <border>
      <left style="thin">
        <color indexed="64"/>
      </left>
      <right style="thin">
        <color indexed="64"/>
      </right>
      <top style="hair">
        <color indexed="64"/>
      </top>
      <bottom style="medium">
        <color rgb="FF000000"/>
      </bottom>
      <diagonal/>
    </border>
    <border>
      <left style="thin">
        <color indexed="64"/>
      </left>
      <right/>
      <top style="hair">
        <color indexed="64"/>
      </top>
      <bottom style="medium">
        <color rgb="FF000000"/>
      </bottom>
      <diagonal/>
    </border>
    <border>
      <left style="thin">
        <color indexed="64"/>
      </left>
      <right style="medium">
        <color rgb="FF000000"/>
      </right>
      <top style="hair">
        <color indexed="64"/>
      </top>
      <bottom style="medium">
        <color rgb="FF000000"/>
      </bottom>
      <diagonal/>
    </border>
    <border>
      <left style="thin">
        <color indexed="64"/>
      </left>
      <right style="medium">
        <color rgb="FF000000"/>
      </right>
      <top style="hair">
        <color indexed="64"/>
      </top>
      <bottom/>
      <diagonal/>
    </border>
    <border>
      <left style="thin">
        <color indexed="64"/>
      </left>
      <right style="thin">
        <color indexed="64"/>
      </right>
      <top style="thin">
        <color indexed="64"/>
      </top>
      <bottom style="thin">
        <color rgb="FF000000"/>
      </bottom>
      <diagonal/>
    </border>
    <border>
      <left style="thin">
        <color rgb="FF000000"/>
      </left>
      <right style="thin">
        <color indexed="64"/>
      </right>
      <top/>
      <bottom/>
      <diagonal/>
    </border>
    <border>
      <left style="thin">
        <color rgb="FF000000"/>
      </left>
      <right/>
      <top/>
      <bottom style="thin">
        <color rgb="FF000000"/>
      </bottom>
      <diagonal/>
    </border>
    <border>
      <left style="medium">
        <color rgb="FF000000"/>
      </left>
      <right/>
      <top style="medium">
        <color indexed="64"/>
      </top>
      <bottom/>
      <diagonal/>
    </border>
    <border>
      <left style="medium">
        <color rgb="FF000000"/>
      </left>
      <right style="medium">
        <color indexed="64"/>
      </right>
      <top style="medium">
        <color indexed="64"/>
      </top>
      <bottom/>
      <diagonal/>
    </border>
    <border>
      <left style="medium">
        <color indexed="64"/>
      </left>
      <right/>
      <top style="thin">
        <color rgb="FF000000"/>
      </top>
      <bottom/>
      <diagonal/>
    </border>
    <border>
      <left style="medium">
        <color rgb="FF000000"/>
      </left>
      <right style="medium">
        <color indexed="64"/>
      </right>
      <top style="thin">
        <color rgb="FF000000"/>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bottom style="thin">
        <color rgb="FF000000"/>
      </bottom>
      <diagonal/>
    </border>
    <border>
      <left style="thin">
        <color indexed="64"/>
      </left>
      <right style="medium">
        <color indexed="64"/>
      </right>
      <top style="thin">
        <color rgb="FF000000"/>
      </top>
      <bottom style="thin">
        <color rgb="FF000000"/>
      </bottom>
      <diagonal/>
    </border>
    <border>
      <left style="thin">
        <color rgb="FF000000"/>
      </left>
      <right style="medium">
        <color indexed="64"/>
      </right>
      <top style="thin">
        <color rgb="FF000000"/>
      </top>
      <bottom/>
      <diagonal/>
    </border>
    <border>
      <left style="thin">
        <color rgb="FF000000"/>
      </left>
      <right style="medium">
        <color indexed="64"/>
      </right>
      <top/>
      <bottom style="thin">
        <color rgb="FF000000"/>
      </bottom>
      <diagonal/>
    </border>
    <border>
      <left style="medium">
        <color indexed="64"/>
      </left>
      <right style="thin">
        <color rgb="FF000000"/>
      </right>
      <top style="thin">
        <color rgb="FF000000"/>
      </top>
      <bottom/>
      <diagonal/>
    </border>
    <border>
      <left style="thin">
        <color indexed="64"/>
      </left>
      <right style="medium">
        <color indexed="64"/>
      </right>
      <top style="thin">
        <color indexed="64"/>
      </top>
      <bottom style="thin">
        <color rgb="FF000000"/>
      </bottom>
      <diagonal/>
    </border>
    <border>
      <left style="medium">
        <color indexed="64"/>
      </left>
      <right style="thin">
        <color rgb="FF000000"/>
      </right>
      <top/>
      <bottom/>
      <diagonal/>
    </border>
    <border>
      <left/>
      <right style="medium">
        <color indexed="64"/>
      </right>
      <top style="thin">
        <color indexed="64"/>
      </top>
      <bottom style="thin">
        <color rgb="FF000000"/>
      </bottom>
      <diagonal/>
    </border>
    <border>
      <left/>
      <right style="medium">
        <color indexed="64"/>
      </right>
      <top/>
      <bottom style="thin">
        <color indexed="64"/>
      </bottom>
      <diagonal/>
    </border>
    <border>
      <left style="medium">
        <color indexed="64"/>
      </left>
      <right style="thin">
        <color indexed="64"/>
      </right>
      <top style="thin">
        <color rgb="FF000000"/>
      </top>
      <bottom/>
      <diagonal/>
    </border>
    <border>
      <left style="medium">
        <color indexed="64"/>
      </left>
      <right style="thin">
        <color indexed="64"/>
      </right>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right style="thin">
        <color indexed="64"/>
      </right>
      <top style="thin">
        <color indexed="64"/>
      </top>
      <bottom style="thin">
        <color rgb="FF000000"/>
      </bottom>
      <diagonal/>
    </border>
    <border>
      <left/>
      <right style="thin">
        <color indexed="64"/>
      </right>
      <top style="thin">
        <color rgb="FF000000"/>
      </top>
      <bottom/>
      <diagonal/>
    </border>
    <border>
      <left/>
      <right style="thin">
        <color indexed="64"/>
      </right>
      <top/>
      <bottom style="thin">
        <color rgb="FF000000"/>
      </bottom>
      <diagonal/>
    </border>
    <border>
      <left/>
      <right style="thin">
        <color indexed="64"/>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style="thin">
        <color indexed="64"/>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
      <left style="thin">
        <color rgb="FF000000"/>
      </left>
      <right style="thin">
        <color indexed="64"/>
      </right>
      <top style="thin">
        <color indexed="64"/>
      </top>
      <bottom style="thin">
        <color rgb="FF000000"/>
      </bottom>
      <diagonal/>
    </border>
    <border>
      <left style="thin">
        <color rgb="FF000000"/>
      </left>
      <right style="thin">
        <color indexed="64"/>
      </right>
      <top style="thin">
        <color rgb="FF000000"/>
      </top>
      <bottom/>
      <diagonal/>
    </border>
    <border>
      <left style="thin">
        <color indexed="64"/>
      </left>
      <right style="thin">
        <color rgb="FF000000"/>
      </right>
      <top style="thin">
        <color rgb="FF000000"/>
      </top>
      <bottom/>
      <diagonal/>
    </border>
    <border>
      <left style="thin">
        <color indexed="64"/>
      </left>
      <right/>
      <top style="thin">
        <color rgb="FF000000"/>
      </top>
      <bottom style="thin">
        <color rgb="FF000000"/>
      </bottom>
      <diagonal/>
    </border>
    <border>
      <left style="thin">
        <color indexed="64"/>
      </left>
      <right/>
      <top style="thin">
        <color rgb="FF000000"/>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indexed="64"/>
      </left>
      <right style="thin">
        <color indexed="64"/>
      </right>
      <top style="thin">
        <color rgb="FF000000"/>
      </top>
      <bottom/>
      <diagonal/>
    </border>
  </borders>
  <cellStyleXfs count="67">
    <xf numFmtId="0" fontId="0" fillId="0" borderId="0"/>
    <xf numFmtId="43" fontId="1" fillId="0" borderId="0" applyFont="0" applyFill="0" applyBorder="0" applyAlignment="0" applyProtection="0"/>
    <xf numFmtId="44" fontId="1" fillId="0" borderId="0" applyFont="0" applyFill="0" applyBorder="0" applyAlignment="0" applyProtection="0"/>
    <xf numFmtId="0" fontId="4" fillId="0" borderId="0"/>
    <xf numFmtId="9" fontId="1" fillId="0" borderId="0" applyFont="0" applyFill="0" applyBorder="0" applyAlignment="0" applyProtection="0"/>
    <xf numFmtId="0" fontId="4" fillId="0" borderId="0"/>
    <xf numFmtId="0" fontId="4" fillId="0" borderId="0"/>
    <xf numFmtId="2" fontId="4" fillId="0" borderId="0">
      <alignment vertical="center"/>
    </xf>
    <xf numFmtId="0" fontId="4" fillId="0" borderId="0"/>
    <xf numFmtId="0" fontId="1" fillId="0" borderId="0"/>
    <xf numFmtId="168" fontId="13" fillId="0" borderId="0" applyFont="0" applyFill="0" applyBorder="0" applyAlignment="0" applyProtection="0"/>
    <xf numFmtId="0" fontId="4" fillId="0" borderId="0"/>
    <xf numFmtId="164" fontId="4" fillId="0" borderId="0" applyFont="0" applyFill="0" applyBorder="0" applyAlignment="0" applyProtection="0"/>
    <xf numFmtId="44" fontId="4" fillId="0" borderId="0" applyFont="0" applyFill="0" applyBorder="0" applyAlignment="0" applyProtection="0"/>
    <xf numFmtId="0" fontId="15" fillId="0" borderId="0"/>
    <xf numFmtId="0" fontId="16" fillId="0" borderId="0" applyNumberFormat="0" applyFill="0" applyBorder="0" applyAlignment="0" applyProtection="0">
      <alignment vertical="top"/>
      <protection locked="0"/>
    </xf>
    <xf numFmtId="0" fontId="17" fillId="0" borderId="0"/>
    <xf numFmtId="9"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xf numFmtId="0" fontId="4" fillId="0" borderId="0"/>
    <xf numFmtId="0" fontId="59" fillId="0" borderId="0" applyNumberFormat="0" applyFill="0" applyBorder="0" applyAlignment="0" applyProtection="0"/>
    <xf numFmtId="0" fontId="60" fillId="0" borderId="158" applyNumberFormat="0" applyFill="0" applyAlignment="0" applyProtection="0"/>
    <xf numFmtId="0" fontId="61" fillId="0" borderId="159" applyNumberFormat="0" applyFill="0" applyAlignment="0" applyProtection="0"/>
    <xf numFmtId="0" fontId="62" fillId="0" borderId="160" applyNumberFormat="0" applyFill="0" applyAlignment="0" applyProtection="0"/>
    <xf numFmtId="0" fontId="62" fillId="0" borderId="0" applyNumberFormat="0" applyFill="0" applyBorder="0" applyAlignment="0" applyProtection="0"/>
    <xf numFmtId="0" fontId="63" fillId="14" borderId="0" applyNumberFormat="0" applyBorder="0" applyAlignment="0" applyProtection="0"/>
    <xf numFmtId="0" fontId="64" fillId="15" borderId="0" applyNumberFormat="0" applyBorder="0" applyAlignment="0" applyProtection="0"/>
    <xf numFmtId="0" fontId="65" fillId="17" borderId="161" applyNumberFormat="0" applyAlignment="0" applyProtection="0"/>
    <xf numFmtId="0" fontId="66" fillId="18" borderId="162" applyNumberFormat="0" applyAlignment="0" applyProtection="0"/>
    <xf numFmtId="0" fontId="67" fillId="18" borderId="161" applyNumberFormat="0" applyAlignment="0" applyProtection="0"/>
    <xf numFmtId="0" fontId="68" fillId="0" borderId="163" applyNumberFormat="0" applyFill="0" applyAlignment="0" applyProtection="0"/>
    <xf numFmtId="0" fontId="69" fillId="19" borderId="164" applyNumberFormat="0" applyAlignment="0" applyProtection="0"/>
    <xf numFmtId="0" fontId="70" fillId="0" borderId="0" applyNumberFormat="0" applyFill="0" applyBorder="0" applyAlignment="0" applyProtection="0"/>
    <xf numFmtId="0" fontId="1" fillId="20" borderId="165" applyNumberFormat="0" applyFont="0" applyAlignment="0" applyProtection="0"/>
    <xf numFmtId="0" fontId="71" fillId="0" borderId="0" applyNumberFormat="0" applyFill="0" applyBorder="0" applyAlignment="0" applyProtection="0"/>
    <xf numFmtId="0" fontId="7" fillId="0" borderId="166" applyNumberFormat="0" applyFill="0" applyAlignment="0" applyProtection="0"/>
    <xf numFmtId="0" fontId="72"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72"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72"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72"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72"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72"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73" fillId="16" borderId="0" applyNumberFormat="0" applyBorder="0" applyAlignment="0" applyProtection="0"/>
    <xf numFmtId="0" fontId="72" fillId="24" borderId="0" applyNumberFormat="0" applyBorder="0" applyAlignment="0" applyProtection="0"/>
    <xf numFmtId="0" fontId="72" fillId="28" borderId="0" applyNumberFormat="0" applyBorder="0" applyAlignment="0" applyProtection="0"/>
    <xf numFmtId="0" fontId="72" fillId="32" borderId="0" applyNumberFormat="0" applyBorder="0" applyAlignment="0" applyProtection="0"/>
    <xf numFmtId="0" fontId="72" fillId="36" borderId="0" applyNumberFormat="0" applyBorder="0" applyAlignment="0" applyProtection="0"/>
    <xf numFmtId="0" fontId="72" fillId="40" borderId="0" applyNumberFormat="0" applyBorder="0" applyAlignment="0" applyProtection="0"/>
    <xf numFmtId="0" fontId="72" fillId="44" borderId="0" applyNumberFormat="0" applyBorder="0" applyAlignment="0" applyProtection="0"/>
  </cellStyleXfs>
  <cellXfs count="1206">
    <xf numFmtId="0" fontId="0" fillId="0" borderId="0" xfId="0"/>
    <xf numFmtId="0" fontId="2" fillId="0" borderId="0" xfId="0" applyFont="1"/>
    <xf numFmtId="0" fontId="2" fillId="0" borderId="0" xfId="0" applyFont="1" applyAlignment="1">
      <alignment horizontal="center" vertical="center"/>
    </xf>
    <xf numFmtId="10" fontId="3" fillId="2" borderId="0" xfId="1" applyNumberFormat="1" applyFont="1" applyFill="1" applyBorder="1" applyAlignment="1">
      <alignment horizontal="center" vertical="center" wrapText="1"/>
    </xf>
    <xf numFmtId="2" fontId="5" fillId="4" borderId="0" xfId="7" applyFont="1" applyFill="1">
      <alignment vertical="center"/>
    </xf>
    <xf numFmtId="0" fontId="4" fillId="0" borderId="0" xfId="5"/>
    <xf numFmtId="0" fontId="2" fillId="0" borderId="0" xfId="0" applyFont="1" applyAlignment="1">
      <alignment horizontal="left" vertical="center"/>
    </xf>
    <xf numFmtId="0" fontId="4" fillId="4" borderId="2" xfId="6" applyFill="1" applyBorder="1"/>
    <xf numFmtId="0" fontId="3" fillId="4" borderId="2" xfId="6" applyFont="1" applyFill="1" applyBorder="1" applyAlignment="1">
      <alignment horizontal="center" vertical="center" wrapText="1"/>
    </xf>
    <xf numFmtId="10" fontId="4" fillId="0" borderId="0" xfId="5" applyNumberFormat="1"/>
    <xf numFmtId="49" fontId="3" fillId="4" borderId="8" xfId="7" applyNumberFormat="1" applyFont="1" applyFill="1" applyBorder="1" applyAlignment="1">
      <alignment horizontal="right" vertical="top" wrapText="1"/>
    </xf>
    <xf numFmtId="49" fontId="3" fillId="4" borderId="0" xfId="7" applyNumberFormat="1" applyFont="1" applyFill="1" applyAlignment="1">
      <alignment horizontal="left" vertical="top"/>
    </xf>
    <xf numFmtId="49" fontId="3" fillId="4" borderId="8" xfId="7" applyNumberFormat="1" applyFont="1" applyFill="1" applyBorder="1" applyAlignment="1">
      <alignment horizontal="right" wrapText="1"/>
    </xf>
    <xf numFmtId="0" fontId="4" fillId="4" borderId="11" xfId="8" applyFill="1" applyBorder="1" applyAlignment="1">
      <alignment horizontal="left" vertical="top" wrapText="1"/>
    </xf>
    <xf numFmtId="0" fontId="4" fillId="4" borderId="12" xfId="8" applyFill="1" applyBorder="1" applyAlignment="1">
      <alignment horizontal="left" vertical="top" wrapText="1"/>
    </xf>
    <xf numFmtId="49" fontId="3" fillId="4" borderId="8" xfId="7" applyNumberFormat="1" applyFont="1" applyFill="1" applyBorder="1" applyAlignment="1">
      <alignment vertical="top" wrapText="1"/>
    </xf>
    <xf numFmtId="0" fontId="4" fillId="4" borderId="10" xfId="5" applyFill="1" applyBorder="1"/>
    <xf numFmtId="0" fontId="3" fillId="4" borderId="2" xfId="6" applyFont="1" applyFill="1" applyBorder="1"/>
    <xf numFmtId="10" fontId="4" fillId="4" borderId="2" xfId="6" applyNumberFormat="1" applyFill="1" applyBorder="1"/>
    <xf numFmtId="10" fontId="4" fillId="0" borderId="2" xfId="6" applyNumberFormat="1" applyBorder="1" applyAlignment="1">
      <alignment horizontal="center"/>
    </xf>
    <xf numFmtId="10" fontId="3" fillId="0" borderId="2" xfId="6" applyNumberFormat="1" applyFont="1" applyBorder="1" applyAlignment="1">
      <alignment horizontal="center"/>
    </xf>
    <xf numFmtId="10" fontId="4" fillId="4" borderId="2" xfId="6" applyNumberFormat="1" applyFill="1" applyBorder="1" applyAlignment="1">
      <alignment horizontal="center"/>
    </xf>
    <xf numFmtId="10" fontId="3" fillId="4" borderId="2" xfId="6" applyNumberFormat="1" applyFont="1" applyFill="1" applyBorder="1" applyAlignment="1">
      <alignment horizontal="center"/>
    </xf>
    <xf numFmtId="2" fontId="3" fillId="4" borderId="0" xfId="7" applyFont="1" applyFill="1" applyAlignment="1">
      <alignment horizontal="justify" vertical="top" wrapText="1"/>
    </xf>
    <xf numFmtId="4" fontId="3" fillId="4" borderId="0" xfId="7" applyNumberFormat="1" applyFont="1" applyFill="1" applyAlignment="1">
      <alignment vertical="top" wrapText="1"/>
    </xf>
    <xf numFmtId="2" fontId="3" fillId="4" borderId="9" xfId="7" applyFont="1" applyFill="1" applyBorder="1" applyAlignment="1">
      <alignment vertical="top" wrapText="1"/>
    </xf>
    <xf numFmtId="4" fontId="3" fillId="4" borderId="0" xfId="7" applyNumberFormat="1" applyFont="1" applyFill="1" applyAlignment="1">
      <alignment wrapText="1"/>
    </xf>
    <xf numFmtId="2" fontId="3" fillId="4" borderId="9" xfId="7" applyFont="1" applyFill="1" applyBorder="1" applyAlignment="1">
      <alignment wrapText="1"/>
    </xf>
    <xf numFmtId="4" fontId="3" fillId="4" borderId="0" xfId="8" applyNumberFormat="1" applyFont="1" applyFill="1" applyAlignment="1">
      <alignment vertical="top" wrapText="1"/>
    </xf>
    <xf numFmtId="0" fontId="3" fillId="4" borderId="9" xfId="8" applyFont="1" applyFill="1" applyBorder="1" applyAlignment="1">
      <alignment vertical="top" wrapText="1"/>
    </xf>
    <xf numFmtId="17" fontId="10" fillId="2" borderId="2" xfId="9" applyNumberFormat="1" applyFont="1" applyFill="1" applyBorder="1" applyAlignment="1">
      <alignment horizontal="center" vertical="center" wrapText="1"/>
    </xf>
    <xf numFmtId="1" fontId="11" fillId="2" borderId="2" xfId="9" applyNumberFormat="1" applyFont="1" applyFill="1" applyBorder="1" applyAlignment="1">
      <alignment horizontal="center" vertical="center"/>
    </xf>
    <xf numFmtId="166" fontId="11" fillId="2" borderId="2" xfId="9" applyNumberFormat="1" applyFont="1" applyFill="1" applyBorder="1" applyAlignment="1">
      <alignment horizontal="center" vertical="center"/>
    </xf>
    <xf numFmtId="167" fontId="11" fillId="2" borderId="2" xfId="9" applyNumberFormat="1" applyFont="1" applyFill="1" applyBorder="1" applyAlignment="1">
      <alignment vertical="center"/>
    </xf>
    <xf numFmtId="0" fontId="11" fillId="2" borderId="2" xfId="9" applyFont="1" applyFill="1" applyBorder="1" applyAlignment="1">
      <alignment vertical="center"/>
    </xf>
    <xf numFmtId="166" fontId="14" fillId="2" borderId="2" xfId="9" applyNumberFormat="1" applyFont="1" applyFill="1" applyBorder="1" applyAlignment="1">
      <alignment horizontal="center" vertical="center" wrapText="1"/>
    </xf>
    <xf numFmtId="1" fontId="1" fillId="2" borderId="2" xfId="9" applyNumberFormat="1" applyFill="1" applyBorder="1" applyAlignment="1">
      <alignment horizontal="center" vertical="center" wrapText="1"/>
    </xf>
    <xf numFmtId="49" fontId="1" fillId="2" borderId="2" xfId="9" applyNumberFormat="1" applyFill="1" applyBorder="1" applyAlignment="1">
      <alignment vertical="center"/>
    </xf>
    <xf numFmtId="4" fontId="1" fillId="2" borderId="2" xfId="9" applyNumberFormat="1" applyFill="1" applyBorder="1" applyAlignment="1">
      <alignment horizontal="right" vertical="center" wrapText="1"/>
    </xf>
    <xf numFmtId="167" fontId="1" fillId="2" borderId="2" xfId="9" applyNumberFormat="1" applyFill="1" applyBorder="1" applyAlignment="1">
      <alignment horizontal="right" vertical="center" wrapText="1"/>
    </xf>
    <xf numFmtId="164" fontId="9" fillId="2" borderId="2" xfId="9" applyNumberFormat="1" applyFont="1" applyFill="1" applyBorder="1" applyAlignment="1">
      <alignment horizontal="right" vertical="center"/>
    </xf>
    <xf numFmtId="166" fontId="1" fillId="2" borderId="2" xfId="9" applyNumberFormat="1" applyFill="1" applyBorder="1" applyAlignment="1">
      <alignment horizontal="center" vertical="center" wrapText="1"/>
    </xf>
    <xf numFmtId="0" fontId="1" fillId="0" borderId="2" xfId="9" applyBorder="1" applyAlignment="1">
      <alignment horizontal="center" vertical="center"/>
    </xf>
    <xf numFmtId="0" fontId="1" fillId="0" borderId="2" xfId="9" applyBorder="1" applyAlignment="1">
      <alignment vertical="center"/>
    </xf>
    <xf numFmtId="164" fontId="1" fillId="0" borderId="2" xfId="9" applyNumberFormat="1" applyBorder="1" applyAlignment="1">
      <alignment vertical="center"/>
    </xf>
    <xf numFmtId="43" fontId="9" fillId="2" borderId="2" xfId="9" applyNumberFormat="1" applyFont="1" applyFill="1" applyBorder="1" applyAlignment="1">
      <alignment horizontal="right" vertical="center"/>
    </xf>
    <xf numFmtId="1" fontId="13" fillId="0" borderId="2" xfId="9" applyNumberFormat="1" applyFont="1" applyBorder="1" applyAlignment="1">
      <alignment horizontal="center" vertical="center" wrapText="1"/>
    </xf>
    <xf numFmtId="1" fontId="12" fillId="2" borderId="2" xfId="9" applyNumberFormat="1" applyFont="1" applyFill="1" applyBorder="1" applyAlignment="1">
      <alignment horizontal="center" vertical="center" wrapText="1"/>
    </xf>
    <xf numFmtId="167" fontId="12" fillId="2" borderId="2" xfId="9" applyNumberFormat="1" applyFont="1" applyFill="1" applyBorder="1" applyAlignment="1">
      <alignment horizontal="center" vertical="center" wrapText="1"/>
    </xf>
    <xf numFmtId="166" fontId="12" fillId="2" borderId="2" xfId="9" applyNumberFormat="1" applyFont="1" applyFill="1" applyBorder="1" applyAlignment="1">
      <alignment horizontal="center" vertical="center" wrapText="1"/>
    </xf>
    <xf numFmtId="4" fontId="12" fillId="2" borderId="2" xfId="9" applyNumberFormat="1" applyFont="1" applyFill="1" applyBorder="1" applyAlignment="1">
      <alignment vertical="center" wrapText="1"/>
    </xf>
    <xf numFmtId="167" fontId="12" fillId="2" borderId="2" xfId="9" applyNumberFormat="1" applyFont="1" applyFill="1" applyBorder="1" applyAlignment="1">
      <alignment vertical="center" wrapText="1"/>
    </xf>
    <xf numFmtId="167" fontId="9" fillId="2" borderId="2" xfId="9" applyNumberFormat="1" applyFont="1" applyFill="1" applyBorder="1" applyAlignment="1">
      <alignment vertical="center" wrapText="1"/>
    </xf>
    <xf numFmtId="164" fontId="11" fillId="2" borderId="2" xfId="9" applyNumberFormat="1" applyFont="1" applyFill="1" applyBorder="1" applyAlignment="1">
      <alignment vertical="center"/>
    </xf>
    <xf numFmtId="0" fontId="1" fillId="0" borderId="0" xfId="9" applyAlignment="1">
      <alignment horizontal="center" vertical="center"/>
    </xf>
    <xf numFmtId="0" fontId="1" fillId="0" borderId="0" xfId="9" applyAlignment="1">
      <alignment vertical="center"/>
    </xf>
    <xf numFmtId="49" fontId="12" fillId="2" borderId="2" xfId="9" applyNumberFormat="1" applyFont="1" applyFill="1" applyBorder="1" applyAlignment="1">
      <alignment horizontal="center" vertical="center" wrapText="1"/>
    </xf>
    <xf numFmtId="164" fontId="9" fillId="2" borderId="2" xfId="9" applyNumberFormat="1" applyFont="1" applyFill="1" applyBorder="1" applyAlignment="1">
      <alignment vertical="center"/>
    </xf>
    <xf numFmtId="49" fontId="11" fillId="2" borderId="2" xfId="9" applyNumberFormat="1" applyFont="1" applyFill="1" applyBorder="1" applyAlignment="1">
      <alignment horizontal="center" vertical="center"/>
    </xf>
    <xf numFmtId="169" fontId="1" fillId="2" borderId="2" xfId="9" applyNumberFormat="1" applyFill="1" applyBorder="1" applyAlignment="1">
      <alignment horizontal="right" vertical="center" wrapText="1"/>
    </xf>
    <xf numFmtId="170" fontId="12" fillId="2" borderId="2" xfId="9" applyNumberFormat="1" applyFont="1" applyFill="1" applyBorder="1" applyAlignment="1">
      <alignment horizontal="center" vertical="center" wrapText="1"/>
    </xf>
    <xf numFmtId="167" fontId="11" fillId="2" borderId="2" xfId="9" applyNumberFormat="1" applyFont="1" applyFill="1" applyBorder="1" applyAlignment="1">
      <alignment horizontal="center" vertical="center"/>
    </xf>
    <xf numFmtId="4" fontId="12" fillId="2" borderId="2" xfId="9" applyNumberFormat="1" applyFont="1" applyFill="1" applyBorder="1" applyAlignment="1">
      <alignment horizontal="center" vertical="center" wrapText="1"/>
    </xf>
    <xf numFmtId="0" fontId="4" fillId="4" borderId="4" xfId="6" applyFill="1" applyBorder="1"/>
    <xf numFmtId="170" fontId="11" fillId="2" borderId="2" xfId="9" applyNumberFormat="1" applyFont="1" applyFill="1" applyBorder="1" applyAlignment="1">
      <alignment horizontal="center" vertical="center"/>
    </xf>
    <xf numFmtId="0" fontId="4" fillId="0" borderId="2" xfId="0" applyFont="1" applyBorder="1" applyAlignment="1">
      <alignment horizontal="left" vertical="top" wrapText="1"/>
    </xf>
    <xf numFmtId="0" fontId="2" fillId="0" borderId="2" xfId="0" applyFont="1" applyBorder="1" applyAlignment="1">
      <alignment horizontal="left" vertical="top" wrapText="1"/>
    </xf>
    <xf numFmtId="43" fontId="3" fillId="2" borderId="0" xfId="1" applyFont="1" applyFill="1" applyBorder="1" applyAlignment="1">
      <alignment horizontal="center" vertical="center" wrapText="1"/>
    </xf>
    <xf numFmtId="10" fontId="3" fillId="2" borderId="0" xfId="1" applyNumberFormat="1" applyFont="1" applyFill="1" applyBorder="1" applyAlignment="1">
      <alignment horizontal="left" vertical="center" wrapText="1"/>
    </xf>
    <xf numFmtId="43" fontId="3" fillId="2" borderId="0" xfId="1" applyFont="1" applyFill="1" applyBorder="1" applyAlignment="1">
      <alignment horizontal="right" vertical="center" wrapText="1"/>
    </xf>
    <xf numFmtId="10" fontId="4" fillId="4" borderId="0" xfId="4" applyNumberFormat="1" applyFont="1" applyFill="1" applyBorder="1"/>
    <xf numFmtId="4" fontId="21" fillId="0" borderId="0" xfId="16" applyNumberFormat="1" applyFont="1" applyAlignment="1">
      <alignment horizontal="center" vertical="center"/>
    </xf>
    <xf numFmtId="0" fontId="20" fillId="2" borderId="0" xfId="1" applyNumberFormat="1" applyFont="1" applyFill="1" applyBorder="1" applyAlignment="1">
      <alignment horizontal="center" vertical="center" wrapText="1"/>
    </xf>
    <xf numFmtId="10" fontId="20" fillId="2" borderId="0" xfId="1" applyNumberFormat="1" applyFont="1" applyFill="1" applyBorder="1" applyAlignment="1">
      <alignment horizontal="center" vertical="center" wrapText="1"/>
    </xf>
    <xf numFmtId="43" fontId="20" fillId="2" borderId="0" xfId="1" applyFont="1" applyFill="1" applyBorder="1" applyAlignment="1">
      <alignment horizontal="center" vertical="center" wrapText="1"/>
    </xf>
    <xf numFmtId="10" fontId="20" fillId="10" borderId="16" xfId="17" applyNumberFormat="1" applyFont="1" applyFill="1" applyBorder="1" applyAlignment="1">
      <alignment horizontal="center" vertical="center"/>
    </xf>
    <xf numFmtId="44" fontId="20" fillId="0" borderId="18" xfId="2" applyFont="1" applyBorder="1" applyAlignment="1">
      <alignment horizontal="center" vertical="center"/>
    </xf>
    <xf numFmtId="10" fontId="20" fillId="10" borderId="16" xfId="16" applyNumberFormat="1" applyFont="1" applyFill="1" applyBorder="1" applyAlignment="1">
      <alignment horizontal="center" vertical="center"/>
    </xf>
    <xf numFmtId="10" fontId="20" fillId="11" borderId="6" xfId="17" applyNumberFormat="1" applyFont="1" applyFill="1" applyBorder="1" applyAlignment="1">
      <alignment horizontal="center" vertical="center"/>
    </xf>
    <xf numFmtId="10" fontId="20" fillId="11" borderId="2" xfId="16" applyNumberFormat="1" applyFont="1" applyFill="1" applyBorder="1" applyAlignment="1">
      <alignment horizontal="center" vertical="center"/>
    </xf>
    <xf numFmtId="44" fontId="20" fillId="11" borderId="2" xfId="2" applyFont="1" applyFill="1" applyBorder="1" applyAlignment="1">
      <alignment horizontal="center" vertical="center"/>
    </xf>
    <xf numFmtId="44" fontId="4" fillId="0" borderId="0" xfId="2" applyFont="1"/>
    <xf numFmtId="0" fontId="0" fillId="0" borderId="0" xfId="0" applyAlignment="1">
      <alignment horizontal="center"/>
    </xf>
    <xf numFmtId="166" fontId="0" fillId="0" borderId="0" xfId="0" applyNumberFormat="1" applyAlignment="1">
      <alignment horizontal="center"/>
    </xf>
    <xf numFmtId="0" fontId="23" fillId="0" borderId="0" xfId="0" applyFont="1"/>
    <xf numFmtId="10" fontId="24" fillId="2" borderId="0" xfId="1" applyNumberFormat="1" applyFont="1" applyFill="1" applyBorder="1" applyAlignment="1">
      <alignment horizontal="center" vertical="center" wrapText="1"/>
    </xf>
    <xf numFmtId="0" fontId="25" fillId="0" borderId="2" xfId="0" applyFont="1" applyBorder="1" applyAlignment="1">
      <alignment horizontal="center" vertical="center"/>
    </xf>
    <xf numFmtId="0" fontId="24" fillId="3" borderId="2" xfId="0" quotePrefix="1" applyFont="1" applyFill="1" applyBorder="1" applyAlignment="1">
      <alignment horizontal="center" vertical="center"/>
    </xf>
    <xf numFmtId="0" fontId="24" fillId="3" borderId="2" xfId="0" applyFont="1" applyFill="1" applyBorder="1" applyAlignment="1">
      <alignment horizontal="justify" vertical="center" wrapText="1"/>
    </xf>
    <xf numFmtId="0" fontId="24" fillId="3" borderId="2" xfId="0" applyFont="1" applyFill="1" applyBorder="1" applyAlignment="1">
      <alignment horizontal="center" vertical="center"/>
    </xf>
    <xf numFmtId="0" fontId="24" fillId="0" borderId="2" xfId="0" applyFont="1" applyBorder="1" applyAlignment="1">
      <alignment horizontal="center" vertical="center"/>
    </xf>
    <xf numFmtId="0" fontId="23" fillId="0" borderId="2" xfId="0" applyFont="1" applyBorder="1" applyAlignment="1">
      <alignment horizontal="center" vertical="center"/>
    </xf>
    <xf numFmtId="0" fontId="17" fillId="0" borderId="2" xfId="0" applyFont="1" applyBorder="1" applyAlignment="1">
      <alignment horizontal="center" vertical="center"/>
    </xf>
    <xf numFmtId="165" fontId="17" fillId="0" borderId="2" xfId="2" applyNumberFormat="1" applyFont="1" applyFill="1" applyBorder="1" applyAlignment="1">
      <alignment horizontal="center" vertical="center"/>
    </xf>
    <xf numFmtId="0" fontId="23" fillId="0" borderId="2" xfId="0" applyFont="1" applyBorder="1" applyAlignment="1">
      <alignment vertical="center" wrapText="1"/>
    </xf>
    <xf numFmtId="2" fontId="23" fillId="0" borderId="2" xfId="0" applyNumberFormat="1" applyFont="1" applyBorder="1" applyAlignment="1">
      <alignment horizontal="center" vertical="center"/>
    </xf>
    <xf numFmtId="0" fontId="17" fillId="0" borderId="2" xfId="0" applyFont="1" applyBorder="1" applyAlignment="1">
      <alignment horizontal="justify" vertical="center" wrapText="1"/>
    </xf>
    <xf numFmtId="0" fontId="17" fillId="0" borderId="2" xfId="0" quotePrefix="1" applyFont="1" applyBorder="1" applyAlignment="1">
      <alignment horizontal="center" vertical="center"/>
    </xf>
    <xf numFmtId="0" fontId="25" fillId="0" borderId="2" xfId="0" applyFont="1" applyBorder="1" applyAlignment="1">
      <alignment vertical="center" wrapText="1"/>
    </xf>
    <xf numFmtId="49" fontId="0" fillId="2" borderId="2" xfId="9" applyNumberFormat="1" applyFont="1" applyFill="1" applyBorder="1" applyAlignment="1">
      <alignment vertical="center"/>
    </xf>
    <xf numFmtId="4" fontId="0" fillId="2" borderId="2" xfId="9" applyNumberFormat="1" applyFont="1" applyFill="1" applyBorder="1" applyAlignment="1">
      <alignment horizontal="right" vertical="center" wrapText="1"/>
    </xf>
    <xf numFmtId="169" fontId="0" fillId="2" borderId="2" xfId="9" applyNumberFormat="1" applyFont="1" applyFill="1" applyBorder="1" applyAlignment="1">
      <alignment horizontal="right" vertical="center" wrapText="1"/>
    </xf>
    <xf numFmtId="0" fontId="24" fillId="3" borderId="2" xfId="0" applyFont="1" applyFill="1" applyBorder="1" applyAlignment="1">
      <alignment horizontal="right" vertical="center" wrapText="1"/>
    </xf>
    <xf numFmtId="44" fontId="24" fillId="3" borderId="2" xfId="2" applyFont="1" applyFill="1" applyBorder="1" applyAlignment="1">
      <alignment horizontal="center" vertical="center"/>
    </xf>
    <xf numFmtId="0" fontId="17" fillId="2" borderId="2" xfId="0" applyFont="1" applyFill="1" applyBorder="1" applyAlignment="1">
      <alignment horizontal="center" vertical="center"/>
    </xf>
    <xf numFmtId="0" fontId="24" fillId="0" borderId="2" xfId="0" applyFont="1" applyBorder="1" applyAlignment="1">
      <alignment horizontal="justify" vertical="center" wrapText="1"/>
    </xf>
    <xf numFmtId="0" fontId="24" fillId="0" borderId="2" xfId="0" quotePrefix="1" applyFont="1" applyBorder="1" applyAlignment="1">
      <alignment horizontal="center" vertical="center"/>
    </xf>
    <xf numFmtId="0" fontId="24" fillId="3" borderId="6" xfId="0" applyFont="1" applyFill="1" applyBorder="1" applyAlignment="1">
      <alignment horizontal="center" vertical="center"/>
    </xf>
    <xf numFmtId="0" fontId="24" fillId="3" borderId="6" xfId="0" applyFont="1" applyFill="1" applyBorder="1" applyAlignment="1">
      <alignment horizontal="justify" vertical="center" wrapText="1"/>
    </xf>
    <xf numFmtId="0" fontId="23" fillId="0" borderId="6" xfId="0" applyFont="1" applyBorder="1" applyAlignment="1">
      <alignment horizontal="center" vertical="center"/>
    </xf>
    <xf numFmtId="0" fontId="23" fillId="0" borderId="2" xfId="0" quotePrefix="1" applyFont="1" applyBorder="1" applyAlignment="1">
      <alignment horizontal="center" vertical="center"/>
    </xf>
    <xf numFmtId="0" fontId="26" fillId="0" borderId="2" xfId="0" applyFont="1" applyBorder="1" applyAlignment="1">
      <alignment horizontal="center" vertical="center"/>
    </xf>
    <xf numFmtId="2" fontId="26" fillId="0" borderId="2" xfId="0" applyNumberFormat="1" applyFont="1" applyBorder="1" applyAlignment="1">
      <alignment horizontal="center" vertical="center"/>
    </xf>
    <xf numFmtId="0" fontId="26" fillId="0" borderId="0" xfId="0" applyFont="1"/>
    <xf numFmtId="49" fontId="14" fillId="0" borderId="2" xfId="9" applyNumberFormat="1" applyFont="1" applyBorder="1" applyAlignment="1">
      <alignment horizontal="center" vertical="center" wrapText="1"/>
    </xf>
    <xf numFmtId="2" fontId="14" fillId="0" borderId="2" xfId="9" applyNumberFormat="1" applyFont="1" applyBorder="1" applyAlignment="1">
      <alignment horizontal="right" vertical="center" wrapText="1"/>
    </xf>
    <xf numFmtId="0" fontId="26" fillId="0" borderId="2" xfId="0" applyFont="1" applyBorder="1" applyAlignment="1">
      <alignment vertical="center" wrapText="1"/>
    </xf>
    <xf numFmtId="4" fontId="26" fillId="2" borderId="2" xfId="0" applyNumberFormat="1" applyFont="1" applyFill="1" applyBorder="1" applyAlignment="1">
      <alignment horizontal="center" vertical="center" wrapText="1"/>
    </xf>
    <xf numFmtId="44" fontId="23" fillId="0" borderId="2" xfId="2" applyFont="1" applyBorder="1" applyAlignment="1">
      <alignment horizontal="center" vertical="center"/>
    </xf>
    <xf numFmtId="43" fontId="24" fillId="2" borderId="0" xfId="1" applyFont="1" applyFill="1" applyBorder="1" applyAlignment="1">
      <alignment horizontal="center" vertical="center" wrapText="1"/>
    </xf>
    <xf numFmtId="43" fontId="24" fillId="3" borderId="6" xfId="1" applyFont="1" applyFill="1" applyBorder="1" applyAlignment="1">
      <alignment horizontal="center" vertical="center"/>
    </xf>
    <xf numFmtId="43" fontId="24" fillId="0" borderId="2" xfId="1" applyFont="1" applyFill="1" applyBorder="1" applyAlignment="1">
      <alignment horizontal="center" vertical="center"/>
    </xf>
    <xf numFmtId="4" fontId="23" fillId="0" borderId="2" xfId="1" applyNumberFormat="1" applyFont="1" applyFill="1" applyBorder="1" applyAlignment="1">
      <alignment horizontal="center" vertical="center"/>
    </xf>
    <xf numFmtId="49" fontId="17" fillId="0" borderId="2" xfId="0" quotePrefix="1" applyNumberFormat="1" applyFont="1" applyBorder="1" applyAlignment="1">
      <alignment horizontal="center" vertical="center"/>
    </xf>
    <xf numFmtId="49" fontId="23" fillId="0" borderId="2" xfId="0" applyNumberFormat="1" applyFont="1" applyBorder="1" applyAlignment="1">
      <alignment horizontal="center" vertical="center"/>
    </xf>
    <xf numFmtId="44" fontId="23" fillId="0" borderId="2" xfId="2" applyFont="1" applyFill="1" applyBorder="1" applyAlignment="1">
      <alignment horizontal="center" vertical="center"/>
    </xf>
    <xf numFmtId="9" fontId="23" fillId="0" borderId="0" xfId="4" applyFont="1"/>
    <xf numFmtId="0" fontId="25" fillId="0" borderId="2" xfId="0" quotePrefix="1" applyFont="1" applyBorder="1" applyAlignment="1">
      <alignment horizontal="center" vertical="center"/>
    </xf>
    <xf numFmtId="44" fontId="24" fillId="0" borderId="2" xfId="2" applyFont="1" applyFill="1" applyBorder="1" applyAlignment="1">
      <alignment horizontal="center" vertical="center"/>
    </xf>
    <xf numFmtId="0" fontId="23" fillId="2" borderId="0" xfId="0" applyFont="1" applyFill="1"/>
    <xf numFmtId="44" fontId="17" fillId="0" borderId="2" xfId="2" applyFont="1" applyFill="1" applyBorder="1" applyAlignment="1">
      <alignment horizontal="center" vertical="center"/>
    </xf>
    <xf numFmtId="44" fontId="23" fillId="0" borderId="0" xfId="0" applyNumberFormat="1" applyFont="1"/>
    <xf numFmtId="0" fontId="23" fillId="0" borderId="0" xfId="0" applyFont="1" applyAlignment="1">
      <alignment vertical="center"/>
    </xf>
    <xf numFmtId="0" fontId="23" fillId="0" borderId="0" xfId="0" applyFont="1" applyAlignment="1">
      <alignment horizontal="center" vertical="center"/>
    </xf>
    <xf numFmtId="44" fontId="23" fillId="0" borderId="0" xfId="0" applyNumberFormat="1" applyFont="1" applyAlignment="1">
      <alignment vertical="center"/>
    </xf>
    <xf numFmtId="4" fontId="23" fillId="0" borderId="0" xfId="0" applyNumberFormat="1" applyFont="1"/>
    <xf numFmtId="44" fontId="23" fillId="0" borderId="0" xfId="2" applyFont="1" applyAlignment="1">
      <alignment vertical="center"/>
    </xf>
    <xf numFmtId="17" fontId="31" fillId="2" borderId="2" xfId="9" applyNumberFormat="1" applyFont="1" applyFill="1" applyBorder="1" applyAlignment="1">
      <alignment horizontal="center" vertical="center" wrapText="1"/>
    </xf>
    <xf numFmtId="166" fontId="32" fillId="2" borderId="2" xfId="9" applyNumberFormat="1" applyFont="1" applyFill="1" applyBorder="1" applyAlignment="1">
      <alignment horizontal="center" vertical="center" wrapText="1"/>
    </xf>
    <xf numFmtId="4" fontId="0" fillId="2" borderId="2" xfId="9" applyNumberFormat="1" applyFont="1" applyFill="1" applyBorder="1" applyAlignment="1">
      <alignment horizontal="center" vertical="center" wrapText="1"/>
    </xf>
    <xf numFmtId="49" fontId="32" fillId="2" borderId="2" xfId="9" applyNumberFormat="1" applyFont="1" applyFill="1" applyBorder="1" applyAlignment="1">
      <alignment horizontal="center" vertical="center" wrapText="1"/>
    </xf>
    <xf numFmtId="1" fontId="33" fillId="2" borderId="2" xfId="9" applyNumberFormat="1" applyFont="1" applyFill="1" applyBorder="1" applyAlignment="1">
      <alignment horizontal="center" vertical="center" wrapText="1"/>
    </xf>
    <xf numFmtId="2" fontId="32" fillId="2" borderId="2" xfId="9" applyNumberFormat="1" applyFont="1" applyFill="1" applyBorder="1" applyAlignment="1">
      <alignment horizontal="center" vertical="center" wrapText="1"/>
    </xf>
    <xf numFmtId="4" fontId="32" fillId="2" borderId="2" xfId="9" applyNumberFormat="1" applyFont="1" applyFill="1" applyBorder="1" applyAlignment="1">
      <alignment horizontal="center" vertical="center" wrapText="1"/>
    </xf>
    <xf numFmtId="166" fontId="32" fillId="0" borderId="2" xfId="9" applyNumberFormat="1" applyFont="1" applyBorder="1" applyAlignment="1">
      <alignment horizontal="right" vertical="center" wrapText="1"/>
    </xf>
    <xf numFmtId="1" fontId="0" fillId="2" borderId="2" xfId="9" applyNumberFormat="1" applyFont="1" applyFill="1" applyBorder="1" applyAlignment="1">
      <alignment horizontal="center" vertical="center" wrapText="1"/>
    </xf>
    <xf numFmtId="166" fontId="0" fillId="2" borderId="2" xfId="9" applyNumberFormat="1" applyFont="1" applyFill="1" applyBorder="1" applyAlignment="1">
      <alignment horizontal="center" vertical="center" wrapText="1"/>
    </xf>
    <xf numFmtId="167" fontId="0" fillId="2" borderId="2" xfId="9" applyNumberFormat="1" applyFont="1" applyFill="1" applyBorder="1" applyAlignment="1">
      <alignment horizontal="right" vertical="center" wrapText="1"/>
    </xf>
    <xf numFmtId="1" fontId="33" fillId="0" borderId="2" xfId="9" applyNumberFormat="1" applyFont="1" applyBorder="1" applyAlignment="1">
      <alignment horizontal="center" vertical="center" wrapText="1"/>
    </xf>
    <xf numFmtId="166" fontId="32" fillId="2" borderId="2" xfId="9" applyNumberFormat="1" applyFont="1" applyFill="1" applyBorder="1" applyAlignment="1">
      <alignment horizontal="right" vertical="center" wrapText="1"/>
    </xf>
    <xf numFmtId="0" fontId="0" fillId="0" borderId="2" xfId="9" applyFont="1" applyBorder="1" applyAlignment="1">
      <alignment horizontal="center" vertical="center"/>
    </xf>
    <xf numFmtId="0" fontId="0" fillId="0" borderId="2" xfId="9" applyFont="1" applyBorder="1" applyAlignment="1">
      <alignment vertical="center"/>
    </xf>
    <xf numFmtId="164" fontId="0" fillId="0" borderId="2" xfId="9" applyNumberFormat="1" applyFont="1" applyBorder="1" applyAlignment="1">
      <alignment horizontal="center" vertical="center"/>
    </xf>
    <xf numFmtId="43" fontId="0" fillId="0" borderId="2" xfId="9" applyNumberFormat="1" applyFont="1" applyBorder="1" applyAlignment="1">
      <alignment vertical="center"/>
    </xf>
    <xf numFmtId="0" fontId="34" fillId="0" borderId="0" xfId="0" applyFont="1"/>
    <xf numFmtId="0" fontId="0" fillId="0" borderId="0" xfId="0" applyAlignment="1">
      <alignment wrapText="1"/>
    </xf>
    <xf numFmtId="10" fontId="35" fillId="11" borderId="6" xfId="17" applyNumberFormat="1" applyFont="1" applyFill="1" applyBorder="1" applyAlignment="1">
      <alignment horizontal="center" vertical="center"/>
    </xf>
    <xf numFmtId="0" fontId="36" fillId="0" borderId="0" xfId="0" applyFont="1"/>
    <xf numFmtId="0" fontId="36" fillId="0" borderId="0" xfId="0" applyFont="1" applyAlignment="1">
      <alignment wrapText="1"/>
    </xf>
    <xf numFmtId="0" fontId="0" fillId="0" borderId="0" xfId="0" applyAlignment="1">
      <alignment horizontal="right"/>
    </xf>
    <xf numFmtId="43" fontId="24" fillId="3" borderId="25" xfId="1" applyFont="1" applyFill="1" applyBorder="1" applyAlignment="1">
      <alignment horizontal="center" vertical="center"/>
    </xf>
    <xf numFmtId="0" fontId="24" fillId="3" borderId="6" xfId="0" quotePrefix="1" applyFont="1" applyFill="1" applyBorder="1" applyAlignment="1">
      <alignment horizontal="center" vertical="center"/>
    </xf>
    <xf numFmtId="4" fontId="23" fillId="3" borderId="6" xfId="1" applyNumberFormat="1" applyFont="1" applyFill="1" applyBorder="1" applyAlignment="1">
      <alignment horizontal="center" vertical="center"/>
    </xf>
    <xf numFmtId="44" fontId="24" fillId="3" borderId="33" xfId="1" applyNumberFormat="1" applyFont="1" applyFill="1" applyBorder="1" applyAlignment="1">
      <alignment horizontal="center" vertical="center"/>
    </xf>
    <xf numFmtId="0" fontId="24" fillId="3" borderId="34" xfId="0" quotePrefix="1" applyFont="1" applyFill="1" applyBorder="1" applyAlignment="1">
      <alignment horizontal="center" vertical="center"/>
    </xf>
    <xf numFmtId="44" fontId="24" fillId="3" borderId="35" xfId="1" applyNumberFormat="1" applyFont="1" applyFill="1" applyBorder="1" applyAlignment="1">
      <alignment horizontal="right" vertical="center"/>
    </xf>
    <xf numFmtId="0" fontId="24" fillId="0" borderId="34" xfId="0" quotePrefix="1" applyFont="1" applyBorder="1" applyAlignment="1">
      <alignment horizontal="center" vertical="center"/>
    </xf>
    <xf numFmtId="44" fontId="17" fillId="0" borderId="36" xfId="1" applyNumberFormat="1" applyFont="1" applyFill="1" applyBorder="1" applyAlignment="1">
      <alignment horizontal="right" vertical="center"/>
    </xf>
    <xf numFmtId="0" fontId="17" fillId="0" borderId="34" xfId="0" quotePrefix="1" applyFont="1" applyBorder="1" applyAlignment="1">
      <alignment horizontal="center" vertical="center"/>
    </xf>
    <xf numFmtId="0" fontId="25" fillId="0" borderId="34" xfId="0" applyFont="1" applyBorder="1" applyAlignment="1">
      <alignment horizontal="center" vertical="center"/>
    </xf>
    <xf numFmtId="0" fontId="25" fillId="0" borderId="28" xfId="0" applyFont="1" applyBorder="1" applyAlignment="1">
      <alignment horizontal="center" vertical="center"/>
    </xf>
    <xf numFmtId="0" fontId="23" fillId="0" borderId="34" xfId="0" applyFont="1" applyBorder="1" applyAlignment="1">
      <alignment horizontal="center" vertical="center"/>
    </xf>
    <xf numFmtId="44" fontId="24" fillId="3" borderId="36" xfId="0" applyNumberFormat="1" applyFont="1" applyFill="1" applyBorder="1" applyAlignment="1">
      <alignment horizontal="center" vertical="center"/>
    </xf>
    <xf numFmtId="0" fontId="23" fillId="2" borderId="34" xfId="0" applyFont="1" applyFill="1" applyBorder="1" applyAlignment="1">
      <alignment horizontal="center" vertical="center"/>
    </xf>
    <xf numFmtId="0" fontId="24" fillId="3" borderId="34" xfId="0" applyFont="1" applyFill="1" applyBorder="1" applyAlignment="1">
      <alignment horizontal="center" vertical="center"/>
    </xf>
    <xf numFmtId="0" fontId="25" fillId="2" borderId="34" xfId="0" applyFont="1" applyFill="1" applyBorder="1" applyAlignment="1">
      <alignment horizontal="center" vertical="center"/>
    </xf>
    <xf numFmtId="0" fontId="24" fillId="3" borderId="40" xfId="0" quotePrefix="1" applyFont="1" applyFill="1" applyBorder="1" applyAlignment="1">
      <alignment horizontal="center" vertical="center"/>
    </xf>
    <xf numFmtId="0" fontId="24" fillId="3" borderId="41" xfId="0" quotePrefix="1" applyFont="1" applyFill="1" applyBorder="1" applyAlignment="1">
      <alignment horizontal="center" vertical="center"/>
    </xf>
    <xf numFmtId="0" fontId="24" fillId="3" borderId="41" xfId="0" applyFont="1" applyFill="1" applyBorder="1" applyAlignment="1">
      <alignment horizontal="center" vertical="center"/>
    </xf>
    <xf numFmtId="0" fontId="24" fillId="3" borderId="41" xfId="0" applyFont="1" applyFill="1" applyBorder="1" applyAlignment="1">
      <alignment horizontal="right" vertical="center" wrapText="1"/>
    </xf>
    <xf numFmtId="0" fontId="26" fillId="0" borderId="34" xfId="0" applyFont="1" applyBorder="1" applyAlignment="1">
      <alignment horizontal="center" vertical="center"/>
    </xf>
    <xf numFmtId="0" fontId="24" fillId="3" borderId="45" xfId="0" quotePrefix="1" applyFont="1" applyFill="1" applyBorder="1" applyAlignment="1">
      <alignment horizontal="center" vertical="center"/>
    </xf>
    <xf numFmtId="3" fontId="20" fillId="9" borderId="50" xfId="12" applyNumberFormat="1" applyFont="1" applyFill="1" applyBorder="1" applyAlignment="1">
      <alignment horizontal="center" vertical="center"/>
    </xf>
    <xf numFmtId="10" fontId="20" fillId="10" borderId="53" xfId="17" applyNumberFormat="1" applyFont="1" applyFill="1" applyBorder="1" applyAlignment="1">
      <alignment horizontal="center" vertical="center"/>
    </xf>
    <xf numFmtId="0" fontId="3" fillId="2" borderId="29" xfId="1" applyNumberFormat="1" applyFont="1" applyFill="1" applyBorder="1" applyAlignment="1">
      <alignment horizontal="right" vertical="center" wrapText="1"/>
    </xf>
    <xf numFmtId="4" fontId="2" fillId="2" borderId="8" xfId="0" applyNumberFormat="1" applyFont="1" applyFill="1" applyBorder="1" applyAlignment="1">
      <alignment vertical="center"/>
    </xf>
    <xf numFmtId="4" fontId="2" fillId="2" borderId="10" xfId="0" applyNumberFormat="1" applyFont="1" applyFill="1" applyBorder="1" applyAlignment="1">
      <alignment vertical="center"/>
    </xf>
    <xf numFmtId="0" fontId="3" fillId="0" borderId="61" xfId="0" applyFont="1" applyBorder="1" applyAlignment="1">
      <alignment horizontal="center" vertical="top" wrapText="1"/>
    </xf>
    <xf numFmtId="10" fontId="4" fillId="0" borderId="63" xfId="4" applyNumberFormat="1" applyFont="1" applyFill="1" applyBorder="1" applyAlignment="1">
      <alignment horizontal="center" vertical="top" wrapText="1"/>
    </xf>
    <xf numFmtId="10" fontId="3" fillId="0" borderId="63" xfId="4" applyNumberFormat="1" applyFont="1" applyFill="1" applyBorder="1" applyAlignment="1">
      <alignment horizontal="center" vertical="top" wrapText="1"/>
    </xf>
    <xf numFmtId="9" fontId="3" fillId="0" borderId="63" xfId="4" applyFont="1" applyFill="1" applyBorder="1" applyAlignment="1">
      <alignment horizontal="left" vertical="top" wrapText="1" indent="1"/>
    </xf>
    <xf numFmtId="9" fontId="4" fillId="0" borderId="63" xfId="4" applyFont="1" applyFill="1" applyBorder="1" applyAlignment="1">
      <alignment horizontal="center" vertical="top" wrapText="1"/>
    </xf>
    <xf numFmtId="10" fontId="3" fillId="0" borderId="63" xfId="4" applyNumberFormat="1" applyFont="1" applyFill="1" applyBorder="1" applyAlignment="1">
      <alignment horizontal="left" vertical="top" wrapText="1" indent="1"/>
    </xf>
    <xf numFmtId="10" fontId="4" fillId="0" borderId="63" xfId="4" applyNumberFormat="1" applyFont="1" applyFill="1" applyBorder="1" applyAlignment="1">
      <alignment horizontal="center" vertical="center" wrapText="1"/>
    </xf>
    <xf numFmtId="9" fontId="4" fillId="0" borderId="63" xfId="4" applyFont="1" applyFill="1" applyBorder="1" applyAlignment="1">
      <alignment horizontal="center" vertical="center" wrapText="1"/>
    </xf>
    <xf numFmtId="9" fontId="3" fillId="0" borderId="63" xfId="4" applyFont="1" applyFill="1" applyBorder="1" applyAlignment="1">
      <alignment horizontal="center" vertical="top" wrapText="1"/>
    </xf>
    <xf numFmtId="10" fontId="3" fillId="0" borderId="66" xfId="4" applyNumberFormat="1" applyFont="1" applyFill="1" applyBorder="1" applyAlignment="1">
      <alignment horizontal="center" vertical="top" wrapText="1"/>
    </xf>
    <xf numFmtId="4" fontId="2" fillId="2" borderId="8" xfId="0" applyNumberFormat="1" applyFont="1" applyFill="1" applyBorder="1" applyAlignment="1">
      <alignment horizontal="center" vertical="center"/>
    </xf>
    <xf numFmtId="4" fontId="2" fillId="2" borderId="69" xfId="0" applyNumberFormat="1" applyFont="1" applyFill="1" applyBorder="1" applyAlignment="1">
      <alignment horizontal="center" vertical="center"/>
    </xf>
    <xf numFmtId="49" fontId="3" fillId="2" borderId="70" xfId="1" applyNumberFormat="1" applyFont="1" applyFill="1" applyBorder="1" applyAlignment="1">
      <alignment horizontal="left" vertical="center" wrapText="1"/>
    </xf>
    <xf numFmtId="0" fontId="3" fillId="2" borderId="9" xfId="1" applyNumberFormat="1" applyFont="1" applyFill="1" applyBorder="1" applyAlignment="1">
      <alignment horizontal="right" vertical="center" wrapText="1"/>
    </xf>
    <xf numFmtId="0" fontId="4" fillId="4" borderId="8" xfId="6" applyFill="1" applyBorder="1"/>
    <xf numFmtId="0" fontId="4" fillId="4" borderId="0" xfId="6" applyFill="1"/>
    <xf numFmtId="0" fontId="4" fillId="4" borderId="9" xfId="6" applyFill="1" applyBorder="1"/>
    <xf numFmtId="2" fontId="4" fillId="4" borderId="0" xfId="6" applyNumberFormat="1" applyFill="1"/>
    <xf numFmtId="0" fontId="3" fillId="4" borderId="0" xfId="6" applyFont="1" applyFill="1" applyAlignment="1">
      <alignment horizontal="right"/>
    </xf>
    <xf numFmtId="10" fontId="3" fillId="4" borderId="0" xfId="6" applyNumberFormat="1" applyFont="1" applyFill="1" applyAlignment="1">
      <alignment horizontal="center"/>
    </xf>
    <xf numFmtId="49" fontId="3" fillId="4" borderId="8" xfId="7" applyNumberFormat="1" applyFont="1" applyFill="1" applyBorder="1" applyAlignment="1">
      <alignment horizontal="left" vertical="top"/>
    </xf>
    <xf numFmtId="2" fontId="3" fillId="4" borderId="0" xfId="7" applyFont="1" applyFill="1" applyAlignment="1">
      <alignment vertical="top" wrapText="1"/>
    </xf>
    <xf numFmtId="49" fontId="3" fillId="4" borderId="0" xfId="7" applyNumberFormat="1" applyFont="1" applyFill="1" applyAlignment="1">
      <alignment horizontal="left"/>
    </xf>
    <xf numFmtId="4" fontId="19" fillId="2" borderId="8" xfId="0" applyNumberFormat="1" applyFont="1" applyFill="1" applyBorder="1" applyAlignment="1">
      <alignment horizontal="center" vertical="center"/>
    </xf>
    <xf numFmtId="0" fontId="19" fillId="0" borderId="9" xfId="0" applyFont="1" applyBorder="1"/>
    <xf numFmtId="0" fontId="20" fillId="2" borderId="9" xfId="1" applyNumberFormat="1" applyFont="1" applyFill="1" applyBorder="1" applyAlignment="1">
      <alignment horizontal="right" vertical="center" wrapText="1"/>
    </xf>
    <xf numFmtId="3" fontId="20" fillId="9" borderId="77" xfId="12" applyNumberFormat="1" applyFont="1" applyFill="1" applyBorder="1" applyAlignment="1">
      <alignment horizontal="center" vertical="center"/>
    </xf>
    <xf numFmtId="10" fontId="20" fillId="10" borderId="79" xfId="17" applyNumberFormat="1" applyFont="1" applyFill="1" applyBorder="1" applyAlignment="1">
      <alignment horizontal="center" vertical="center"/>
    </xf>
    <xf numFmtId="44" fontId="20" fillId="0" borderId="81" xfId="2" applyFont="1" applyBorder="1" applyAlignment="1">
      <alignment horizontal="center" vertical="center"/>
    </xf>
    <xf numFmtId="10" fontId="20" fillId="10" borderId="83" xfId="17" applyNumberFormat="1" applyFont="1" applyFill="1" applyBorder="1" applyAlignment="1">
      <alignment horizontal="center" vertical="center"/>
    </xf>
    <xf numFmtId="10" fontId="20" fillId="10" borderId="83" xfId="16" applyNumberFormat="1" applyFont="1" applyFill="1" applyBorder="1" applyAlignment="1">
      <alignment horizontal="center" vertical="center"/>
    </xf>
    <xf numFmtId="10" fontId="35" fillId="11" borderId="61" xfId="17" applyNumberFormat="1" applyFont="1" applyFill="1" applyBorder="1" applyAlignment="1">
      <alignment horizontal="center" vertical="center"/>
    </xf>
    <xf numFmtId="10" fontId="20" fillId="11" borderId="63" xfId="16" applyNumberFormat="1" applyFont="1" applyFill="1" applyBorder="1" applyAlignment="1">
      <alignment horizontal="center" vertical="center"/>
    </xf>
    <xf numFmtId="44" fontId="20" fillId="11" borderId="65" xfId="2" applyFont="1" applyFill="1" applyBorder="1" applyAlignment="1">
      <alignment horizontal="center" vertical="center"/>
    </xf>
    <xf numFmtId="2" fontId="14" fillId="0" borderId="2" xfId="9" applyNumberFormat="1" applyFont="1" applyBorder="1" applyAlignment="1">
      <alignment horizontal="center" vertical="center" wrapText="1"/>
    </xf>
    <xf numFmtId="4" fontId="14" fillId="0" borderId="2" xfId="9" applyNumberFormat="1" applyFont="1" applyBorder="1" applyAlignment="1">
      <alignment horizontal="right" vertical="center" wrapText="1"/>
    </xf>
    <xf numFmtId="44" fontId="23" fillId="0" borderId="0" xfId="0" applyNumberFormat="1" applyFont="1" applyAlignment="1">
      <alignment horizontal="right" vertical="center"/>
    </xf>
    <xf numFmtId="0" fontId="3" fillId="2" borderId="0" xfId="1" applyNumberFormat="1" applyFont="1" applyFill="1" applyBorder="1" applyAlignment="1">
      <alignment horizontal="right" vertical="center" wrapText="1"/>
    </xf>
    <xf numFmtId="0" fontId="40" fillId="0" borderId="0" xfId="0" applyFont="1"/>
    <xf numFmtId="0" fontId="42" fillId="0" borderId="0" xfId="0" applyFont="1"/>
    <xf numFmtId="49" fontId="26" fillId="0" borderId="2" xfId="0" quotePrefix="1" applyNumberFormat="1" applyFont="1" applyBorder="1" applyAlignment="1">
      <alignment horizontal="center" vertical="center"/>
    </xf>
    <xf numFmtId="0" fontId="43" fillId="0" borderId="0" xfId="0" applyFont="1"/>
    <xf numFmtId="0" fontId="26" fillId="0" borderId="2" xfId="0" applyFont="1" applyBorder="1" applyAlignment="1">
      <alignment horizontal="justify" vertical="center" wrapText="1"/>
    </xf>
    <xf numFmtId="165" fontId="17" fillId="0" borderId="2" xfId="2" applyNumberFormat="1" applyFont="1" applyBorder="1" applyAlignment="1">
      <alignment horizontal="center" vertical="center"/>
    </xf>
    <xf numFmtId="44" fontId="17" fillId="0" borderId="36" xfId="1" applyNumberFormat="1" applyFont="1" applyBorder="1" applyAlignment="1">
      <alignment horizontal="right" vertical="center"/>
    </xf>
    <xf numFmtId="0" fontId="17" fillId="0" borderId="2" xfId="0" applyFont="1" applyBorder="1" applyAlignment="1">
      <alignment horizontal="left" vertical="center" wrapText="1"/>
    </xf>
    <xf numFmtId="1" fontId="17" fillId="0" borderId="2" xfId="0" applyNumberFormat="1" applyFont="1" applyBorder="1" applyAlignment="1">
      <alignment horizontal="left" vertical="center" wrapText="1"/>
    </xf>
    <xf numFmtId="0" fontId="25" fillId="0" borderId="0" xfId="0" applyFont="1"/>
    <xf numFmtId="0" fontId="17" fillId="0" borderId="6" xfId="0" applyFont="1" applyBorder="1" applyAlignment="1">
      <alignment horizontal="center" vertical="center"/>
    </xf>
    <xf numFmtId="2" fontId="25" fillId="0" borderId="2" xfId="0" applyNumberFormat="1" applyFont="1" applyBorder="1" applyAlignment="1">
      <alignment horizontal="center" vertical="center"/>
    </xf>
    <xf numFmtId="0" fontId="24" fillId="0" borderId="34" xfId="0" applyFont="1" applyBorder="1" applyAlignment="1">
      <alignment horizontal="center" vertical="center"/>
    </xf>
    <xf numFmtId="0" fontId="17" fillId="0" borderId="34" xfId="0" applyFont="1" applyBorder="1" applyAlignment="1">
      <alignment horizontal="center" vertical="center"/>
    </xf>
    <xf numFmtId="0" fontId="41" fillId="3" borderId="2" xfId="0" applyFont="1" applyFill="1" applyBorder="1" applyAlignment="1">
      <alignment horizontal="center" vertical="center"/>
    </xf>
    <xf numFmtId="44" fontId="41" fillId="3" borderId="2" xfId="2" applyFont="1" applyFill="1" applyBorder="1" applyAlignment="1">
      <alignment horizontal="center" vertical="center"/>
    </xf>
    <xf numFmtId="2" fontId="17" fillId="0" borderId="2" xfId="0" applyNumberFormat="1" applyFont="1" applyBorder="1" applyAlignment="1">
      <alignment horizontal="center" vertical="center"/>
    </xf>
    <xf numFmtId="0" fontId="24" fillId="3" borderId="5" xfId="0" quotePrefix="1" applyFont="1" applyFill="1" applyBorder="1" applyAlignment="1">
      <alignment horizontal="center" vertical="center"/>
    </xf>
    <xf numFmtId="0" fontId="24" fillId="3" borderId="5" xfId="0" applyFont="1" applyFill="1" applyBorder="1" applyAlignment="1">
      <alignment horizontal="center" vertical="center"/>
    </xf>
    <xf numFmtId="0" fontId="24" fillId="3" borderId="5" xfId="0" applyFont="1" applyFill="1" applyBorder="1" applyAlignment="1">
      <alignment horizontal="right" vertical="center" wrapText="1"/>
    </xf>
    <xf numFmtId="44" fontId="24" fillId="3" borderId="5" xfId="2" applyFont="1" applyFill="1" applyBorder="1" applyAlignment="1">
      <alignment horizontal="center" vertical="center"/>
    </xf>
    <xf numFmtId="44" fontId="24" fillId="3" borderId="37" xfId="0" applyNumberFormat="1" applyFont="1" applyFill="1" applyBorder="1" applyAlignment="1">
      <alignment horizontal="center" vertical="center"/>
    </xf>
    <xf numFmtId="0" fontId="48" fillId="13" borderId="92" xfId="0" applyFont="1" applyFill="1" applyBorder="1"/>
    <xf numFmtId="0" fontId="48" fillId="13" borderId="93" xfId="0" applyFont="1" applyFill="1" applyBorder="1"/>
    <xf numFmtId="0" fontId="48" fillId="13" borderId="93" xfId="0" applyFont="1" applyFill="1" applyBorder="1" applyAlignment="1">
      <alignment wrapText="1"/>
    </xf>
    <xf numFmtId="0" fontId="47" fillId="13" borderId="92" xfId="0" applyFont="1" applyFill="1" applyBorder="1"/>
    <xf numFmtId="0" fontId="48" fillId="0" borderId="93" xfId="0" applyFont="1" applyBorder="1" applyAlignment="1">
      <alignment wrapText="1"/>
    </xf>
    <xf numFmtId="0" fontId="49" fillId="13" borderId="92" xfId="0" applyFont="1" applyFill="1" applyBorder="1" applyAlignment="1">
      <alignment wrapText="1"/>
    </xf>
    <xf numFmtId="0" fontId="49" fillId="13" borderId="93" xfId="0" applyFont="1" applyFill="1" applyBorder="1" applyAlignment="1">
      <alignment wrapText="1"/>
    </xf>
    <xf numFmtId="0" fontId="48" fillId="13" borderId="99" xfId="0" applyFont="1" applyFill="1" applyBorder="1"/>
    <xf numFmtId="0" fontId="48" fillId="13" borderId="95" xfId="0" applyFont="1" applyFill="1" applyBorder="1"/>
    <xf numFmtId="0" fontId="48" fillId="13" borderId="20" xfId="0" applyFont="1" applyFill="1" applyBorder="1" applyAlignment="1">
      <alignment horizontal="center" vertical="center"/>
    </xf>
    <xf numFmtId="0" fontId="0" fillId="0" borderId="0" xfId="0" applyAlignment="1">
      <alignment horizontal="center" vertical="center"/>
    </xf>
    <xf numFmtId="2" fontId="47" fillId="13" borderId="93" xfId="0" applyNumberFormat="1" applyFont="1" applyFill="1" applyBorder="1"/>
    <xf numFmtId="2" fontId="47" fillId="13" borderId="93" xfId="0" applyNumberFormat="1" applyFont="1" applyFill="1" applyBorder="1" applyAlignment="1">
      <alignment wrapText="1"/>
    </xf>
    <xf numFmtId="0" fontId="48" fillId="13" borderId="96" xfId="0" applyFont="1" applyFill="1" applyBorder="1" applyAlignment="1">
      <alignment horizontal="center" vertical="center"/>
    </xf>
    <xf numFmtId="0" fontId="48" fillId="13" borderId="96" xfId="0" applyFont="1" applyFill="1" applyBorder="1" applyAlignment="1">
      <alignment horizontal="center" vertical="center" wrapText="1"/>
    </xf>
    <xf numFmtId="0" fontId="25" fillId="0" borderId="6" xfId="0" applyFont="1" applyBorder="1" applyAlignment="1">
      <alignment vertical="center" wrapText="1"/>
    </xf>
    <xf numFmtId="165" fontId="26" fillId="0" borderId="2" xfId="2" applyNumberFormat="1" applyFont="1" applyFill="1" applyBorder="1" applyAlignment="1">
      <alignment horizontal="center" vertical="center"/>
    </xf>
    <xf numFmtId="44" fontId="26" fillId="0" borderId="36" xfId="1" applyNumberFormat="1" applyFont="1" applyFill="1" applyBorder="1" applyAlignment="1">
      <alignment horizontal="right" vertical="center"/>
    </xf>
    <xf numFmtId="0" fontId="48" fillId="13" borderId="92" xfId="0" applyFont="1" applyFill="1" applyBorder="1" applyAlignment="1">
      <alignment wrapText="1"/>
    </xf>
    <xf numFmtId="0" fontId="26" fillId="0" borderId="5" xfId="0" applyFont="1" applyBorder="1" applyAlignment="1">
      <alignment vertical="center" wrapText="1"/>
    </xf>
    <xf numFmtId="0" fontId="26" fillId="0" borderId="5" xfId="0" applyFont="1" applyBorder="1" applyAlignment="1">
      <alignment horizontal="center" vertical="center"/>
    </xf>
    <xf numFmtId="4" fontId="26" fillId="2" borderId="5" xfId="0" applyNumberFormat="1" applyFont="1" applyFill="1" applyBorder="1" applyAlignment="1">
      <alignment horizontal="center" vertical="center" wrapText="1"/>
    </xf>
    <xf numFmtId="0" fontId="26" fillId="0" borderId="6" xfId="0" applyFont="1" applyBorder="1" applyAlignment="1">
      <alignment vertical="center" wrapText="1"/>
    </xf>
    <xf numFmtId="0" fontId="26" fillId="0" borderId="6" xfId="0" applyFont="1" applyBorder="1" applyAlignment="1">
      <alignment horizontal="center" vertical="center"/>
    </xf>
    <xf numFmtId="4" fontId="26" fillId="2" borderId="6" xfId="0" applyNumberFormat="1" applyFont="1" applyFill="1" applyBorder="1" applyAlignment="1">
      <alignment horizontal="center" vertical="center" wrapText="1"/>
    </xf>
    <xf numFmtId="165" fontId="17" fillId="0" borderId="6" xfId="2" applyNumberFormat="1" applyFont="1" applyFill="1" applyBorder="1" applyAlignment="1">
      <alignment horizontal="center" vertical="center"/>
    </xf>
    <xf numFmtId="0" fontId="30" fillId="3" borderId="34" xfId="0" applyFont="1" applyFill="1" applyBorder="1" applyAlignment="1">
      <alignment horizontal="center" vertical="center"/>
    </xf>
    <xf numFmtId="0" fontId="30" fillId="3" borderId="2" xfId="0" applyFont="1" applyFill="1" applyBorder="1" applyAlignment="1">
      <alignment horizontal="center" vertical="center"/>
    </xf>
    <xf numFmtId="0" fontId="30" fillId="3" borderId="2" xfId="0" applyFont="1" applyFill="1" applyBorder="1" applyAlignment="1">
      <alignment horizontal="justify" vertical="center" wrapText="1"/>
    </xf>
    <xf numFmtId="0" fontId="30" fillId="0" borderId="34" xfId="0" applyFont="1" applyBorder="1" applyAlignment="1">
      <alignment horizontal="center" vertical="center"/>
    </xf>
    <xf numFmtId="0" fontId="30" fillId="0" borderId="2" xfId="0" applyFont="1" applyBorder="1" applyAlignment="1">
      <alignment horizontal="center" vertical="center"/>
    </xf>
    <xf numFmtId="0" fontId="30" fillId="0" borderId="2" xfId="0" quotePrefix="1" applyFont="1" applyBorder="1" applyAlignment="1">
      <alignment horizontal="center" vertical="center"/>
    </xf>
    <xf numFmtId="0" fontId="30" fillId="0" borderId="2" xfId="0" applyFont="1" applyBorder="1" applyAlignment="1">
      <alignment vertical="center" wrapText="1"/>
    </xf>
    <xf numFmtId="0" fontId="26" fillId="0" borderId="5" xfId="0" applyFont="1" applyBorder="1" applyAlignment="1">
      <alignment horizontal="justify" vertical="center" wrapText="1"/>
    </xf>
    <xf numFmtId="0" fontId="26" fillId="0" borderId="2" xfId="0" quotePrefix="1" applyFont="1" applyBorder="1" applyAlignment="1">
      <alignment horizontal="center" vertical="center"/>
    </xf>
    <xf numFmtId="0" fontId="26" fillId="0" borderId="5" xfId="0" quotePrefix="1" applyFont="1" applyBorder="1" applyAlignment="1">
      <alignment horizontal="center" vertical="center"/>
    </xf>
    <xf numFmtId="0" fontId="30" fillId="0" borderId="20" xfId="0" applyFont="1" applyBorder="1" applyAlignment="1">
      <alignment horizontal="center" vertical="center"/>
    </xf>
    <xf numFmtId="0" fontId="30" fillId="0" borderId="20" xfId="0" applyFont="1" applyBorder="1" applyAlignment="1">
      <alignment horizontal="justify" vertical="center" wrapText="1"/>
    </xf>
    <xf numFmtId="0" fontId="26" fillId="0" borderId="20" xfId="0" applyFont="1" applyBorder="1" applyAlignment="1">
      <alignment horizontal="justify" vertical="center" wrapText="1"/>
    </xf>
    <xf numFmtId="0" fontId="26" fillId="0" borderId="20" xfId="0" applyFont="1" applyBorder="1" applyAlignment="1">
      <alignment horizontal="center" vertical="center"/>
    </xf>
    <xf numFmtId="170" fontId="14" fillId="2" borderId="2" xfId="9" applyNumberFormat="1" applyFont="1" applyFill="1" applyBorder="1" applyAlignment="1">
      <alignment horizontal="center" vertical="center" wrapText="1"/>
    </xf>
    <xf numFmtId="166" fontId="14" fillId="0" borderId="2" xfId="9" applyNumberFormat="1" applyFont="1" applyBorder="1" applyAlignment="1">
      <alignment horizontal="center" vertical="center" wrapText="1"/>
    </xf>
    <xf numFmtId="0" fontId="0" fillId="0" borderId="27" xfId="0" applyBorder="1"/>
    <xf numFmtId="44" fontId="24" fillId="0" borderId="2" xfId="2" applyFont="1" applyBorder="1" applyAlignment="1">
      <alignment horizontal="center" vertical="center"/>
    </xf>
    <xf numFmtId="1" fontId="26" fillId="0" borderId="96" xfId="0" applyNumberFormat="1" applyFont="1" applyBorder="1" applyAlignment="1">
      <alignment vertical="center" wrapText="1"/>
    </xf>
    <xf numFmtId="0" fontId="52" fillId="13" borderId="4" xfId="0" applyFont="1" applyFill="1" applyBorder="1"/>
    <xf numFmtId="8" fontId="52" fillId="13" borderId="4" xfId="0" applyNumberFormat="1" applyFont="1" applyFill="1" applyBorder="1" applyAlignment="1">
      <alignment wrapText="1"/>
    </xf>
    <xf numFmtId="0" fontId="52" fillId="13" borderId="93" xfId="0" applyFont="1" applyFill="1" applyBorder="1" applyAlignment="1">
      <alignment wrapText="1"/>
    </xf>
    <xf numFmtId="0" fontId="52" fillId="13" borderId="93" xfId="0" applyFont="1" applyFill="1" applyBorder="1"/>
    <xf numFmtId="0" fontId="52" fillId="13" borderId="4" xfId="0" applyFont="1" applyFill="1" applyBorder="1" applyAlignment="1">
      <alignment horizontal="center"/>
    </xf>
    <xf numFmtId="0" fontId="52" fillId="13" borderId="93" xfId="0" applyFont="1" applyFill="1" applyBorder="1" applyAlignment="1">
      <alignment horizontal="center" wrapText="1"/>
    </xf>
    <xf numFmtId="0" fontId="52" fillId="13" borderId="20" xfId="0" applyFont="1" applyFill="1" applyBorder="1" applyAlignment="1">
      <alignment horizontal="center" vertical="center"/>
    </xf>
    <xf numFmtId="0" fontId="52" fillId="0" borderId="93" xfId="0" applyFont="1" applyBorder="1" applyAlignment="1">
      <alignment wrapText="1"/>
    </xf>
    <xf numFmtId="0" fontId="53" fillId="13" borderId="93" xfId="0" applyFont="1" applyFill="1" applyBorder="1" applyAlignment="1">
      <alignment wrapText="1"/>
    </xf>
    <xf numFmtId="0" fontId="52" fillId="13" borderId="4" xfId="0" applyFont="1" applyFill="1" applyBorder="1" applyAlignment="1">
      <alignment horizontal="center" wrapText="1"/>
    </xf>
    <xf numFmtId="0" fontId="52" fillId="13" borderId="2" xfId="0" quotePrefix="1" applyFont="1" applyFill="1" applyBorder="1" applyAlignment="1">
      <alignment horizontal="center"/>
    </xf>
    <xf numFmtId="0" fontId="52" fillId="13" borderId="6" xfId="0" quotePrefix="1" applyFont="1" applyFill="1" applyBorder="1" applyAlignment="1">
      <alignment horizontal="center"/>
    </xf>
    <xf numFmtId="0" fontId="52" fillId="13" borderId="6" xfId="0" quotePrefix="1" applyFont="1" applyFill="1" applyBorder="1" applyAlignment="1">
      <alignment horizontal="center" wrapText="1"/>
    </xf>
    <xf numFmtId="0" fontId="53" fillId="0" borderId="93" xfId="0" applyFont="1" applyBorder="1" applyAlignment="1">
      <alignment horizontal="center" wrapText="1"/>
    </xf>
    <xf numFmtId="0" fontId="53" fillId="13" borderId="93" xfId="0" applyFont="1" applyFill="1" applyBorder="1" applyAlignment="1">
      <alignment horizontal="center" wrapText="1"/>
    </xf>
    <xf numFmtId="0" fontId="52" fillId="0" borderId="6" xfId="0" quotePrefix="1" applyFont="1" applyBorder="1" applyAlignment="1">
      <alignment horizontal="center" wrapText="1"/>
    </xf>
    <xf numFmtId="0" fontId="53" fillId="13" borderId="6" xfId="0" quotePrefix="1" applyFont="1" applyFill="1" applyBorder="1" applyAlignment="1">
      <alignment horizontal="center" wrapText="1"/>
    </xf>
    <xf numFmtId="171" fontId="52" fillId="13" borderId="4" xfId="0" applyNumberFormat="1" applyFont="1" applyFill="1" applyBorder="1"/>
    <xf numFmtId="171" fontId="52" fillId="13" borderId="93" xfId="0" applyNumberFormat="1" applyFont="1" applyFill="1" applyBorder="1" applyAlignment="1">
      <alignment wrapText="1"/>
    </xf>
    <xf numFmtId="171" fontId="52" fillId="0" borderId="4" xfId="0" applyNumberFormat="1" applyFont="1" applyBorder="1" applyAlignment="1">
      <alignment wrapText="1"/>
    </xf>
    <xf numFmtId="0" fontId="52" fillId="13" borderId="2" xfId="0" quotePrefix="1" applyFont="1" applyFill="1" applyBorder="1" applyAlignment="1">
      <alignment horizontal="center" wrapText="1"/>
    </xf>
    <xf numFmtId="0" fontId="53" fillId="13" borderId="2" xfId="0" applyFont="1" applyFill="1" applyBorder="1" applyAlignment="1">
      <alignment horizontal="center" vertical="center" wrapText="1"/>
    </xf>
    <xf numFmtId="0" fontId="53" fillId="13" borderId="4" xfId="0" applyFont="1" applyFill="1" applyBorder="1" applyAlignment="1">
      <alignment horizontal="center" vertical="center" wrapText="1"/>
    </xf>
    <xf numFmtId="0" fontId="53" fillId="13" borderId="4" xfId="0" applyFont="1" applyFill="1" applyBorder="1" applyAlignment="1">
      <alignment vertical="center" wrapText="1"/>
    </xf>
    <xf numFmtId="0" fontId="52" fillId="13" borderId="4" xfId="0" applyFont="1" applyFill="1" applyBorder="1" applyAlignment="1">
      <alignment vertical="center" wrapText="1"/>
    </xf>
    <xf numFmtId="0" fontId="52" fillId="0" borderId="4" xfId="0" applyFont="1" applyBorder="1" applyAlignment="1">
      <alignment horizontal="center" vertical="center" wrapText="1"/>
    </xf>
    <xf numFmtId="44" fontId="30" fillId="3" borderId="2" xfId="2" applyFont="1" applyFill="1" applyBorder="1" applyAlignment="1">
      <alignment horizontal="center" vertical="center"/>
    </xf>
    <xf numFmtId="44" fontId="30" fillId="3" borderId="36" xfId="0" applyNumberFormat="1" applyFont="1" applyFill="1" applyBorder="1" applyAlignment="1">
      <alignment horizontal="center" vertical="center"/>
    </xf>
    <xf numFmtId="2" fontId="26" fillId="0" borderId="20" xfId="0" applyNumberFormat="1" applyFont="1" applyBorder="1" applyAlignment="1">
      <alignment horizontal="center" vertical="center"/>
    </xf>
    <xf numFmtId="165" fontId="26" fillId="0" borderId="2" xfId="2" applyNumberFormat="1" applyFont="1" applyBorder="1" applyAlignment="1">
      <alignment horizontal="center" vertical="center"/>
    </xf>
    <xf numFmtId="44" fontId="30" fillId="0" borderId="20" xfId="2" applyFont="1" applyFill="1" applyBorder="1" applyAlignment="1">
      <alignment horizontal="center" vertical="center"/>
    </xf>
    <xf numFmtId="44" fontId="26" fillId="0" borderId="20" xfId="2" applyFont="1" applyFill="1" applyBorder="1" applyAlignment="1">
      <alignment horizontal="center" vertical="center"/>
    </xf>
    <xf numFmtId="44" fontId="30" fillId="0" borderId="2" xfId="2" applyFont="1" applyFill="1" applyBorder="1" applyAlignment="1">
      <alignment horizontal="center" vertical="center"/>
    </xf>
    <xf numFmtId="44" fontId="30" fillId="0" borderId="36" xfId="0" applyNumberFormat="1" applyFont="1" applyBorder="1" applyAlignment="1">
      <alignment horizontal="center" vertical="center"/>
    </xf>
    <xf numFmtId="44" fontId="26" fillId="0" borderId="2" xfId="2" applyFont="1" applyFill="1" applyBorder="1" applyAlignment="1">
      <alignment horizontal="center" vertical="center"/>
    </xf>
    <xf numFmtId="0" fontId="26" fillId="0" borderId="4" xfId="0" applyFont="1" applyBorder="1" applyAlignment="1">
      <alignment horizontal="center" vertical="center"/>
    </xf>
    <xf numFmtId="2" fontId="26" fillId="0" borderId="5" xfId="0" applyNumberFormat="1" applyFont="1" applyBorder="1" applyAlignment="1">
      <alignment horizontal="center" vertical="center"/>
    </xf>
    <xf numFmtId="0" fontId="24" fillId="3" borderId="45" xfId="0" applyFont="1" applyFill="1" applyBorder="1" applyAlignment="1">
      <alignment horizontal="center" vertical="center"/>
    </xf>
    <xf numFmtId="0" fontId="30" fillId="3" borderId="20" xfId="0" applyFont="1" applyFill="1" applyBorder="1" applyAlignment="1">
      <alignment horizontal="center" vertical="center"/>
    </xf>
    <xf numFmtId="0" fontId="30" fillId="3" borderId="20" xfId="0" applyFont="1" applyFill="1" applyBorder="1" applyAlignment="1">
      <alignment horizontal="justify" vertical="center" wrapText="1"/>
    </xf>
    <xf numFmtId="44" fontId="30" fillId="3" borderId="20" xfId="2" applyFont="1" applyFill="1" applyBorder="1" applyAlignment="1">
      <alignment horizontal="center" vertical="center"/>
    </xf>
    <xf numFmtId="0" fontId="25" fillId="0" borderId="46" xfId="0" applyFont="1" applyBorder="1" applyAlignment="1">
      <alignment horizontal="center" vertical="center"/>
    </xf>
    <xf numFmtId="0" fontId="25" fillId="0" borderId="6" xfId="0" quotePrefix="1" applyFont="1" applyBorder="1" applyAlignment="1">
      <alignment horizontal="center" vertical="center"/>
    </xf>
    <xf numFmtId="44" fontId="17" fillId="0" borderId="35" xfId="1" applyNumberFormat="1" applyFont="1" applyFill="1" applyBorder="1" applyAlignment="1">
      <alignment horizontal="right" vertical="center"/>
    </xf>
    <xf numFmtId="1" fontId="26" fillId="0" borderId="95" xfId="0" applyNumberFormat="1" applyFont="1" applyBorder="1" applyAlignment="1">
      <alignment vertical="center" wrapText="1"/>
    </xf>
    <xf numFmtId="1" fontId="26" fillId="0" borderId="20" xfId="0" applyNumberFormat="1" applyFont="1" applyBorder="1" applyAlignment="1">
      <alignment vertical="center" wrapText="1"/>
    </xf>
    <xf numFmtId="1" fontId="26" fillId="0" borderId="6" xfId="0" applyNumberFormat="1" applyFont="1" applyBorder="1" applyAlignment="1">
      <alignment vertical="center" wrapText="1"/>
    </xf>
    <xf numFmtId="0" fontId="30" fillId="2" borderId="0" xfId="1" applyNumberFormat="1" applyFont="1" applyFill="1" applyBorder="1" applyAlignment="1">
      <alignment horizontal="center" vertical="center" wrapText="1"/>
    </xf>
    <xf numFmtId="10" fontId="30" fillId="2" borderId="0" xfId="1" applyNumberFormat="1" applyFont="1" applyFill="1" applyBorder="1" applyAlignment="1">
      <alignment horizontal="center" vertical="center" wrapText="1"/>
    </xf>
    <xf numFmtId="43" fontId="30" fillId="3" borderId="2" xfId="1" applyFont="1" applyFill="1" applyBorder="1" applyAlignment="1">
      <alignment horizontal="center" vertical="center"/>
    </xf>
    <xf numFmtId="4" fontId="26" fillId="3" borderId="2" xfId="1" applyNumberFormat="1" applyFont="1" applyFill="1" applyBorder="1" applyAlignment="1">
      <alignment horizontal="center" vertical="center"/>
    </xf>
    <xf numFmtId="43" fontId="30" fillId="3" borderId="2" xfId="1" applyFont="1" applyFill="1" applyBorder="1" applyAlignment="1">
      <alignment horizontal="right" vertical="center"/>
    </xf>
    <xf numFmtId="0" fontId="26" fillId="3" borderId="2" xfId="0" applyFont="1" applyFill="1" applyBorder="1"/>
    <xf numFmtId="0" fontId="30" fillId="0" borderId="2" xfId="0" applyFont="1" applyBorder="1"/>
    <xf numFmtId="4" fontId="26" fillId="0" borderId="2" xfId="0" applyNumberFormat="1" applyFont="1" applyBorder="1" applyAlignment="1">
      <alignment horizontal="center" vertical="center"/>
    </xf>
    <xf numFmtId="165" fontId="26" fillId="0" borderId="2" xfId="1" applyNumberFormat="1" applyFont="1" applyFill="1" applyBorder="1" applyAlignment="1">
      <alignment horizontal="center" vertical="center"/>
    </xf>
    <xf numFmtId="0" fontId="26" fillId="0" borderId="102" xfId="0" applyFont="1" applyBorder="1" applyAlignment="1">
      <alignment horizontal="center" vertical="center"/>
    </xf>
    <xf numFmtId="4" fontId="26" fillId="2" borderId="20" xfId="0" applyNumberFormat="1" applyFont="1" applyFill="1" applyBorder="1" applyAlignment="1">
      <alignment horizontal="center" vertical="center" wrapText="1"/>
    </xf>
    <xf numFmtId="4" fontId="26" fillId="0" borderId="20" xfId="0" applyNumberFormat="1" applyFont="1" applyBorder="1" applyAlignment="1">
      <alignment horizontal="center" vertical="center" wrapText="1"/>
    </xf>
    <xf numFmtId="0" fontId="26" fillId="0" borderId="20" xfId="0" applyFont="1" applyBorder="1"/>
    <xf numFmtId="0" fontId="30" fillId="0" borderId="102" xfId="0" applyFont="1" applyBorder="1" applyAlignment="1">
      <alignment horizontal="center" vertical="center"/>
    </xf>
    <xf numFmtId="2" fontId="26" fillId="0" borderId="20" xfId="2" applyNumberFormat="1" applyFont="1" applyBorder="1" applyAlignment="1">
      <alignment horizontal="center" vertical="center"/>
    </xf>
    <xf numFmtId="0" fontId="55" fillId="5" borderId="20" xfId="0" applyFont="1" applyFill="1" applyBorder="1" applyAlignment="1">
      <alignment horizontal="right" vertical="center"/>
    </xf>
    <xf numFmtId="0" fontId="30" fillId="0" borderId="20" xfId="0" applyFont="1" applyBorder="1"/>
    <xf numFmtId="0" fontId="26" fillId="0" borderId="93" xfId="0" applyFont="1" applyBorder="1" applyAlignment="1">
      <alignment horizontal="center" vertical="center"/>
    </xf>
    <xf numFmtId="4" fontId="26" fillId="0" borderId="6" xfId="0" applyNumberFormat="1" applyFont="1" applyBorder="1" applyAlignment="1">
      <alignment horizontal="center" vertical="center"/>
    </xf>
    <xf numFmtId="165" fontId="26" fillId="0" borderId="6" xfId="2" applyNumberFormat="1" applyFont="1" applyFill="1" applyBorder="1" applyAlignment="1">
      <alignment horizontal="center" vertical="center"/>
    </xf>
    <xf numFmtId="165" fontId="26" fillId="0" borderId="6" xfId="1" applyNumberFormat="1" applyFont="1" applyFill="1" applyBorder="1" applyAlignment="1">
      <alignment horizontal="center" vertical="center"/>
    </xf>
    <xf numFmtId="0" fontId="54" fillId="0" borderId="88" xfId="0" applyFont="1" applyBorder="1" applyAlignment="1">
      <alignment horizontal="right" vertical="center" wrapText="1"/>
    </xf>
    <xf numFmtId="0" fontId="30" fillId="0" borderId="4" xfId="0" applyFont="1" applyBorder="1" applyAlignment="1">
      <alignment horizontal="center" vertical="center"/>
    </xf>
    <xf numFmtId="2" fontId="26" fillId="0" borderId="2" xfId="2" applyNumberFormat="1" applyFont="1" applyBorder="1" applyAlignment="1">
      <alignment horizontal="center" vertical="center"/>
    </xf>
    <xf numFmtId="0" fontId="55" fillId="5" borderId="2" xfId="0" applyFont="1" applyFill="1" applyBorder="1" applyAlignment="1">
      <alignment horizontal="right" vertical="center"/>
    </xf>
    <xf numFmtId="0" fontId="26" fillId="0" borderId="20" xfId="0" applyFont="1" applyBorder="1" applyAlignment="1">
      <alignment vertical="center" wrapText="1"/>
    </xf>
    <xf numFmtId="2" fontId="26" fillId="0" borderId="2" xfId="2" applyNumberFormat="1" applyFont="1" applyFill="1" applyBorder="1" applyAlignment="1">
      <alignment horizontal="center" vertical="center"/>
    </xf>
    <xf numFmtId="0" fontId="26" fillId="0" borderId="6" xfId="0" applyFont="1" applyBorder="1" applyAlignment="1">
      <alignment horizontal="justify" vertical="center" wrapText="1"/>
    </xf>
    <xf numFmtId="0" fontId="54" fillId="0" borderId="2" xfId="0" applyFont="1" applyBorder="1" applyAlignment="1">
      <alignment horizontal="right" vertical="center" wrapText="1"/>
    </xf>
    <xf numFmtId="0" fontId="26" fillId="0" borderId="91" xfId="0" applyFont="1" applyBorder="1" applyAlignment="1">
      <alignment horizontal="center" vertical="center"/>
    </xf>
    <xf numFmtId="0" fontId="26" fillId="0" borderId="94" xfId="0" applyFont="1" applyBorder="1" applyAlignment="1">
      <alignment horizontal="center" vertical="center"/>
    </xf>
    <xf numFmtId="0" fontId="26" fillId="0" borderId="26" xfId="0" applyFont="1" applyBorder="1"/>
    <xf numFmtId="165" fontId="26" fillId="0" borderId="93" xfId="1" applyNumberFormat="1" applyFont="1" applyFill="1" applyBorder="1" applyAlignment="1">
      <alignment horizontal="center" vertical="center"/>
    </xf>
    <xf numFmtId="0" fontId="55" fillId="5" borderId="6" xfId="0" applyFont="1" applyFill="1" applyBorder="1" applyAlignment="1">
      <alignment horizontal="right" vertical="center"/>
    </xf>
    <xf numFmtId="165" fontId="26" fillId="0" borderId="20" xfId="2" applyNumberFormat="1" applyFont="1" applyFill="1" applyBorder="1" applyAlignment="1">
      <alignment horizontal="center" vertical="center"/>
    </xf>
    <xf numFmtId="165" fontId="26" fillId="0" borderId="4" xfId="1" applyNumberFormat="1" applyFont="1" applyFill="1" applyBorder="1" applyAlignment="1">
      <alignment horizontal="center" vertical="center"/>
    </xf>
    <xf numFmtId="2" fontId="26" fillId="0" borderId="2" xfId="1" applyNumberFormat="1" applyFont="1" applyFill="1" applyBorder="1" applyAlignment="1">
      <alignment horizontal="center" vertical="center"/>
    </xf>
    <xf numFmtId="0" fontId="55" fillId="0" borderId="2" xfId="0" applyFont="1" applyBorder="1" applyAlignment="1">
      <alignment horizontal="right" vertical="center"/>
    </xf>
    <xf numFmtId="4" fontId="26" fillId="0" borderId="2" xfId="0" applyNumberFormat="1" applyFont="1" applyBorder="1" applyAlignment="1">
      <alignment horizontal="center" vertical="center" wrapText="1"/>
    </xf>
    <xf numFmtId="2" fontId="26" fillId="2" borderId="2" xfId="0" applyNumberFormat="1" applyFont="1" applyFill="1" applyBorder="1" applyAlignment="1">
      <alignment horizontal="center" vertical="center" wrapText="1"/>
    </xf>
    <xf numFmtId="2" fontId="26" fillId="0" borderId="2" xfId="1" applyNumberFormat="1" applyFont="1" applyBorder="1" applyAlignment="1">
      <alignment horizontal="center" vertical="center"/>
    </xf>
    <xf numFmtId="165" fontId="26" fillId="0" borderId="2" xfId="1" applyNumberFormat="1" applyFont="1" applyBorder="1" applyAlignment="1">
      <alignment horizontal="center" vertical="center"/>
    </xf>
    <xf numFmtId="0" fontId="26" fillId="0" borderId="2" xfId="0" applyFont="1" applyBorder="1"/>
    <xf numFmtId="0" fontId="26" fillId="3" borderId="2" xfId="0" applyFont="1" applyFill="1" applyBorder="1" applyAlignment="1">
      <alignment horizontal="center"/>
    </xf>
    <xf numFmtId="0" fontId="55" fillId="0" borderId="2" xfId="0" applyFont="1" applyBorder="1" applyAlignment="1">
      <alignment horizontal="right" vertical="center" wrapText="1"/>
    </xf>
    <xf numFmtId="0" fontId="56" fillId="0" borderId="2" xfId="0" applyFont="1" applyBorder="1" applyAlignment="1">
      <alignment horizontal="right" vertical="center" wrapText="1"/>
    </xf>
    <xf numFmtId="2" fontId="54" fillId="0" borderId="2" xfId="0" applyNumberFormat="1" applyFont="1" applyBorder="1" applyAlignment="1">
      <alignment horizontal="right" vertical="center" wrapText="1"/>
    </xf>
    <xf numFmtId="0" fontId="26" fillId="0" borderId="38" xfId="0" applyFont="1" applyBorder="1" applyAlignment="1">
      <alignment horizontal="center" vertical="center"/>
    </xf>
    <xf numFmtId="0" fontId="26" fillId="0" borderId="20" xfId="0" applyFont="1" applyBorder="1" applyAlignment="1">
      <alignment horizontal="center"/>
    </xf>
    <xf numFmtId="4" fontId="26" fillId="2" borderId="96" xfId="0" applyNumberFormat="1" applyFont="1" applyFill="1" applyBorder="1" applyAlignment="1">
      <alignment horizontal="center" vertical="center" wrapText="1"/>
    </xf>
    <xf numFmtId="0" fontId="26" fillId="0" borderId="2" xfId="0" applyFont="1" applyBorder="1" applyAlignment="1">
      <alignment horizontal="center"/>
    </xf>
    <xf numFmtId="2" fontId="26" fillId="0" borderId="3" xfId="0" applyNumberFormat="1" applyFont="1" applyBorder="1" applyAlignment="1">
      <alignment horizontal="center"/>
    </xf>
    <xf numFmtId="2" fontId="26" fillId="0" borderId="20" xfId="0" applyNumberFormat="1" applyFont="1" applyBorder="1" applyAlignment="1">
      <alignment horizontal="center"/>
    </xf>
    <xf numFmtId="2" fontId="26" fillId="0" borderId="2" xfId="0" applyNumberFormat="1" applyFont="1" applyBorder="1" applyAlignment="1">
      <alignment horizontal="center"/>
    </xf>
    <xf numFmtId="0" fontId="55" fillId="5" borderId="92" xfId="0" applyFont="1" applyFill="1" applyBorder="1" applyAlignment="1">
      <alignment horizontal="right" vertical="center"/>
    </xf>
    <xf numFmtId="0" fontId="55" fillId="2" borderId="3" xfId="0" applyFont="1" applyFill="1" applyBorder="1" applyAlignment="1">
      <alignment horizontal="right" vertical="center"/>
    </xf>
    <xf numFmtId="0" fontId="55" fillId="0" borderId="6" xfId="0" applyFont="1" applyBorder="1" applyAlignment="1">
      <alignment horizontal="right" vertical="center"/>
    </xf>
    <xf numFmtId="2" fontId="57" fillId="0" borderId="6" xfId="0" applyNumberFormat="1" applyFont="1" applyBorder="1" applyAlignment="1">
      <alignment horizontal="right" vertical="center" wrapText="1"/>
    </xf>
    <xf numFmtId="2" fontId="26" fillId="0" borderId="6" xfId="0" applyNumberFormat="1" applyFont="1" applyBorder="1" applyAlignment="1">
      <alignment horizontal="center" vertical="center"/>
    </xf>
    <xf numFmtId="2" fontId="54" fillId="0" borderId="5" xfId="0" applyNumberFormat="1" applyFont="1" applyBorder="1" applyAlignment="1">
      <alignment horizontal="right" vertical="center" wrapText="1"/>
    </xf>
    <xf numFmtId="2" fontId="57" fillId="0" borderId="20" xfId="0" applyNumberFormat="1" applyFont="1" applyBorder="1" applyAlignment="1">
      <alignment horizontal="right" vertical="center" wrapText="1"/>
    </xf>
    <xf numFmtId="2" fontId="54" fillId="0" borderId="26" xfId="0" applyNumberFormat="1" applyFont="1" applyBorder="1" applyAlignment="1">
      <alignment horizontal="right" vertical="center"/>
    </xf>
    <xf numFmtId="2" fontId="26" fillId="0" borderId="26" xfId="0" applyNumberFormat="1" applyFont="1" applyBorder="1" applyAlignment="1">
      <alignment horizontal="center" vertical="center"/>
    </xf>
    <xf numFmtId="0" fontId="54" fillId="0" borderId="2" xfId="0" applyFont="1" applyBorder="1" applyAlignment="1">
      <alignment vertical="center" wrapText="1"/>
    </xf>
    <xf numFmtId="2" fontId="26" fillId="2" borderId="5" xfId="0" applyNumberFormat="1" applyFont="1" applyFill="1" applyBorder="1" applyAlignment="1">
      <alignment horizontal="center" vertical="center" wrapText="1"/>
    </xf>
    <xf numFmtId="0" fontId="54" fillId="0" borderId="20" xfId="0" applyFont="1" applyBorder="1" applyAlignment="1">
      <alignment vertical="center" wrapText="1"/>
    </xf>
    <xf numFmtId="0" fontId="26" fillId="0" borderId="6" xfId="0" applyFont="1" applyBorder="1"/>
    <xf numFmtId="0" fontId="26" fillId="0" borderId="6" xfId="0" applyFont="1" applyBorder="1" applyAlignment="1">
      <alignment horizontal="center"/>
    </xf>
    <xf numFmtId="0" fontId="26" fillId="0" borderId="4" xfId="0" applyFont="1" applyBorder="1"/>
    <xf numFmtId="2" fontId="55" fillId="0" borderId="2" xfId="0" applyNumberFormat="1" applyFont="1" applyBorder="1" applyAlignment="1">
      <alignment horizontal="center" vertical="center"/>
    </xf>
    <xf numFmtId="1" fontId="26" fillId="0" borderId="2" xfId="0" applyNumberFormat="1" applyFont="1" applyBorder="1" applyAlignment="1">
      <alignment vertical="center" wrapText="1"/>
    </xf>
    <xf numFmtId="2" fontId="55" fillId="5" borderId="2" xfId="0" applyNumberFormat="1" applyFont="1" applyFill="1" applyBorder="1" applyAlignment="1">
      <alignment horizontal="right" vertical="center"/>
    </xf>
    <xf numFmtId="2" fontId="55" fillId="0" borderId="2" xfId="0" applyNumberFormat="1" applyFont="1" applyBorder="1" applyAlignment="1">
      <alignment horizontal="right" vertical="center"/>
    </xf>
    <xf numFmtId="1" fontId="26" fillId="0" borderId="5" xfId="0" applyNumberFormat="1" applyFont="1" applyBorder="1" applyAlignment="1">
      <alignment vertical="center" wrapText="1"/>
    </xf>
    <xf numFmtId="2" fontId="55" fillId="5" borderId="4" xfId="0" applyNumberFormat="1" applyFont="1" applyFill="1" applyBorder="1" applyAlignment="1">
      <alignment horizontal="right" vertical="center"/>
    </xf>
    <xf numFmtId="2" fontId="55" fillId="0" borderId="4" xfId="0" applyNumberFormat="1" applyFont="1" applyBorder="1" applyAlignment="1">
      <alignment horizontal="right" vertical="center"/>
    </xf>
    <xf numFmtId="0" fontId="30" fillId="0" borderId="98" xfId="0" applyFont="1" applyBorder="1" applyAlignment="1">
      <alignment vertical="center" wrapText="1"/>
    </xf>
    <xf numFmtId="2" fontId="55" fillId="5" borderId="6" xfId="0" applyNumberFormat="1" applyFont="1" applyFill="1" applyBorder="1" applyAlignment="1">
      <alignment horizontal="right" vertical="center"/>
    </xf>
    <xf numFmtId="0" fontId="30" fillId="0" borderId="94" xfId="0" applyFont="1" applyBorder="1" applyAlignment="1">
      <alignment vertical="center" wrapText="1"/>
    </xf>
    <xf numFmtId="1" fontId="26" fillId="0" borderId="93" xfId="0" applyNumberFormat="1" applyFont="1" applyBorder="1" applyAlignment="1">
      <alignment vertical="center" wrapText="1"/>
    </xf>
    <xf numFmtId="0" fontId="56" fillId="0" borderId="20" xfId="0" applyFont="1" applyBorder="1" applyAlignment="1">
      <alignment horizontal="right" vertical="center" wrapText="1"/>
    </xf>
    <xf numFmtId="0" fontId="30" fillId="0" borderId="38" xfId="0" applyFont="1" applyBorder="1" applyAlignment="1">
      <alignment horizontal="center" vertical="center"/>
    </xf>
    <xf numFmtId="0" fontId="30" fillId="0" borderId="4" xfId="0" applyFont="1" applyBorder="1" applyAlignment="1">
      <alignment vertical="center" wrapText="1"/>
    </xf>
    <xf numFmtId="0" fontId="30" fillId="0" borderId="91" xfId="0" applyFont="1" applyBorder="1" applyAlignment="1">
      <alignment vertical="center" wrapText="1"/>
    </xf>
    <xf numFmtId="0" fontId="30" fillId="0" borderId="20" xfId="0" applyFont="1" applyBorder="1" applyAlignment="1">
      <alignment vertical="center" wrapText="1"/>
    </xf>
    <xf numFmtId="2" fontId="55" fillId="0" borderId="5" xfId="0" applyNumberFormat="1" applyFont="1" applyBorder="1" applyAlignment="1">
      <alignment horizontal="right" vertical="center"/>
    </xf>
    <xf numFmtId="0" fontId="56" fillId="0" borderId="26" xfId="0" applyFont="1" applyBorder="1" applyAlignment="1">
      <alignment horizontal="right" vertical="center" wrapText="1"/>
    </xf>
    <xf numFmtId="4" fontId="26" fillId="2" borderId="91" xfId="0" applyNumberFormat="1" applyFont="1" applyFill="1" applyBorder="1" applyAlignment="1">
      <alignment horizontal="center" vertical="center" wrapText="1"/>
    </xf>
    <xf numFmtId="0" fontId="30" fillId="0" borderId="93" xfId="0" applyFont="1" applyBorder="1" applyAlignment="1">
      <alignment vertical="center" wrapText="1"/>
    </xf>
    <xf numFmtId="0" fontId="56" fillId="0" borderId="4" xfId="0" applyFont="1" applyBorder="1" applyAlignment="1">
      <alignment horizontal="right" vertical="center" wrapText="1"/>
    </xf>
    <xf numFmtId="2" fontId="55" fillId="5" borderId="20" xfId="0" applyNumberFormat="1" applyFont="1" applyFill="1" applyBorder="1" applyAlignment="1">
      <alignment horizontal="right" vertical="center"/>
    </xf>
    <xf numFmtId="0" fontId="30" fillId="0" borderId="6" xfId="0" applyFont="1" applyBorder="1" applyAlignment="1">
      <alignment vertical="center" wrapText="1"/>
    </xf>
    <xf numFmtId="0" fontId="54" fillId="0" borderId="4" xfId="0" applyFont="1" applyBorder="1" applyAlignment="1">
      <alignment horizontal="right" vertical="center" wrapText="1"/>
    </xf>
    <xf numFmtId="0" fontId="30" fillId="3" borderId="6" xfId="0" applyFont="1" applyFill="1" applyBorder="1" applyAlignment="1">
      <alignment horizontal="justify" vertical="center" wrapText="1"/>
    </xf>
    <xf numFmtId="0" fontId="30" fillId="3" borderId="6" xfId="0" applyFont="1" applyFill="1" applyBorder="1" applyAlignment="1">
      <alignment horizontal="center" vertical="center"/>
    </xf>
    <xf numFmtId="0" fontId="26" fillId="3" borderId="6" xfId="0" applyFont="1" applyFill="1" applyBorder="1" applyAlignment="1">
      <alignment horizontal="center"/>
    </xf>
    <xf numFmtId="0" fontId="26" fillId="3" borderId="6" xfId="0" applyFont="1" applyFill="1" applyBorder="1"/>
    <xf numFmtId="1" fontId="54" fillId="0" borderId="2" xfId="0" applyNumberFormat="1" applyFont="1" applyBorder="1" applyAlignment="1">
      <alignment horizontal="right" vertical="center" wrapText="1"/>
    </xf>
    <xf numFmtId="0" fontId="54" fillId="0" borderId="2" xfId="0" applyFont="1" applyBorder="1" applyAlignment="1">
      <alignment horizontal="right"/>
    </xf>
    <xf numFmtId="4" fontId="26" fillId="2" borderId="3" xfId="0" applyNumberFormat="1" applyFont="1" applyFill="1" applyBorder="1" applyAlignment="1">
      <alignment horizontal="center" vertical="center" wrapText="1"/>
    </xf>
    <xf numFmtId="4" fontId="26" fillId="2" borderId="4" xfId="0" applyNumberFormat="1" applyFont="1" applyFill="1" applyBorder="1" applyAlignment="1">
      <alignment horizontal="center" vertical="center" wrapText="1"/>
    </xf>
    <xf numFmtId="4" fontId="26" fillId="0" borderId="5" xfId="0" applyNumberFormat="1" applyFont="1" applyBorder="1" applyAlignment="1">
      <alignment horizontal="center" vertical="center" wrapText="1"/>
    </xf>
    <xf numFmtId="4" fontId="26" fillId="2" borderId="26" xfId="0" applyNumberFormat="1" applyFont="1" applyFill="1" applyBorder="1" applyAlignment="1">
      <alignment horizontal="center" vertical="center" wrapText="1"/>
    </xf>
    <xf numFmtId="2" fontId="55" fillId="5" borderId="26" xfId="0" applyNumberFormat="1" applyFont="1" applyFill="1" applyBorder="1" applyAlignment="1">
      <alignment horizontal="right" vertical="center"/>
    </xf>
    <xf numFmtId="2" fontId="55" fillId="0" borderId="20" xfId="0" applyNumberFormat="1" applyFont="1" applyBorder="1" applyAlignment="1">
      <alignment horizontal="right" vertical="center"/>
    </xf>
    <xf numFmtId="0" fontId="55" fillId="0" borderId="4" xfId="0" applyFont="1" applyBorder="1" applyAlignment="1">
      <alignment horizontal="right" vertical="center" wrapText="1"/>
    </xf>
    <xf numFmtId="0" fontId="55" fillId="0" borderId="5" xfId="0" applyFont="1" applyBorder="1" applyAlignment="1">
      <alignment horizontal="right" vertical="center" wrapText="1"/>
    </xf>
    <xf numFmtId="2" fontId="26" fillId="0" borderId="5" xfId="0" applyNumberFormat="1" applyFont="1" applyBorder="1" applyAlignment="1">
      <alignment horizontal="center"/>
    </xf>
    <xf numFmtId="0" fontId="26" fillId="0" borderId="5" xfId="0" applyFont="1" applyBorder="1"/>
    <xf numFmtId="2" fontId="55" fillId="5" borderId="5" xfId="0" applyNumberFormat="1" applyFont="1" applyFill="1" applyBorder="1" applyAlignment="1">
      <alignment horizontal="right" vertical="center"/>
    </xf>
    <xf numFmtId="0" fontId="55" fillId="0" borderId="20" xfId="0" applyFont="1" applyBorder="1" applyAlignment="1">
      <alignment horizontal="right" vertical="center" wrapText="1"/>
    </xf>
    <xf numFmtId="4" fontId="26" fillId="0" borderId="6" xfId="0" applyNumberFormat="1" applyFont="1" applyBorder="1" applyAlignment="1">
      <alignment horizontal="center" vertical="center" wrapText="1"/>
    </xf>
    <xf numFmtId="0" fontId="26" fillId="0" borderId="96" xfId="0" applyFont="1" applyBorder="1" applyAlignment="1">
      <alignment horizontal="center" vertical="center"/>
    </xf>
    <xf numFmtId="0" fontId="55" fillId="0" borderId="96" xfId="0" applyFont="1" applyBorder="1" applyAlignment="1">
      <alignment horizontal="right" vertical="center" wrapText="1"/>
    </xf>
    <xf numFmtId="2" fontId="26" fillId="0" borderId="96" xfId="0" applyNumberFormat="1" applyFont="1" applyBorder="1" applyAlignment="1">
      <alignment horizontal="center"/>
    </xf>
    <xf numFmtId="0" fontId="26" fillId="0" borderId="96" xfId="0" applyFont="1" applyBorder="1"/>
    <xf numFmtId="0" fontId="30" fillId="0" borderId="4" xfId="0" applyFont="1" applyBorder="1" applyAlignment="1">
      <alignment horizontal="justify" vertical="center" wrapText="1"/>
    </xf>
    <xf numFmtId="2" fontId="54" fillId="0" borderId="2" xfId="0" applyNumberFormat="1" applyFont="1" applyBorder="1" applyAlignment="1">
      <alignment horizontal="right" vertical="center"/>
    </xf>
    <xf numFmtId="1" fontId="26" fillId="0" borderId="4" xfId="0" applyNumberFormat="1" applyFont="1" applyBorder="1" applyAlignment="1">
      <alignment vertical="center" wrapText="1"/>
    </xf>
    <xf numFmtId="0" fontId="54" fillId="0" borderId="4" xfId="0" applyFont="1" applyBorder="1" applyAlignment="1">
      <alignment horizontal="right"/>
    </xf>
    <xf numFmtId="0" fontId="54" fillId="0" borderId="91" xfId="0" applyFont="1" applyBorder="1" applyAlignment="1">
      <alignment horizontal="right"/>
    </xf>
    <xf numFmtId="0" fontId="54" fillId="0" borderId="93" xfId="0" applyFont="1" applyBorder="1" applyAlignment="1">
      <alignment horizontal="right" vertical="center" wrapText="1"/>
    </xf>
    <xf numFmtId="0" fontId="57" fillId="0" borderId="2" xfId="0" applyFont="1" applyBorder="1" applyAlignment="1">
      <alignment horizontal="right" vertical="center" wrapText="1"/>
    </xf>
    <xf numFmtId="2" fontId="55" fillId="2" borderId="2" xfId="0" applyNumberFormat="1" applyFont="1" applyFill="1" applyBorder="1" applyAlignment="1">
      <alignment horizontal="right" vertical="center"/>
    </xf>
    <xf numFmtId="0" fontId="26" fillId="0" borderId="5" xfId="0" applyFont="1" applyBorder="1" applyAlignment="1">
      <alignment horizontal="center"/>
    </xf>
    <xf numFmtId="0" fontId="26" fillId="0" borderId="96" xfId="0" applyFont="1" applyBorder="1" applyAlignment="1">
      <alignment horizontal="center"/>
    </xf>
    <xf numFmtId="2" fontId="55" fillId="5" borderId="96" xfId="0" applyNumberFormat="1" applyFont="1" applyFill="1" applyBorder="1" applyAlignment="1">
      <alignment horizontal="right" vertical="center"/>
    </xf>
    <xf numFmtId="0" fontId="26" fillId="0" borderId="0" xfId="0" applyFont="1" applyAlignment="1">
      <alignment horizontal="center"/>
    </xf>
    <xf numFmtId="0" fontId="55" fillId="0" borderId="20" xfId="0" applyFont="1" applyBorder="1" applyAlignment="1">
      <alignment horizontal="right" vertical="center"/>
    </xf>
    <xf numFmtId="0" fontId="55" fillId="5" borderId="5" xfId="0" applyFont="1" applyFill="1" applyBorder="1" applyAlignment="1">
      <alignment horizontal="right" vertical="center"/>
    </xf>
    <xf numFmtId="4" fontId="30" fillId="2" borderId="6" xfId="0" applyNumberFormat="1" applyFont="1" applyFill="1" applyBorder="1" applyAlignment="1">
      <alignment horizontal="center" vertical="center" wrapText="1"/>
    </xf>
    <xf numFmtId="0" fontId="30" fillId="0" borderId="6" xfId="0" applyFont="1" applyBorder="1" applyAlignment="1">
      <alignment horizontal="center" vertical="center"/>
    </xf>
    <xf numFmtId="49" fontId="24" fillId="0" borderId="9" xfId="1" applyNumberFormat="1" applyFont="1" applyBorder="1" applyAlignment="1">
      <alignment horizontal="left" vertical="center" wrapText="1"/>
    </xf>
    <xf numFmtId="4" fontId="26" fillId="2" borderId="43" xfId="0" applyNumberFormat="1" applyFont="1" applyFill="1" applyBorder="1" applyAlignment="1">
      <alignment horizontal="center" vertical="center" wrapText="1"/>
    </xf>
    <xf numFmtId="0" fontId="30" fillId="12" borderId="29" xfId="0" applyFont="1" applyFill="1" applyBorder="1"/>
    <xf numFmtId="43" fontId="30" fillId="2" borderId="29" xfId="1" applyFont="1" applyFill="1" applyBorder="1" applyAlignment="1">
      <alignment horizontal="center" vertical="center" wrapText="1"/>
    </xf>
    <xf numFmtId="10" fontId="30" fillId="2" borderId="29" xfId="1" applyNumberFormat="1" applyFont="1" applyFill="1" applyBorder="1" applyAlignment="1">
      <alignment horizontal="center" vertical="center" wrapText="1"/>
    </xf>
    <xf numFmtId="17" fontId="24" fillId="0" borderId="29" xfId="1" applyNumberFormat="1" applyFont="1" applyFill="1" applyBorder="1" applyAlignment="1">
      <alignment horizontal="center" vertical="center" wrapText="1"/>
    </xf>
    <xf numFmtId="0" fontId="20" fillId="2" borderId="9" xfId="1" applyNumberFormat="1" applyFont="1" applyFill="1" applyBorder="1" applyAlignment="1">
      <alignment horizontal="center" vertical="center" wrapText="1"/>
    </xf>
    <xf numFmtId="3" fontId="20" fillId="9" borderId="51" xfId="12" applyNumberFormat="1" applyFont="1" applyFill="1" applyBorder="1" applyAlignment="1">
      <alignment horizontal="center" vertical="center"/>
    </xf>
    <xf numFmtId="10" fontId="20" fillId="10" borderId="107" xfId="17" applyNumberFormat="1" applyFont="1" applyFill="1" applyBorder="1" applyAlignment="1">
      <alignment horizontal="center" vertical="center"/>
    </xf>
    <xf numFmtId="44" fontId="20" fillId="0" borderId="108" xfId="2" applyFont="1" applyBorder="1" applyAlignment="1">
      <alignment horizontal="center" vertical="center"/>
    </xf>
    <xf numFmtId="10" fontId="20" fillId="10" borderId="109" xfId="17" applyNumberFormat="1" applyFont="1" applyFill="1" applyBorder="1" applyAlignment="1">
      <alignment horizontal="center" vertical="center"/>
    </xf>
    <xf numFmtId="10" fontId="20" fillId="10" borderId="109" xfId="16" applyNumberFormat="1" applyFont="1" applyFill="1" applyBorder="1" applyAlignment="1">
      <alignment horizontal="center" vertical="center"/>
    </xf>
    <xf numFmtId="10" fontId="35" fillId="11" borderId="92" xfId="17" applyNumberFormat="1" applyFont="1" applyFill="1" applyBorder="1" applyAlignment="1">
      <alignment horizontal="center" vertical="center"/>
    </xf>
    <xf numFmtId="10" fontId="20" fillId="11" borderId="3" xfId="16" applyNumberFormat="1" applyFont="1" applyFill="1" applyBorder="1" applyAlignment="1">
      <alignment horizontal="center" vertical="center"/>
    </xf>
    <xf numFmtId="44" fontId="20" fillId="0" borderId="13" xfId="2" applyFont="1" applyBorder="1" applyAlignment="1">
      <alignment horizontal="center" vertical="center"/>
    </xf>
    <xf numFmtId="44" fontId="20" fillId="0" borderId="99" xfId="2" applyFont="1" applyBorder="1" applyAlignment="1">
      <alignment horizontal="center" vertical="center"/>
    </xf>
    <xf numFmtId="0" fontId="27" fillId="0" borderId="0" xfId="1" applyNumberFormat="1" applyFont="1" applyFill="1" applyAlignment="1">
      <alignment horizontal="right" vertical="center" wrapText="1"/>
    </xf>
    <xf numFmtId="49" fontId="27" fillId="0" borderId="0" xfId="1" applyNumberFormat="1" applyFont="1" applyFill="1" applyAlignment="1">
      <alignment horizontal="left" vertical="center" wrapText="1"/>
    </xf>
    <xf numFmtId="44" fontId="20" fillId="0" borderId="110" xfId="2" applyFont="1" applyBorder="1" applyAlignment="1">
      <alignment horizontal="center" vertical="center"/>
    </xf>
    <xf numFmtId="44" fontId="20" fillId="0" borderId="111" xfId="2" applyFont="1" applyBorder="1" applyAlignment="1">
      <alignment horizontal="center" vertical="center"/>
    </xf>
    <xf numFmtId="44" fontId="20" fillId="0" borderId="112" xfId="2" applyFont="1" applyBorder="1" applyAlignment="1">
      <alignment horizontal="center" vertical="center"/>
    </xf>
    <xf numFmtId="44" fontId="20" fillId="0" borderId="113" xfId="2" applyFont="1" applyBorder="1" applyAlignment="1">
      <alignment horizontal="center" vertical="center"/>
    </xf>
    <xf numFmtId="10" fontId="20" fillId="10" borderId="53" xfId="16" applyNumberFormat="1" applyFont="1" applyFill="1" applyBorder="1" applyAlignment="1">
      <alignment horizontal="center" vertical="center"/>
    </xf>
    <xf numFmtId="10" fontId="20" fillId="10" borderId="107" xfId="16" applyNumberFormat="1" applyFont="1" applyFill="1" applyBorder="1" applyAlignment="1">
      <alignment horizontal="center" vertical="center"/>
    </xf>
    <xf numFmtId="10" fontId="20" fillId="10" borderId="79" xfId="16" applyNumberFormat="1" applyFont="1" applyFill="1" applyBorder="1" applyAlignment="1">
      <alignment horizontal="center" vertical="center"/>
    </xf>
    <xf numFmtId="10" fontId="20" fillId="10" borderId="114" xfId="16" applyNumberFormat="1" applyFont="1" applyFill="1" applyBorder="1" applyAlignment="1">
      <alignment horizontal="center" vertical="center"/>
    </xf>
    <xf numFmtId="10" fontId="20" fillId="10" borderId="115" xfId="16" applyNumberFormat="1" applyFont="1" applyFill="1" applyBorder="1" applyAlignment="1">
      <alignment horizontal="center" vertical="center"/>
    </xf>
    <xf numFmtId="10" fontId="20" fillId="10" borderId="116" xfId="16" applyNumberFormat="1" applyFont="1" applyFill="1" applyBorder="1" applyAlignment="1">
      <alignment horizontal="center" vertical="center"/>
    </xf>
    <xf numFmtId="0" fontId="24" fillId="2" borderId="0" xfId="1" applyNumberFormat="1" applyFont="1" applyFill="1" applyBorder="1" applyAlignment="1">
      <alignment horizontal="center" vertical="center" wrapText="1"/>
    </xf>
    <xf numFmtId="0" fontId="54" fillId="0" borderId="92" xfId="0" applyFont="1" applyBorder="1" applyAlignment="1">
      <alignment horizontal="right" vertical="center" wrapText="1"/>
    </xf>
    <xf numFmtId="0" fontId="54" fillId="0" borderId="6" xfId="0" applyFont="1" applyBorder="1" applyAlignment="1">
      <alignment horizontal="right" vertical="center" wrapText="1"/>
    </xf>
    <xf numFmtId="0" fontId="54" fillId="0" borderId="20" xfId="0" applyFont="1" applyBorder="1" applyAlignment="1">
      <alignment horizontal="right" vertical="center" wrapText="1"/>
    </xf>
    <xf numFmtId="0" fontId="54" fillId="0" borderId="5" xfId="0" applyFont="1" applyBorder="1" applyAlignment="1">
      <alignment horizontal="right" vertical="center" wrapText="1"/>
    </xf>
    <xf numFmtId="0" fontId="54" fillId="0" borderId="20" xfId="0" applyFont="1" applyBorder="1" applyAlignment="1">
      <alignment horizontal="right" vertical="center"/>
    </xf>
    <xf numFmtId="4" fontId="26" fillId="0" borderId="20" xfId="0" applyNumberFormat="1" applyFont="1" applyBorder="1" applyAlignment="1">
      <alignment horizontal="center" vertical="center"/>
    </xf>
    <xf numFmtId="0" fontId="54" fillId="0" borderId="96" xfId="0" applyFont="1" applyBorder="1" applyAlignment="1">
      <alignment horizontal="right" vertical="center"/>
    </xf>
    <xf numFmtId="0" fontId="26" fillId="0" borderId="26" xfId="0" applyFont="1" applyBorder="1" applyAlignment="1">
      <alignment horizontal="center" vertical="center"/>
    </xf>
    <xf numFmtId="0" fontId="54" fillId="0" borderId="96" xfId="0" applyFont="1" applyBorder="1" applyAlignment="1">
      <alignment horizontal="right" vertical="center" wrapText="1"/>
    </xf>
    <xf numFmtId="0" fontId="54" fillId="0" borderId="26" xfId="0" applyFont="1" applyBorder="1" applyAlignment="1">
      <alignment horizontal="right" vertical="center" wrapText="1"/>
    </xf>
    <xf numFmtId="1" fontId="54" fillId="0" borderId="5" xfId="0" applyNumberFormat="1" applyFont="1" applyBorder="1" applyAlignment="1">
      <alignment horizontal="right" vertical="center" wrapText="1"/>
    </xf>
    <xf numFmtId="0" fontId="3" fillId="0" borderId="62" xfId="0" applyFont="1" applyBorder="1" applyAlignment="1">
      <alignment horizontal="center" vertical="top" wrapText="1"/>
    </xf>
    <xf numFmtId="0" fontId="3" fillId="0" borderId="2" xfId="0" applyFont="1" applyBorder="1" applyAlignment="1">
      <alignment horizontal="center" vertical="top" wrapText="1"/>
    </xf>
    <xf numFmtId="0" fontId="3" fillId="0" borderId="2" xfId="0" applyFont="1" applyBorder="1" applyAlignment="1">
      <alignment horizontal="left" vertical="top" wrapText="1" indent="5"/>
    </xf>
    <xf numFmtId="0" fontId="3" fillId="2" borderId="0" xfId="0" applyFont="1" applyFill="1" applyAlignment="1">
      <alignment horizontal="left" vertical="center" wrapText="1"/>
    </xf>
    <xf numFmtId="0" fontId="3" fillId="0" borderId="2" xfId="0" applyFont="1" applyBorder="1" applyAlignment="1">
      <alignment horizontal="left" vertical="top" wrapText="1" indent="4"/>
    </xf>
    <xf numFmtId="0" fontId="3" fillId="0" borderId="2" xfId="0" applyFont="1" applyBorder="1" applyAlignment="1">
      <alignment horizontal="left" vertical="top" wrapText="1" indent="8"/>
    </xf>
    <xf numFmtId="0" fontId="3" fillId="0" borderId="2" xfId="0" applyFont="1" applyBorder="1" applyAlignment="1">
      <alignment horizontal="left" vertical="top" wrapText="1" indent="11"/>
    </xf>
    <xf numFmtId="49" fontId="3" fillId="4" borderId="8" xfId="7" applyNumberFormat="1" applyFont="1" applyFill="1" applyBorder="1" applyAlignment="1">
      <alignment horizontal="left" vertical="top" wrapText="1"/>
    </xf>
    <xf numFmtId="49" fontId="3" fillId="4" borderId="0" xfId="7" applyNumberFormat="1" applyFont="1" applyFill="1" applyAlignment="1">
      <alignment horizontal="left" vertical="top" wrapText="1"/>
    </xf>
    <xf numFmtId="49" fontId="3" fillId="4" borderId="10" xfId="7" applyNumberFormat="1" applyFont="1" applyFill="1" applyBorder="1" applyAlignment="1">
      <alignment horizontal="left" vertical="top" wrapText="1"/>
    </xf>
    <xf numFmtId="0" fontId="4" fillId="4" borderId="0" xfId="8" applyFill="1" applyAlignment="1">
      <alignment horizontal="left" vertical="top" wrapText="1"/>
    </xf>
    <xf numFmtId="0" fontId="4" fillId="4" borderId="9" xfId="8" applyFill="1" applyBorder="1" applyAlignment="1">
      <alignment horizontal="left" vertical="top" wrapText="1"/>
    </xf>
    <xf numFmtId="0" fontId="9" fillId="2" borderId="2" xfId="9" applyFont="1" applyFill="1" applyBorder="1" applyAlignment="1">
      <alignment horizontal="right" vertical="center"/>
    </xf>
    <xf numFmtId="49" fontId="1" fillId="2" borderId="2" xfId="9" applyNumberFormat="1" applyFill="1" applyBorder="1" applyAlignment="1">
      <alignment horizontal="center" vertical="center" wrapText="1"/>
    </xf>
    <xf numFmtId="0" fontId="9" fillId="2" borderId="2" xfId="9" applyFont="1" applyFill="1" applyBorder="1" applyAlignment="1">
      <alignment horizontal="center" vertical="center"/>
    </xf>
    <xf numFmtId="0" fontId="9" fillId="2" borderId="2" xfId="9" applyFont="1" applyFill="1" applyBorder="1" applyAlignment="1">
      <alignment horizontal="center" vertical="center" wrapText="1"/>
    </xf>
    <xf numFmtId="0" fontId="11" fillId="2" borderId="2" xfId="9" applyFont="1" applyFill="1" applyBorder="1" applyAlignment="1">
      <alignment horizontal="center" vertical="center"/>
    </xf>
    <xf numFmtId="0" fontId="52" fillId="13" borderId="4" xfId="0" applyFont="1" applyFill="1" applyBorder="1" applyAlignment="1">
      <alignment wrapText="1"/>
    </xf>
    <xf numFmtId="49" fontId="0" fillId="2" borderId="2" xfId="9" applyNumberFormat="1" applyFont="1" applyFill="1" applyBorder="1" applyAlignment="1">
      <alignment horizontal="center" vertical="center" wrapText="1"/>
    </xf>
    <xf numFmtId="0" fontId="11" fillId="2" borderId="2" xfId="9" applyFont="1" applyFill="1" applyBorder="1" applyAlignment="1">
      <alignment horizontal="center" vertical="center" wrapText="1"/>
    </xf>
    <xf numFmtId="0" fontId="48" fillId="13" borderId="20" xfId="0" applyFont="1" applyFill="1" applyBorder="1" applyAlignment="1">
      <alignment horizontal="center" vertical="center" wrapText="1"/>
    </xf>
    <xf numFmtId="10" fontId="27" fillId="10" borderId="114" xfId="16" applyNumberFormat="1" applyFont="1" applyFill="1" applyBorder="1" applyAlignment="1">
      <alignment horizontal="center" vertical="center"/>
    </xf>
    <xf numFmtId="10" fontId="27" fillId="10" borderId="53" xfId="16" applyNumberFormat="1" applyFont="1" applyFill="1" applyBorder="1" applyAlignment="1">
      <alignment horizontal="center" vertical="center"/>
    </xf>
    <xf numFmtId="44" fontId="27" fillId="0" borderId="13" xfId="2" applyFont="1" applyBorder="1" applyAlignment="1">
      <alignment horizontal="center" vertical="center"/>
    </xf>
    <xf numFmtId="44" fontId="27" fillId="0" borderId="110" xfId="2" applyFont="1" applyBorder="1" applyAlignment="1">
      <alignment horizontal="center" vertical="center"/>
    </xf>
    <xf numFmtId="10" fontId="27" fillId="10" borderId="16" xfId="16" applyNumberFormat="1" applyFont="1" applyFill="1" applyBorder="1" applyAlignment="1">
      <alignment horizontal="center" vertical="center"/>
    </xf>
    <xf numFmtId="10" fontId="27" fillId="10" borderId="16" xfId="17" applyNumberFormat="1" applyFont="1" applyFill="1" applyBorder="1" applyAlignment="1">
      <alignment horizontal="center" vertical="center"/>
    </xf>
    <xf numFmtId="44" fontId="27" fillId="0" borderId="18" xfId="2" applyFont="1" applyBorder="1" applyAlignment="1">
      <alignment horizontal="center" vertical="center"/>
    </xf>
    <xf numFmtId="10" fontId="27" fillId="10" borderId="53" xfId="17" applyNumberFormat="1" applyFont="1" applyFill="1" applyBorder="1" applyAlignment="1">
      <alignment horizontal="center" vertical="center"/>
    </xf>
    <xf numFmtId="0" fontId="58" fillId="0" borderId="110" xfId="16" applyFont="1" applyBorder="1" applyAlignment="1">
      <alignment horizontal="left" vertical="center"/>
    </xf>
    <xf numFmtId="0" fontId="58" fillId="10" borderId="5" xfId="16" applyFont="1" applyFill="1" applyBorder="1" applyAlignment="1">
      <alignment horizontal="left" vertical="center"/>
    </xf>
    <xf numFmtId="0" fontId="58" fillId="0" borderId="18" xfId="16" applyFont="1" applyBorder="1" applyAlignment="1">
      <alignment horizontal="left" vertical="center"/>
    </xf>
    <xf numFmtId="0" fontId="58" fillId="10" borderId="13" xfId="16" applyFont="1" applyFill="1" applyBorder="1" applyAlignment="1">
      <alignment horizontal="left" vertical="center"/>
    </xf>
    <xf numFmtId="44" fontId="58" fillId="0" borderId="110" xfId="2" applyFont="1" applyBorder="1" applyAlignment="1">
      <alignment horizontal="left" vertical="center"/>
    </xf>
    <xf numFmtId="10" fontId="58" fillId="10" borderId="5" xfId="4" applyNumberFormat="1" applyFont="1" applyFill="1" applyBorder="1" applyAlignment="1">
      <alignment horizontal="center" vertical="center"/>
    </xf>
    <xf numFmtId="44" fontId="58" fillId="0" borderId="18" xfId="2" applyFont="1" applyBorder="1" applyAlignment="1">
      <alignment horizontal="left" vertical="center"/>
    </xf>
    <xf numFmtId="10" fontId="58" fillId="10" borderId="13" xfId="4" applyNumberFormat="1" applyFont="1" applyFill="1" applyBorder="1" applyAlignment="1">
      <alignment horizontal="center" vertical="center"/>
    </xf>
    <xf numFmtId="0" fontId="58" fillId="10" borderId="30" xfId="16" applyFont="1" applyFill="1" applyBorder="1" applyAlignment="1">
      <alignment horizontal="left" vertical="center"/>
    </xf>
    <xf numFmtId="10" fontId="58" fillId="10" borderId="30" xfId="4" applyNumberFormat="1" applyFont="1" applyFill="1" applyBorder="1" applyAlignment="1">
      <alignment horizontal="center" vertical="center"/>
    </xf>
    <xf numFmtId="0" fontId="58" fillId="0" borderId="117" xfId="16" applyFont="1" applyBorder="1" applyAlignment="1">
      <alignment horizontal="left" vertical="center"/>
    </xf>
    <xf numFmtId="44" fontId="58" fillId="0" borderId="117" xfId="2" applyFont="1" applyBorder="1" applyAlignment="1">
      <alignment horizontal="left" vertical="center"/>
    </xf>
    <xf numFmtId="44" fontId="27" fillId="0" borderId="117" xfId="2" applyFont="1" applyBorder="1" applyAlignment="1">
      <alignment horizontal="center" vertical="center"/>
    </xf>
    <xf numFmtId="44" fontId="20" fillId="0" borderId="117" xfId="2" applyFont="1" applyBorder="1" applyAlignment="1">
      <alignment horizontal="center" vertical="center"/>
    </xf>
    <xf numFmtId="44" fontId="20" fillId="0" borderId="118" xfId="2" applyFont="1" applyBorder="1" applyAlignment="1">
      <alignment horizontal="center" vertical="center"/>
    </xf>
    <xf numFmtId="44" fontId="20" fillId="0" borderId="119" xfId="2" applyFont="1" applyBorder="1" applyAlignment="1">
      <alignment horizontal="center" vertical="center"/>
    </xf>
    <xf numFmtId="44" fontId="20" fillId="0" borderId="120" xfId="2" applyFont="1" applyBorder="1" applyAlignment="1">
      <alignment horizontal="center" vertical="center"/>
    </xf>
    <xf numFmtId="0" fontId="23" fillId="0" borderId="20" xfId="0" applyFont="1" applyBorder="1" applyAlignment="1">
      <alignment horizontal="center" vertical="center"/>
    </xf>
    <xf numFmtId="2" fontId="23" fillId="0" borderId="20" xfId="0" applyNumberFormat="1" applyFont="1" applyBorder="1" applyAlignment="1">
      <alignment horizontal="center" vertical="center"/>
    </xf>
    <xf numFmtId="0" fontId="24" fillId="0" borderId="5" xfId="0" applyFont="1" applyBorder="1" applyAlignment="1">
      <alignment horizontal="center" vertical="center"/>
    </xf>
    <xf numFmtId="0" fontId="25" fillId="0" borderId="20" xfId="0" applyFont="1" applyBorder="1" applyAlignment="1">
      <alignment horizontal="center" vertical="center"/>
    </xf>
    <xf numFmtId="2" fontId="25" fillId="0" borderId="20" xfId="0" applyNumberFormat="1" applyFont="1" applyBorder="1" applyAlignment="1">
      <alignment horizontal="center" vertical="center"/>
    </xf>
    <xf numFmtId="44" fontId="25" fillId="0" borderId="20" xfId="2" applyFont="1" applyBorder="1" applyAlignment="1">
      <alignment horizontal="center" vertical="center"/>
    </xf>
    <xf numFmtId="165" fontId="24" fillId="0" borderId="20" xfId="2" applyNumberFormat="1" applyFont="1" applyBorder="1" applyAlignment="1">
      <alignment horizontal="center" vertical="center"/>
    </xf>
    <xf numFmtId="0" fontId="17" fillId="0" borderId="20" xfId="0" quotePrefix="1" applyFont="1" applyBorder="1" applyAlignment="1">
      <alignment horizontal="center" vertical="center"/>
    </xf>
    <xf numFmtId="0" fontId="17" fillId="0" borderId="20" xfId="0" applyFont="1" applyBorder="1" applyAlignment="1">
      <alignment horizontal="center" vertical="center"/>
    </xf>
    <xf numFmtId="0" fontId="17" fillId="0" borderId="20" xfId="0" applyFont="1" applyBorder="1" applyAlignment="1">
      <alignment horizontal="justify" vertical="center" wrapText="1"/>
    </xf>
    <xf numFmtId="0" fontId="25" fillId="0" borderId="96" xfId="0" quotePrefix="1" applyFont="1" applyBorder="1" applyAlignment="1">
      <alignment horizontal="center"/>
    </xf>
    <xf numFmtId="10" fontId="27" fillId="10" borderId="109" xfId="16" applyNumberFormat="1" applyFont="1" applyFill="1" applyBorder="1" applyAlignment="1">
      <alignment horizontal="center" vertical="center"/>
    </xf>
    <xf numFmtId="10" fontId="27" fillId="10" borderId="83" xfId="16" applyNumberFormat="1" applyFont="1" applyFill="1" applyBorder="1" applyAlignment="1">
      <alignment horizontal="center" vertical="center"/>
    </xf>
    <xf numFmtId="44" fontId="27" fillId="0" borderId="108" xfId="2" applyFont="1" applyBorder="1" applyAlignment="1">
      <alignment horizontal="center" vertical="center"/>
    </xf>
    <xf numFmtId="44" fontId="27" fillId="0" borderId="81" xfId="2" applyFont="1" applyBorder="1" applyAlignment="1">
      <alignment horizontal="center" vertical="center"/>
    </xf>
    <xf numFmtId="0" fontId="23" fillId="0" borderId="28" xfId="0" applyFont="1" applyBorder="1" applyAlignment="1">
      <alignment horizontal="center" vertical="center"/>
    </xf>
    <xf numFmtId="0" fontId="17" fillId="0" borderId="96" xfId="0" quotePrefix="1" applyFont="1" applyBorder="1" applyAlignment="1">
      <alignment horizontal="center" vertical="center"/>
    </xf>
    <xf numFmtId="0" fontId="17" fillId="0" borderId="96" xfId="0" applyFont="1" applyBorder="1" applyAlignment="1">
      <alignment horizontal="center" vertical="center"/>
    </xf>
    <xf numFmtId="2" fontId="23" fillId="0" borderId="13" xfId="0" applyNumberFormat="1" applyFont="1" applyBorder="1" applyAlignment="1">
      <alignment horizontal="center" vertical="center"/>
    </xf>
    <xf numFmtId="0" fontId="24" fillId="3" borderId="46" xfId="0" applyFont="1" applyFill="1" applyBorder="1" applyAlignment="1">
      <alignment horizontal="center" vertical="center"/>
    </xf>
    <xf numFmtId="0" fontId="24" fillId="3" borderId="6" xfId="0" applyFont="1" applyFill="1" applyBorder="1" applyAlignment="1">
      <alignment horizontal="right" vertical="center" wrapText="1"/>
    </xf>
    <xf numFmtId="44" fontId="24" fillId="3" borderId="6" xfId="2" applyFont="1" applyFill="1" applyBorder="1" applyAlignment="1">
      <alignment horizontal="center" vertical="center"/>
    </xf>
    <xf numFmtId="44" fontId="24" fillId="3" borderId="35" xfId="0" applyNumberFormat="1" applyFont="1" applyFill="1" applyBorder="1" applyAlignment="1">
      <alignment horizontal="center" vertical="center"/>
    </xf>
    <xf numFmtId="0" fontId="25" fillId="0" borderId="96" xfId="0" quotePrefix="1" applyFont="1" applyBorder="1" applyAlignment="1">
      <alignment horizontal="center" vertical="center"/>
    </xf>
    <xf numFmtId="0" fontId="25" fillId="0" borderId="6" xfId="0" applyFont="1" applyBorder="1" applyAlignment="1">
      <alignment horizontal="center" vertical="center"/>
    </xf>
    <xf numFmtId="0" fontId="0" fillId="0" borderId="0" xfId="9" applyFont="1" applyAlignment="1">
      <alignment horizontal="center" vertical="center"/>
    </xf>
    <xf numFmtId="0" fontId="0" fillId="0" borderId="0" xfId="9" applyFont="1" applyAlignment="1">
      <alignment vertical="center"/>
    </xf>
    <xf numFmtId="170" fontId="32" fillId="2" borderId="2" xfId="9" applyNumberFormat="1" applyFont="1" applyFill="1" applyBorder="1" applyAlignment="1">
      <alignment horizontal="center" vertical="center" wrapText="1"/>
    </xf>
    <xf numFmtId="49" fontId="32" fillId="0" borderId="2" xfId="9" applyNumberFormat="1" applyFont="1" applyBorder="1" applyAlignment="1">
      <alignment horizontal="center" vertical="center" wrapText="1"/>
    </xf>
    <xf numFmtId="2" fontId="32" fillId="0" borderId="2" xfId="9" applyNumberFormat="1" applyFont="1" applyBorder="1" applyAlignment="1">
      <alignment horizontal="center" vertical="center" wrapText="1"/>
    </xf>
    <xf numFmtId="4" fontId="32" fillId="0" borderId="2" xfId="9" applyNumberFormat="1" applyFont="1" applyBorder="1" applyAlignment="1">
      <alignment horizontal="right" vertical="center" wrapText="1"/>
    </xf>
    <xf numFmtId="1" fontId="12" fillId="2" borderId="2" xfId="9" quotePrefix="1" applyNumberFormat="1" applyFont="1" applyFill="1" applyBorder="1" applyAlignment="1">
      <alignment horizontal="center" vertical="center" wrapText="1"/>
    </xf>
    <xf numFmtId="49" fontId="32" fillId="0" borderId="2" xfId="9" quotePrefix="1" applyNumberFormat="1" applyFont="1" applyBorder="1" applyAlignment="1">
      <alignment horizontal="center" vertical="center" wrapText="1"/>
    </xf>
    <xf numFmtId="0" fontId="26" fillId="0" borderId="2" xfId="0" applyFont="1" applyBorder="1" applyAlignment="1">
      <alignment horizontal="right" vertical="center" wrapText="1"/>
    </xf>
    <xf numFmtId="0" fontId="25" fillId="0" borderId="38" xfId="0" applyFont="1" applyBorder="1" applyAlignment="1">
      <alignment horizontal="center" vertical="center"/>
    </xf>
    <xf numFmtId="44" fontId="24" fillId="0" borderId="39" xfId="1" applyNumberFormat="1" applyFont="1" applyBorder="1" applyAlignment="1">
      <alignment horizontal="right" vertical="center"/>
    </xf>
    <xf numFmtId="0" fontId="23" fillId="0" borderId="38" xfId="0" applyFont="1" applyBorder="1" applyAlignment="1">
      <alignment horizontal="center" vertical="center"/>
    </xf>
    <xf numFmtId="0" fontId="30" fillId="3" borderId="38" xfId="0" applyFont="1" applyFill="1" applyBorder="1" applyAlignment="1">
      <alignment horizontal="center" vertical="center"/>
    </xf>
    <xf numFmtId="44" fontId="30" fillId="3" borderId="39" xfId="0" applyNumberFormat="1" applyFont="1" applyFill="1" applyBorder="1" applyAlignment="1">
      <alignment horizontal="center" vertical="center"/>
    </xf>
    <xf numFmtId="4" fontId="23" fillId="2" borderId="8" xfId="0" applyNumberFormat="1" applyFont="1" applyFill="1" applyBorder="1" applyAlignment="1">
      <alignment horizontal="center" vertical="center"/>
    </xf>
    <xf numFmtId="0" fontId="24" fillId="2" borderId="0" xfId="0" applyFont="1" applyFill="1" applyAlignment="1">
      <alignment horizontal="left" vertical="center" wrapText="1"/>
    </xf>
    <xf numFmtId="0" fontId="24" fillId="2" borderId="0" xfId="0" applyFont="1" applyFill="1" applyAlignment="1">
      <alignment horizontal="center" vertical="center" wrapText="1"/>
    </xf>
    <xf numFmtId="4" fontId="23" fillId="2" borderId="0" xfId="0" applyNumberFormat="1" applyFont="1" applyFill="1" applyAlignment="1">
      <alignment horizontal="center" vertical="center" wrapText="1"/>
    </xf>
    <xf numFmtId="44" fontId="24" fillId="2" borderId="9" xfId="0" applyNumberFormat="1" applyFont="1" applyFill="1" applyBorder="1" applyAlignment="1">
      <alignment horizontal="center" vertical="center" wrapText="1"/>
    </xf>
    <xf numFmtId="17" fontId="24" fillId="0" borderId="9" xfId="1" applyNumberFormat="1" applyFont="1" applyFill="1" applyBorder="1" applyAlignment="1">
      <alignment horizontal="left" vertical="center" wrapText="1"/>
    </xf>
    <xf numFmtId="4" fontId="23" fillId="2" borderId="10" xfId="0" applyNumberFormat="1" applyFont="1" applyFill="1" applyBorder="1" applyAlignment="1">
      <alignment horizontal="center" vertical="center"/>
    </xf>
    <xf numFmtId="43" fontId="24" fillId="2" borderId="11" xfId="1" applyFont="1" applyFill="1" applyBorder="1" applyAlignment="1">
      <alignment horizontal="center" vertical="center" wrapText="1"/>
    </xf>
    <xf numFmtId="10" fontId="24" fillId="2" borderId="11" xfId="1" applyNumberFormat="1" applyFont="1" applyFill="1" applyBorder="1" applyAlignment="1">
      <alignment horizontal="center" vertical="center" wrapText="1"/>
    </xf>
    <xf numFmtId="0" fontId="24" fillId="2" borderId="11" xfId="1" applyNumberFormat="1" applyFont="1" applyFill="1" applyBorder="1" applyAlignment="1">
      <alignment horizontal="right" vertical="center" wrapText="1"/>
    </xf>
    <xf numFmtId="44" fontId="24" fillId="2" borderId="12" xfId="1" applyNumberFormat="1" applyFont="1" applyFill="1" applyBorder="1" applyAlignment="1">
      <alignment horizontal="left" vertical="center" wrapText="1"/>
    </xf>
    <xf numFmtId="4" fontId="26" fillId="2" borderId="126" xfId="0" applyNumberFormat="1" applyFont="1" applyFill="1" applyBorder="1" applyAlignment="1">
      <alignment horizontal="center" vertical="center"/>
    </xf>
    <xf numFmtId="4" fontId="26" fillId="2" borderId="8" xfId="0" applyNumberFormat="1" applyFont="1" applyFill="1" applyBorder="1" applyAlignment="1">
      <alignment horizontal="center" vertical="center"/>
    </xf>
    <xf numFmtId="4" fontId="26" fillId="2" borderId="69" xfId="0" applyNumberFormat="1" applyFont="1" applyFill="1" applyBorder="1" applyAlignment="1">
      <alignment horizontal="center" vertical="center"/>
    </xf>
    <xf numFmtId="44" fontId="24" fillId="0" borderId="70" xfId="1" applyNumberFormat="1" applyFont="1" applyFill="1" applyBorder="1" applyAlignment="1">
      <alignment horizontal="center" vertical="center" wrapText="1"/>
    </xf>
    <xf numFmtId="0" fontId="30" fillId="0" borderId="60" xfId="0" applyFont="1" applyBorder="1" applyAlignment="1">
      <alignment horizontal="center" vertical="center"/>
    </xf>
    <xf numFmtId="4" fontId="30" fillId="0" borderId="61" xfId="0" applyNumberFormat="1" applyFont="1" applyBorder="1" applyAlignment="1">
      <alignment horizontal="center" vertical="center" wrapText="1"/>
    </xf>
    <xf numFmtId="0" fontId="30" fillId="3" borderId="62" xfId="0" quotePrefix="1" applyFont="1" applyFill="1" applyBorder="1" applyAlignment="1">
      <alignment horizontal="center" vertical="center"/>
    </xf>
    <xf numFmtId="0" fontId="26" fillId="3" borderId="63" xfId="0" applyFont="1" applyFill="1" applyBorder="1"/>
    <xf numFmtId="0" fontId="30" fillId="0" borderId="62" xfId="0" applyFont="1" applyBorder="1" applyAlignment="1">
      <alignment horizontal="center" vertical="center"/>
    </xf>
    <xf numFmtId="0" fontId="26" fillId="0" borderId="63" xfId="0" applyFont="1" applyBorder="1" applyAlignment="1">
      <alignment horizontal="center" vertical="center"/>
    </xf>
    <xf numFmtId="0" fontId="26" fillId="0" borderId="128" xfId="0" applyFont="1" applyBorder="1" applyAlignment="1">
      <alignment horizontal="center" vertical="center"/>
    </xf>
    <xf numFmtId="4" fontId="26" fillId="0" borderId="129" xfId="0" applyNumberFormat="1" applyFont="1" applyBorder="1" applyAlignment="1">
      <alignment horizontal="center" vertical="center" wrapText="1"/>
    </xf>
    <xf numFmtId="0" fontId="26" fillId="0" borderId="130" xfId="0" applyFont="1" applyBorder="1" applyAlignment="1">
      <alignment horizontal="center" vertical="center"/>
    </xf>
    <xf numFmtId="4" fontId="26" fillId="0" borderId="131" xfId="0" applyNumberFormat="1" applyFont="1" applyBorder="1" applyAlignment="1">
      <alignment horizontal="center" vertical="center" wrapText="1"/>
    </xf>
    <xf numFmtId="0" fontId="30" fillId="0" borderId="130" xfId="0" applyFont="1" applyBorder="1" applyAlignment="1">
      <alignment horizontal="center" vertical="center"/>
    </xf>
    <xf numFmtId="2" fontId="30" fillId="5" borderId="131" xfId="0" applyNumberFormat="1" applyFont="1" applyFill="1" applyBorder="1" applyAlignment="1">
      <alignment horizontal="center" vertical="center"/>
    </xf>
    <xf numFmtId="0" fontId="26" fillId="0" borderId="61" xfId="0" applyFont="1" applyBorder="1" applyAlignment="1">
      <alignment horizontal="center" vertical="center"/>
    </xf>
    <xf numFmtId="0" fontId="26" fillId="0" borderId="60" xfId="0" applyFont="1" applyBorder="1" applyAlignment="1">
      <alignment horizontal="center" vertical="center"/>
    </xf>
    <xf numFmtId="4" fontId="26" fillId="0" borderId="63" xfId="0" applyNumberFormat="1" applyFont="1" applyBorder="1" applyAlignment="1">
      <alignment horizontal="center" vertical="center" wrapText="1"/>
    </xf>
    <xf numFmtId="0" fontId="26" fillId="0" borderId="62" xfId="0" applyFont="1" applyBorder="1" applyAlignment="1">
      <alignment horizontal="center" vertical="center"/>
    </xf>
    <xf numFmtId="0" fontId="54" fillId="0" borderId="0" xfId="0" applyFont="1" applyAlignment="1">
      <alignment horizontal="right" vertical="center" wrapText="1"/>
    </xf>
    <xf numFmtId="2" fontId="30" fillId="5" borderId="63" xfId="0" applyNumberFormat="1" applyFont="1" applyFill="1" applyBorder="1" applyAlignment="1">
      <alignment horizontal="center" vertical="center"/>
    </xf>
    <xf numFmtId="2" fontId="26" fillId="0" borderId="63" xfId="0" applyNumberFormat="1" applyFont="1" applyBorder="1" applyAlignment="1">
      <alignment horizontal="center" vertical="center"/>
    </xf>
    <xf numFmtId="0" fontId="26" fillId="0" borderId="132" xfId="0" applyFont="1" applyBorder="1" applyAlignment="1">
      <alignment horizontal="center" vertical="center"/>
    </xf>
    <xf numFmtId="0" fontId="30" fillId="0" borderId="84" xfId="0" applyFont="1" applyBorder="1" applyAlignment="1">
      <alignment horizontal="center" vertical="center"/>
    </xf>
    <xf numFmtId="2" fontId="30" fillId="5" borderId="61" xfId="0" applyNumberFormat="1" applyFont="1" applyFill="1" applyBorder="1" applyAlignment="1">
      <alignment horizontal="center" vertical="center"/>
    </xf>
    <xf numFmtId="0" fontId="30" fillId="0" borderId="58" xfId="0" applyFont="1" applyBorder="1" applyAlignment="1">
      <alignment horizontal="center" vertical="center"/>
    </xf>
    <xf numFmtId="2" fontId="30" fillId="5" borderId="129" xfId="0" applyNumberFormat="1" applyFont="1" applyFill="1" applyBorder="1" applyAlignment="1">
      <alignment horizontal="center" vertical="center"/>
    </xf>
    <xf numFmtId="2" fontId="30" fillId="0" borderId="133" xfId="0" applyNumberFormat="1" applyFont="1" applyBorder="1" applyAlignment="1">
      <alignment horizontal="center" vertical="center"/>
    </xf>
    <xf numFmtId="4" fontId="26" fillId="0" borderId="61" xfId="0" applyNumberFormat="1" applyFont="1" applyBorder="1" applyAlignment="1">
      <alignment horizontal="center" vertical="center" wrapText="1"/>
    </xf>
    <xf numFmtId="2" fontId="30" fillId="0" borderId="63" xfId="0" applyNumberFormat="1" applyFont="1" applyBorder="1" applyAlignment="1">
      <alignment horizontal="center" vertical="center"/>
    </xf>
    <xf numFmtId="0" fontId="26" fillId="0" borderId="62" xfId="0" applyFont="1" applyBorder="1"/>
    <xf numFmtId="0" fontId="30" fillId="0" borderId="8" xfId="0" applyFont="1" applyBorder="1" applyAlignment="1">
      <alignment horizontal="center" vertical="center"/>
    </xf>
    <xf numFmtId="2" fontId="30" fillId="0" borderId="131" xfId="0" applyNumberFormat="1" applyFont="1" applyBorder="1" applyAlignment="1">
      <alignment horizontal="center" vertical="center"/>
    </xf>
    <xf numFmtId="0" fontId="26" fillId="0" borderId="131" xfId="0" applyFont="1" applyBorder="1"/>
    <xf numFmtId="4" fontId="26" fillId="0" borderId="134" xfId="0" applyNumberFormat="1" applyFont="1" applyBorder="1" applyAlignment="1">
      <alignment horizontal="center" vertical="center" wrapText="1"/>
    </xf>
    <xf numFmtId="2" fontId="26" fillId="0" borderId="131" xfId="0" applyNumberFormat="1" applyFont="1" applyBorder="1" applyAlignment="1">
      <alignment horizontal="center"/>
    </xf>
    <xf numFmtId="2" fontId="30" fillId="5" borderId="135" xfId="0" applyNumberFormat="1" applyFont="1" applyFill="1" applyBorder="1" applyAlignment="1">
      <alignment horizontal="center" vertical="center"/>
    </xf>
    <xf numFmtId="2" fontId="30" fillId="2" borderId="131" xfId="0" applyNumberFormat="1" applyFont="1" applyFill="1" applyBorder="1" applyAlignment="1">
      <alignment horizontal="center" vertical="center"/>
    </xf>
    <xf numFmtId="0" fontId="26" fillId="0" borderId="61" xfId="0" applyFont="1" applyBorder="1"/>
    <xf numFmtId="0" fontId="26" fillId="0" borderId="63" xfId="0" applyFont="1" applyBorder="1"/>
    <xf numFmtId="2" fontId="30" fillId="0" borderId="61" xfId="0" applyNumberFormat="1" applyFont="1" applyBorder="1" applyAlignment="1">
      <alignment horizontal="center" vertical="center"/>
    </xf>
    <xf numFmtId="2" fontId="26" fillId="0" borderId="61" xfId="0" applyNumberFormat="1" applyFont="1" applyBorder="1" applyAlignment="1">
      <alignment horizontal="center" vertical="center"/>
    </xf>
    <xf numFmtId="0" fontId="26" fillId="0" borderId="128" xfId="0" applyFont="1" applyBorder="1" applyAlignment="1">
      <alignment horizontal="center" vertical="center" wrapText="1"/>
    </xf>
    <xf numFmtId="2" fontId="26" fillId="0" borderId="129" xfId="0" applyNumberFormat="1" applyFont="1" applyBorder="1" applyAlignment="1">
      <alignment horizontal="center" vertical="center"/>
    </xf>
    <xf numFmtId="2" fontId="26" fillId="0" borderId="131" xfId="0" applyNumberFormat="1" applyFont="1" applyBorder="1" applyAlignment="1">
      <alignment horizontal="center" vertical="center"/>
    </xf>
    <xf numFmtId="0" fontId="26" fillId="0" borderId="132" xfId="0" applyFont="1" applyBorder="1" applyAlignment="1">
      <alignment horizontal="right" vertical="center"/>
    </xf>
    <xf numFmtId="2" fontId="26" fillId="0" borderId="135" xfId="0" applyNumberFormat="1" applyFont="1" applyBorder="1" applyAlignment="1">
      <alignment horizontal="center" vertical="center"/>
    </xf>
    <xf numFmtId="2" fontId="26" fillId="0" borderId="129" xfId="0" applyNumberFormat="1" applyFont="1" applyBorder="1" applyAlignment="1">
      <alignment horizontal="center" vertical="center" wrapText="1"/>
    </xf>
    <xf numFmtId="0" fontId="26" fillId="0" borderId="60" xfId="0" applyFont="1" applyBorder="1"/>
    <xf numFmtId="0" fontId="26" fillId="0" borderId="78" xfId="0" applyFont="1" applyBorder="1" applyAlignment="1">
      <alignment horizontal="center" vertical="center"/>
    </xf>
    <xf numFmtId="4" fontId="30" fillId="0" borderId="8" xfId="0" applyNumberFormat="1" applyFont="1" applyBorder="1" applyAlignment="1">
      <alignment horizontal="center" vertical="center"/>
    </xf>
    <xf numFmtId="0" fontId="30" fillId="3" borderId="62" xfId="0" applyFont="1" applyFill="1" applyBorder="1" applyAlignment="1">
      <alignment horizontal="center" vertical="center"/>
    </xf>
    <xf numFmtId="4" fontId="26" fillId="0" borderId="62" xfId="0" applyNumberFormat="1" applyFont="1" applyBorder="1" applyAlignment="1">
      <alignment horizontal="center" vertical="center"/>
    </xf>
    <xf numFmtId="4" fontId="26" fillId="0" borderId="128" xfId="0" applyNumberFormat="1" applyFont="1" applyBorder="1" applyAlignment="1">
      <alignment horizontal="center" vertical="center"/>
    </xf>
    <xf numFmtId="0" fontId="30" fillId="0" borderId="132" xfId="0" applyFont="1" applyBorder="1" applyAlignment="1">
      <alignment horizontal="center" vertical="center"/>
    </xf>
    <xf numFmtId="4" fontId="26" fillId="0" borderId="136" xfId="0" applyNumberFormat="1" applyFont="1" applyBorder="1" applyAlignment="1">
      <alignment horizontal="center" vertical="center"/>
    </xf>
    <xf numFmtId="4" fontId="26" fillId="0" borderId="130" xfId="0" applyNumberFormat="1" applyFont="1" applyBorder="1" applyAlignment="1">
      <alignment horizontal="center" vertical="center"/>
    </xf>
    <xf numFmtId="0" fontId="26" fillId="0" borderId="136" xfId="0" applyFont="1" applyBorder="1" applyAlignment="1">
      <alignment horizontal="center" vertical="center"/>
    </xf>
    <xf numFmtId="2" fontId="30" fillId="5" borderId="137" xfId="0" applyNumberFormat="1" applyFont="1" applyFill="1" applyBorder="1" applyAlignment="1">
      <alignment horizontal="center" vertical="center"/>
    </xf>
    <xf numFmtId="0" fontId="26" fillId="0" borderId="138" xfId="0" applyFont="1" applyBorder="1" applyAlignment="1">
      <alignment horizontal="center" vertical="center"/>
    </xf>
    <xf numFmtId="0" fontId="30" fillId="3" borderId="128" xfId="0" quotePrefix="1" applyFont="1" applyFill="1" applyBorder="1" applyAlignment="1">
      <alignment horizontal="center" vertical="center"/>
    </xf>
    <xf numFmtId="0" fontId="30" fillId="0" borderId="126" xfId="0" applyFont="1" applyBorder="1" applyAlignment="1">
      <alignment horizontal="center" vertical="center"/>
    </xf>
    <xf numFmtId="4" fontId="26" fillId="0" borderId="67" xfId="0" applyNumberFormat="1" applyFont="1" applyBorder="1" applyAlignment="1">
      <alignment horizontal="center" vertical="center"/>
    </xf>
    <xf numFmtId="0" fontId="30" fillId="0" borderId="136" xfId="0" applyFont="1" applyBorder="1" applyAlignment="1">
      <alignment horizontal="center" vertical="center"/>
    </xf>
    <xf numFmtId="4" fontId="26" fillId="0" borderId="59" xfId="0" applyNumberFormat="1" applyFont="1" applyBorder="1" applyAlignment="1">
      <alignment horizontal="center" vertical="center" wrapText="1"/>
    </xf>
    <xf numFmtId="4" fontId="26" fillId="0" borderId="139" xfId="0" applyNumberFormat="1" applyFont="1" applyBorder="1" applyAlignment="1">
      <alignment horizontal="center" vertical="center" wrapText="1"/>
    </xf>
    <xf numFmtId="2" fontId="30" fillId="5" borderId="140" xfId="0" applyNumberFormat="1" applyFont="1" applyFill="1" applyBorder="1" applyAlignment="1">
      <alignment horizontal="center" vertical="center"/>
    </xf>
    <xf numFmtId="0" fontId="26" fillId="0" borderId="59" xfId="0" applyFont="1" applyBorder="1" applyAlignment="1">
      <alignment horizontal="center" vertical="center"/>
    </xf>
    <xf numFmtId="0" fontId="30" fillId="3" borderId="60" xfId="0" quotePrefix="1" applyFont="1" applyFill="1" applyBorder="1" applyAlignment="1">
      <alignment horizontal="center" vertical="center"/>
    </xf>
    <xf numFmtId="2" fontId="26" fillId="0" borderId="63" xfId="0" applyNumberFormat="1" applyFont="1" applyBorder="1" applyAlignment="1">
      <alignment horizontal="center"/>
    </xf>
    <xf numFmtId="0" fontId="56" fillId="0" borderId="0" xfId="0" applyFont="1" applyAlignment="1">
      <alignment horizontal="right" vertical="center" wrapText="1"/>
    </xf>
    <xf numFmtId="4" fontId="26" fillId="2" borderId="0" xfId="0" applyNumberFormat="1" applyFont="1" applyFill="1" applyAlignment="1">
      <alignment horizontal="center" vertical="center" wrapText="1"/>
    </xf>
    <xf numFmtId="0" fontId="26" fillId="0" borderId="130" xfId="0" applyFont="1" applyBorder="1"/>
    <xf numFmtId="0" fontId="26" fillId="0" borderId="131" xfId="0" applyFont="1" applyBorder="1" applyAlignment="1">
      <alignment horizontal="center" vertical="center"/>
    </xf>
    <xf numFmtId="4" fontId="26" fillId="0" borderId="60" xfId="0" applyNumberFormat="1" applyFont="1" applyBorder="1" applyAlignment="1">
      <alignment horizontal="center" vertical="center"/>
    </xf>
    <xf numFmtId="0" fontId="30" fillId="0" borderId="130" xfId="0" quotePrefix="1" applyFont="1" applyBorder="1" applyAlignment="1">
      <alignment horizontal="center" vertical="center"/>
    </xf>
    <xf numFmtId="4" fontId="26" fillId="2" borderId="63" xfId="0" applyNumberFormat="1" applyFont="1" applyFill="1" applyBorder="1" applyAlignment="1">
      <alignment horizontal="center" vertical="center" wrapText="1"/>
    </xf>
    <xf numFmtId="2" fontId="30" fillId="2" borderId="63" xfId="0" applyNumberFormat="1" applyFont="1" applyFill="1" applyBorder="1" applyAlignment="1">
      <alignment horizontal="center" vertical="center"/>
    </xf>
    <xf numFmtId="2" fontId="30" fillId="0" borderId="129" xfId="0" applyNumberFormat="1" applyFont="1" applyBorder="1" applyAlignment="1">
      <alignment horizontal="center" vertical="center"/>
    </xf>
    <xf numFmtId="2" fontId="30" fillId="5" borderId="134" xfId="0" applyNumberFormat="1" applyFont="1" applyFill="1" applyBorder="1" applyAlignment="1">
      <alignment horizontal="center" vertical="center"/>
    </xf>
    <xf numFmtId="0" fontId="26" fillId="0" borderId="143" xfId="0" applyFont="1" applyBorder="1" applyAlignment="1">
      <alignment horizontal="center" vertical="center"/>
    </xf>
    <xf numFmtId="0" fontId="54" fillId="0" borderId="144" xfId="0" applyFont="1" applyBorder="1" applyAlignment="1">
      <alignment horizontal="right" vertical="center" wrapText="1"/>
    </xf>
    <xf numFmtId="0" fontId="26" fillId="0" borderId="144" xfId="0" applyFont="1" applyBorder="1" applyAlignment="1">
      <alignment horizontal="center" vertical="center"/>
    </xf>
    <xf numFmtId="0" fontId="26" fillId="0" borderId="144" xfId="0" applyFont="1" applyBorder="1" applyAlignment="1">
      <alignment horizontal="center"/>
    </xf>
    <xf numFmtId="0" fontId="26" fillId="0" borderId="144" xfId="0" applyFont="1" applyBorder="1"/>
    <xf numFmtId="2" fontId="55" fillId="5" borderId="144" xfId="0" applyNumberFormat="1" applyFont="1" applyFill="1" applyBorder="1" applyAlignment="1">
      <alignment horizontal="right" vertical="center"/>
    </xf>
    <xf numFmtId="2" fontId="30" fillId="5" borderId="145" xfId="0" applyNumberFormat="1" applyFont="1" applyFill="1" applyBorder="1" applyAlignment="1">
      <alignment horizontal="center" vertical="center"/>
    </xf>
    <xf numFmtId="0" fontId="47" fillId="13" borderId="146" xfId="0" applyFont="1" applyFill="1" applyBorder="1"/>
    <xf numFmtId="0" fontId="47" fillId="13" borderId="149" xfId="0" applyFont="1" applyFill="1" applyBorder="1" applyAlignment="1">
      <alignment horizontal="center" wrapText="1"/>
    </xf>
    <xf numFmtId="0" fontId="48" fillId="13" borderId="151" xfId="0" applyFont="1" applyFill="1" applyBorder="1" applyAlignment="1">
      <alignment horizontal="center" vertical="center"/>
    </xf>
    <xf numFmtId="2" fontId="48" fillId="13" borderId="150" xfId="0" applyNumberFormat="1" applyFont="1" applyFill="1" applyBorder="1" applyAlignment="1">
      <alignment horizontal="center" vertical="center" wrapText="1"/>
    </xf>
    <xf numFmtId="0" fontId="47" fillId="13" borderId="93" xfId="0" applyFont="1" applyFill="1" applyBorder="1" applyAlignment="1">
      <alignment wrapText="1"/>
    </xf>
    <xf numFmtId="2" fontId="48" fillId="13" borderId="150" xfId="0" applyNumberFormat="1" applyFont="1" applyFill="1" applyBorder="1"/>
    <xf numFmtId="0" fontId="48" fillId="13" borderId="150" xfId="0" applyFont="1" applyFill="1" applyBorder="1"/>
    <xf numFmtId="2" fontId="47" fillId="13" borderId="152" xfId="0" applyNumberFormat="1" applyFont="1" applyFill="1" applyBorder="1"/>
    <xf numFmtId="0" fontId="47" fillId="13" borderId="153" xfId="0" applyFont="1" applyFill="1" applyBorder="1"/>
    <xf numFmtId="0" fontId="47" fillId="13" borderId="150" xfId="0" applyFont="1" applyFill="1" applyBorder="1" applyAlignment="1">
      <alignment horizontal="center" wrapText="1"/>
    </xf>
    <xf numFmtId="0" fontId="48" fillId="13" borderId="155" xfId="0" applyFont="1" applyFill="1" applyBorder="1" applyAlignment="1">
      <alignment horizontal="center" vertical="center"/>
    </xf>
    <xf numFmtId="2" fontId="48" fillId="13" borderId="154" xfId="0" applyNumberFormat="1" applyFont="1" applyFill="1" applyBorder="1" applyAlignment="1">
      <alignment horizontal="center" vertical="center" wrapText="1"/>
    </xf>
    <xf numFmtId="2" fontId="47" fillId="13" borderId="150" xfId="0" applyNumberFormat="1" applyFont="1" applyFill="1" applyBorder="1" applyAlignment="1">
      <alignment wrapText="1"/>
    </xf>
    <xf numFmtId="0" fontId="51" fillId="2" borderId="0" xfId="0" applyFont="1" applyFill="1" applyAlignment="1">
      <alignment vertical="center" wrapText="1"/>
    </xf>
    <xf numFmtId="0" fontId="51" fillId="2" borderId="95" xfId="0" applyFont="1" applyFill="1" applyBorder="1" applyAlignment="1">
      <alignment vertical="center" wrapText="1"/>
    </xf>
    <xf numFmtId="44" fontId="24" fillId="0" borderId="6" xfId="2" applyFont="1" applyFill="1" applyBorder="1" applyAlignment="1">
      <alignment horizontal="center" vertical="center"/>
    </xf>
    <xf numFmtId="44" fontId="24" fillId="0" borderId="5" xfId="2" applyFont="1" applyFill="1" applyBorder="1" applyAlignment="1">
      <alignment horizontal="center" vertical="center"/>
    </xf>
    <xf numFmtId="44" fontId="23" fillId="0" borderId="6" xfId="2" applyFont="1" applyFill="1" applyBorder="1" applyAlignment="1">
      <alignment horizontal="center" vertical="center"/>
    </xf>
    <xf numFmtId="0" fontId="7" fillId="45" borderId="20" xfId="0" applyFont="1" applyFill="1" applyBorder="1" applyAlignment="1">
      <alignment horizontal="left" wrapText="1"/>
    </xf>
    <xf numFmtId="0" fontId="7" fillId="45" borderId="20" xfId="0" applyFont="1" applyFill="1" applyBorder="1" applyAlignment="1">
      <alignment horizontal="center" wrapText="1"/>
    </xf>
    <xf numFmtId="0" fontId="7" fillId="45" borderId="20" xfId="0" applyFont="1" applyFill="1" applyBorder="1" applyAlignment="1">
      <alignment horizontal="right" wrapText="1"/>
    </xf>
    <xf numFmtId="0" fontId="0" fillId="0" borderId="20" xfId="0" applyBorder="1" applyAlignment="1">
      <alignment horizontal="left" vertical="top" wrapText="1"/>
    </xf>
    <xf numFmtId="0" fontId="7" fillId="0" borderId="20" xfId="0" applyFont="1" applyBorder="1" applyAlignment="1">
      <alignment horizontal="left" vertical="top" wrapText="1"/>
    </xf>
    <xf numFmtId="0" fontId="0" fillId="0" borderId="20" xfId="0" applyBorder="1" applyAlignment="1">
      <alignment horizontal="center" vertical="top" wrapText="1"/>
    </xf>
    <xf numFmtId="0" fontId="0" fillId="0" borderId="20" xfId="0" applyBorder="1" applyAlignment="1">
      <alignment horizontal="right" vertical="top" wrapText="1"/>
    </xf>
    <xf numFmtId="4" fontId="0" fillId="0" borderId="20" xfId="0" applyNumberFormat="1" applyBorder="1" applyAlignment="1">
      <alignment horizontal="right" vertical="top" wrapText="1"/>
    </xf>
    <xf numFmtId="44" fontId="25" fillId="0" borderId="2" xfId="2" applyFont="1" applyFill="1" applyBorder="1" applyAlignment="1">
      <alignment horizontal="center" vertical="center"/>
    </xf>
    <xf numFmtId="44" fontId="25" fillId="0" borderId="20" xfId="2" applyFont="1" applyFill="1" applyBorder="1" applyAlignment="1">
      <alignment horizontal="center" vertical="center"/>
    </xf>
    <xf numFmtId="165" fontId="24" fillId="0" borderId="20" xfId="2" applyNumberFormat="1" applyFont="1" applyFill="1" applyBorder="1" applyAlignment="1">
      <alignment horizontal="center" vertical="center"/>
    </xf>
    <xf numFmtId="44" fontId="24" fillId="0" borderId="39" xfId="1" applyNumberFormat="1" applyFont="1" applyFill="1" applyBorder="1" applyAlignment="1">
      <alignment horizontal="right" vertical="center"/>
    </xf>
    <xf numFmtId="0" fontId="24" fillId="0" borderId="6" xfId="0" quotePrefix="1" applyFont="1" applyBorder="1" applyAlignment="1">
      <alignment horizontal="center" vertical="center"/>
    </xf>
    <xf numFmtId="0" fontId="24" fillId="0" borderId="6" xfId="0" applyFont="1" applyBorder="1" applyAlignment="1">
      <alignment horizontal="justify" vertical="center" wrapText="1"/>
    </xf>
    <xf numFmtId="0" fontId="45" fillId="0" borderId="2" xfId="0" applyFont="1" applyBorder="1" applyAlignment="1">
      <alignment vertical="center" wrapText="1"/>
    </xf>
    <xf numFmtId="0" fontId="23" fillId="46" borderId="2" xfId="0" applyFont="1" applyFill="1" applyBorder="1" applyAlignment="1">
      <alignment horizontal="center" vertical="center" wrapText="1"/>
    </xf>
    <xf numFmtId="0" fontId="0" fillId="2" borderId="2" xfId="9" applyFont="1" applyFill="1" applyBorder="1" applyAlignment="1">
      <alignment horizontal="center" vertical="center" wrapText="1"/>
    </xf>
    <xf numFmtId="0" fontId="7" fillId="45" borderId="96" xfId="0" applyFont="1" applyFill="1" applyBorder="1" applyAlignment="1">
      <alignment horizontal="left" wrapText="1"/>
    </xf>
    <xf numFmtId="0" fontId="7" fillId="45" borderId="96" xfId="0" applyFont="1" applyFill="1" applyBorder="1" applyAlignment="1">
      <alignment horizontal="center" wrapText="1"/>
    </xf>
    <xf numFmtId="0" fontId="7" fillId="45" borderId="2" xfId="0" applyFont="1" applyFill="1" applyBorder="1" applyAlignment="1">
      <alignment horizontal="center" wrapText="1"/>
    </xf>
    <xf numFmtId="0" fontId="0" fillId="0" borderId="2" xfId="0" applyBorder="1" applyAlignment="1">
      <alignment wrapText="1"/>
    </xf>
    <xf numFmtId="0" fontId="7" fillId="45" borderId="2" xfId="0" applyFont="1" applyFill="1" applyBorder="1" applyAlignment="1">
      <alignment horizontal="left" wrapText="1"/>
    </xf>
    <xf numFmtId="0" fontId="0" fillId="0" borderId="0" xfId="0" applyAlignment="1">
      <alignment vertical="center"/>
    </xf>
    <xf numFmtId="4" fontId="0" fillId="0" borderId="2" xfId="0" applyNumberFormat="1" applyBorder="1" applyAlignment="1">
      <alignment horizontal="right" vertical="top" wrapText="1"/>
    </xf>
    <xf numFmtId="0" fontId="0" fillId="0" borderId="2" xfId="0" applyBorder="1" applyAlignment="1">
      <alignment horizontal="right" vertical="top" wrapText="1"/>
    </xf>
    <xf numFmtId="0" fontId="0" fillId="0" borderId="2" xfId="0" applyBorder="1" applyAlignment="1">
      <alignment horizontal="center" vertical="top" wrapText="1"/>
    </xf>
    <xf numFmtId="0" fontId="0" fillId="0" borderId="2" xfId="0" applyBorder="1" applyAlignment="1">
      <alignment vertical="top" wrapText="1"/>
    </xf>
    <xf numFmtId="0" fontId="7" fillId="0" borderId="2" xfId="0" applyFont="1" applyBorder="1" applyAlignment="1">
      <alignment vertical="top" wrapText="1"/>
    </xf>
    <xf numFmtId="171" fontId="7" fillId="0" borderId="0" xfId="0" applyNumberFormat="1" applyFont="1" applyAlignment="1">
      <alignment horizontal="center" vertical="center" wrapText="1"/>
    </xf>
    <xf numFmtId="171" fontId="7" fillId="45" borderId="96" xfId="0" applyNumberFormat="1" applyFont="1" applyFill="1" applyBorder="1" applyAlignment="1">
      <alignment horizontal="center" vertical="center" wrapText="1"/>
    </xf>
    <xf numFmtId="171" fontId="7" fillId="0" borderId="2" xfId="0" applyNumberFormat="1" applyFont="1" applyBorder="1" applyAlignment="1">
      <alignment horizontal="center" vertical="center" wrapText="1"/>
    </xf>
    <xf numFmtId="171" fontId="0" fillId="0" borderId="2" xfId="0" applyNumberFormat="1" applyBorder="1" applyAlignment="1">
      <alignment horizontal="center" vertical="center"/>
    </xf>
    <xf numFmtId="171" fontId="0" fillId="0" borderId="2" xfId="0" applyNumberFormat="1" applyBorder="1" applyAlignment="1">
      <alignment horizontal="center" vertical="center" wrapText="1"/>
    </xf>
    <xf numFmtId="171" fontId="7" fillId="45" borderId="2" xfId="0" applyNumberFormat="1" applyFont="1" applyFill="1" applyBorder="1" applyAlignment="1">
      <alignment horizontal="center" vertical="center" wrapText="1"/>
    </xf>
    <xf numFmtId="171" fontId="0" fillId="0" borderId="0" xfId="0" applyNumberFormat="1" applyAlignment="1">
      <alignment horizontal="center" vertical="center"/>
    </xf>
    <xf numFmtId="170" fontId="0" fillId="0" borderId="0" xfId="4" applyNumberFormat="1" applyFont="1"/>
    <xf numFmtId="0" fontId="32" fillId="0" borderId="2" xfId="9" applyFont="1" applyBorder="1" applyAlignment="1">
      <alignment horizontal="center" vertical="center" wrapText="1"/>
    </xf>
    <xf numFmtId="44" fontId="23" fillId="0" borderId="25" xfId="2" applyFont="1" applyFill="1" applyBorder="1" applyAlignment="1">
      <alignment horizontal="center" vertical="center"/>
    </xf>
    <xf numFmtId="165" fontId="17" fillId="0" borderId="121" xfId="2" applyNumberFormat="1" applyFont="1" applyFill="1" applyBorder="1" applyAlignment="1">
      <alignment horizontal="center" vertical="center"/>
    </xf>
    <xf numFmtId="44" fontId="17" fillId="0" borderId="103" xfId="1" applyNumberFormat="1" applyFont="1" applyFill="1" applyBorder="1" applyAlignment="1">
      <alignment horizontal="right" vertical="center"/>
    </xf>
    <xf numFmtId="0" fontId="48" fillId="13" borderId="151" xfId="0" quotePrefix="1" applyFont="1" applyFill="1" applyBorder="1" applyAlignment="1">
      <alignment horizontal="center" vertical="center"/>
    </xf>
    <xf numFmtId="0" fontId="0" fillId="0" borderId="0" xfId="0" applyAlignment="1">
      <alignment horizontal="center" vertical="center" wrapText="1"/>
    </xf>
    <xf numFmtId="2" fontId="48" fillId="13" borderId="150" xfId="0" applyNumberFormat="1" applyFont="1" applyFill="1" applyBorder="1" applyAlignment="1">
      <alignment horizontal="right"/>
    </xf>
    <xf numFmtId="0" fontId="48" fillId="13" borderId="150" xfId="0" applyFont="1" applyFill="1" applyBorder="1" applyAlignment="1">
      <alignment horizontal="right"/>
    </xf>
    <xf numFmtId="2" fontId="47" fillId="13" borderId="152" xfId="0" applyNumberFormat="1" applyFont="1" applyFill="1" applyBorder="1" applyAlignment="1">
      <alignment horizontal="right"/>
    </xf>
    <xf numFmtId="0" fontId="16" fillId="0" borderId="0" xfId="15" applyAlignment="1" applyProtection="1"/>
    <xf numFmtId="10" fontId="23" fillId="0" borderId="0" xfId="4" applyNumberFormat="1" applyFont="1"/>
    <xf numFmtId="171" fontId="23" fillId="0" borderId="0" xfId="0" applyNumberFormat="1" applyFont="1"/>
    <xf numFmtId="10" fontId="23" fillId="47" borderId="0" xfId="4" applyNumberFormat="1" applyFont="1" applyFill="1"/>
    <xf numFmtId="0" fontId="29" fillId="0" borderId="2" xfId="0" quotePrefix="1" applyFont="1" applyBorder="1" applyAlignment="1">
      <alignment horizontal="center" vertical="center"/>
    </xf>
    <xf numFmtId="0" fontId="29" fillId="0" borderId="4" xfId="0" applyFont="1" applyBorder="1" applyAlignment="1">
      <alignment horizontal="center" vertical="center" wrapText="1"/>
    </xf>
    <xf numFmtId="0" fontId="50" fillId="0" borderId="4" xfId="15" applyFont="1" applyFill="1" applyBorder="1" applyAlignment="1" applyProtection="1">
      <alignment horizontal="center" vertical="center" wrapText="1"/>
    </xf>
    <xf numFmtId="8" fontId="29" fillId="0" borderId="4" xfId="0" applyNumberFormat="1" applyFont="1" applyBorder="1" applyAlignment="1">
      <alignment horizontal="center" vertical="center"/>
    </xf>
    <xf numFmtId="14" fontId="29" fillId="0" borderId="4" xfId="0" applyNumberFormat="1" applyFont="1" applyBorder="1" applyAlignment="1">
      <alignment horizontal="center" vertical="center"/>
    </xf>
    <xf numFmtId="0" fontId="29" fillId="0" borderId="4" xfId="0" applyFont="1" applyBorder="1" applyAlignment="1">
      <alignment horizontal="center" vertical="center"/>
    </xf>
    <xf numFmtId="0" fontId="16" fillId="0" borderId="4" xfId="15" applyFill="1" applyBorder="1" applyAlignment="1" applyProtection="1">
      <alignment horizontal="center" vertical="center" wrapText="1"/>
    </xf>
    <xf numFmtId="0" fontId="0" fillId="0" borderId="29" xfId="0" applyBorder="1" applyAlignment="1">
      <alignment horizontal="center" vertical="center"/>
    </xf>
    <xf numFmtId="43" fontId="24" fillId="0" borderId="25" xfId="1" applyFont="1" applyFill="1" applyBorder="1" applyAlignment="1">
      <alignment horizontal="center" vertical="center"/>
    </xf>
    <xf numFmtId="44" fontId="24" fillId="0" borderId="33" xfId="1" applyNumberFormat="1" applyFont="1" applyFill="1" applyBorder="1" applyAlignment="1">
      <alignment horizontal="center" vertical="center"/>
    </xf>
    <xf numFmtId="0" fontId="24" fillId="0" borderId="6" xfId="0" applyFont="1" applyBorder="1" applyAlignment="1">
      <alignment horizontal="center" vertical="center"/>
    </xf>
    <xf numFmtId="43" fontId="24" fillId="0" borderId="6" xfId="1" applyFont="1" applyFill="1" applyBorder="1" applyAlignment="1">
      <alignment horizontal="center" vertical="center"/>
    </xf>
    <xf numFmtId="4" fontId="23" fillId="0" borderId="6" xfId="1" applyNumberFormat="1" applyFont="1" applyFill="1" applyBorder="1" applyAlignment="1">
      <alignment horizontal="center" vertical="center"/>
    </xf>
    <xf numFmtId="0" fontId="24" fillId="0" borderId="2" xfId="0" applyFont="1" applyBorder="1" applyAlignment="1">
      <alignment horizontal="right" vertical="center" wrapText="1"/>
    </xf>
    <xf numFmtId="0" fontId="24" fillId="0" borderId="46" xfId="0" applyFont="1" applyBorder="1" applyAlignment="1">
      <alignment horizontal="center" vertical="center"/>
    </xf>
    <xf numFmtId="0" fontId="24" fillId="0" borderId="6" xfId="0" applyFont="1" applyBorder="1" applyAlignment="1">
      <alignment horizontal="right" vertical="center" wrapText="1"/>
    </xf>
    <xf numFmtId="0" fontId="41" fillId="0" borderId="2" xfId="0" applyFont="1" applyBorder="1" applyAlignment="1">
      <alignment horizontal="center" vertical="center"/>
    </xf>
    <xf numFmtId="44" fontId="41" fillId="0" borderId="2" xfId="2" applyFont="1" applyFill="1" applyBorder="1" applyAlignment="1">
      <alignment horizontal="center" vertical="center"/>
    </xf>
    <xf numFmtId="0" fontId="24" fillId="0" borderId="45" xfId="0" quotePrefix="1" applyFont="1" applyBorder="1" applyAlignment="1">
      <alignment horizontal="center" vertical="center"/>
    </xf>
    <xf numFmtId="0" fontId="24" fillId="0" borderId="5" xfId="0" quotePrefix="1" applyFont="1" applyBorder="1" applyAlignment="1">
      <alignment horizontal="center" vertical="center"/>
    </xf>
    <xf numFmtId="0" fontId="24" fillId="0" borderId="5" xfId="0" applyFont="1" applyBorder="1" applyAlignment="1">
      <alignment horizontal="right" vertical="center" wrapText="1"/>
    </xf>
    <xf numFmtId="0" fontId="24" fillId="0" borderId="45" xfId="0" applyFont="1" applyBorder="1" applyAlignment="1">
      <alignment horizontal="center" vertical="center"/>
    </xf>
    <xf numFmtId="0" fontId="2" fillId="0" borderId="2" xfId="0" applyFont="1" applyBorder="1" applyAlignment="1">
      <alignment horizontal="center" vertical="center" wrapText="1"/>
    </xf>
    <xf numFmtId="8" fontId="23" fillId="0" borderId="2" xfId="2" applyNumberFormat="1" applyFont="1" applyFill="1" applyBorder="1" applyAlignment="1">
      <alignment horizontal="center" vertical="center"/>
    </xf>
    <xf numFmtId="0" fontId="24" fillId="48" borderId="40" xfId="0" quotePrefix="1" applyFont="1" applyFill="1" applyBorder="1" applyAlignment="1">
      <alignment horizontal="center" vertical="center"/>
    </xf>
    <xf numFmtId="0" fontId="24" fillId="48" borderId="41" xfId="0" quotePrefix="1" applyFont="1" applyFill="1" applyBorder="1" applyAlignment="1">
      <alignment horizontal="center" vertical="center"/>
    </xf>
    <xf numFmtId="0" fontId="24" fillId="48" borderId="41" xfId="0" applyFont="1" applyFill="1" applyBorder="1" applyAlignment="1">
      <alignment horizontal="center" vertical="center"/>
    </xf>
    <xf numFmtId="0" fontId="24" fillId="48" borderId="41" xfId="0" applyFont="1" applyFill="1" applyBorder="1" applyAlignment="1">
      <alignment horizontal="right" vertical="center" wrapText="1"/>
    </xf>
    <xf numFmtId="44" fontId="24" fillId="0" borderId="35" xfId="1" applyNumberFormat="1" applyFont="1" applyFill="1" applyBorder="1" applyAlignment="1">
      <alignment horizontal="center" vertical="center"/>
    </xf>
    <xf numFmtId="44" fontId="17" fillId="0" borderId="36" xfId="1" applyNumberFormat="1" applyFont="1" applyFill="1" applyBorder="1" applyAlignment="1">
      <alignment vertical="center"/>
    </xf>
    <xf numFmtId="44" fontId="24" fillId="0" borderId="36" xfId="0" applyNumberFormat="1" applyFont="1" applyBorder="1" applyAlignment="1">
      <alignment vertical="center"/>
    </xf>
    <xf numFmtId="44" fontId="24" fillId="0" borderId="39" xfId="1" applyNumberFormat="1" applyFont="1" applyFill="1" applyBorder="1" applyAlignment="1">
      <alignment vertical="center"/>
    </xf>
    <xf numFmtId="44" fontId="17" fillId="0" borderId="103" xfId="1" applyNumberFormat="1" applyFont="1" applyFill="1" applyBorder="1" applyAlignment="1">
      <alignment vertical="center"/>
    </xf>
    <xf numFmtId="44" fontId="24" fillId="0" borderId="35" xfId="0" applyNumberFormat="1" applyFont="1" applyBorder="1" applyAlignment="1">
      <alignment vertical="center"/>
    </xf>
    <xf numFmtId="44" fontId="26" fillId="0" borderId="36" xfId="1" applyNumberFormat="1" applyFont="1" applyFill="1" applyBorder="1" applyAlignment="1">
      <alignment vertical="center"/>
    </xf>
    <xf numFmtId="44" fontId="30" fillId="0" borderId="36" xfId="0" applyNumberFormat="1" applyFont="1" applyBorder="1" applyAlignment="1">
      <alignment vertical="center"/>
    </xf>
    <xf numFmtId="44" fontId="24" fillId="0" borderId="37" xfId="0" applyNumberFormat="1" applyFont="1" applyBorder="1" applyAlignment="1">
      <alignment vertical="center"/>
    </xf>
    <xf numFmtId="44" fontId="30" fillId="0" borderId="39" xfId="0" applyNumberFormat="1" applyFont="1" applyBorder="1" applyAlignment="1">
      <alignment vertical="center"/>
    </xf>
    <xf numFmtId="44" fontId="17" fillId="0" borderId="35" xfId="1" applyNumberFormat="1" applyFont="1" applyFill="1" applyBorder="1" applyAlignment="1">
      <alignment vertical="center"/>
    </xf>
    <xf numFmtId="44" fontId="24" fillId="48" borderId="42" xfId="2" applyFont="1" applyFill="1" applyBorder="1" applyAlignment="1">
      <alignment vertical="center"/>
    </xf>
    <xf numFmtId="0" fontId="23" fillId="0" borderId="0" xfId="0" applyFont="1" applyAlignment="1">
      <alignment horizontal="center"/>
    </xf>
    <xf numFmtId="0" fontId="24" fillId="2" borderId="0" xfId="1" applyNumberFormat="1" applyFont="1" applyFill="1" applyBorder="1" applyAlignment="1">
      <alignment horizontal="right" vertical="center" wrapText="1"/>
    </xf>
    <xf numFmtId="0" fontId="24" fillId="3" borderId="2" xfId="0" applyFont="1" applyFill="1" applyBorder="1" applyAlignment="1">
      <alignment vertical="center"/>
    </xf>
    <xf numFmtId="43" fontId="24" fillId="3" borderId="2" xfId="1" applyFont="1" applyFill="1" applyBorder="1" applyAlignment="1">
      <alignment horizontal="center" vertical="center"/>
    </xf>
    <xf numFmtId="44" fontId="24" fillId="3" borderId="2" xfId="1" applyNumberFormat="1" applyFont="1" applyFill="1" applyBorder="1" applyAlignment="1">
      <alignment horizontal="center" vertical="center"/>
    </xf>
    <xf numFmtId="44" fontId="24" fillId="3" borderId="2" xfId="1" applyNumberFormat="1" applyFont="1" applyFill="1" applyBorder="1" applyAlignment="1">
      <alignment horizontal="center" vertical="center" wrapText="1"/>
    </xf>
    <xf numFmtId="44" fontId="17" fillId="0" borderId="2" xfId="1" applyNumberFormat="1" applyFont="1" applyFill="1" applyBorder="1" applyAlignment="1">
      <alignment horizontal="right" vertical="center"/>
    </xf>
    <xf numFmtId="10" fontId="17" fillId="0" borderId="2" xfId="4" applyNumberFormat="1" applyFont="1" applyFill="1" applyBorder="1" applyAlignment="1">
      <alignment horizontal="center" vertical="center"/>
    </xf>
    <xf numFmtId="10" fontId="17" fillId="0" borderId="2" xfId="1" applyNumberFormat="1" applyFont="1" applyFill="1" applyBorder="1" applyAlignment="1">
      <alignment horizontal="center" vertical="center"/>
    </xf>
    <xf numFmtId="44" fontId="26" fillId="0" borderId="2" xfId="1" applyNumberFormat="1" applyFont="1" applyFill="1" applyBorder="1" applyAlignment="1">
      <alignment horizontal="right" vertical="center"/>
    </xf>
    <xf numFmtId="44" fontId="24" fillId="2" borderId="9" xfId="1" applyNumberFormat="1" applyFont="1" applyFill="1" applyBorder="1" applyAlignment="1">
      <alignment horizontal="left" vertical="center" wrapText="1"/>
    </xf>
    <xf numFmtId="0" fontId="24" fillId="3" borderId="62" xfId="0" applyFont="1" applyFill="1" applyBorder="1" applyAlignment="1">
      <alignment horizontal="center" vertical="center"/>
    </xf>
    <xf numFmtId="44" fontId="24" fillId="3" borderId="63" xfId="1" applyNumberFormat="1" applyFont="1" applyFill="1" applyBorder="1" applyAlignment="1">
      <alignment horizontal="center" vertical="center"/>
    </xf>
    <xf numFmtId="0" fontId="17" fillId="0" borderId="62" xfId="0" quotePrefix="1" applyFont="1" applyBorder="1" applyAlignment="1">
      <alignment horizontal="center" vertical="center"/>
    </xf>
    <xf numFmtId="0" fontId="23" fillId="0" borderId="62" xfId="0" applyFont="1" applyBorder="1" applyAlignment="1">
      <alignment horizontal="center" vertical="center"/>
    </xf>
    <xf numFmtId="0" fontId="17" fillId="0" borderId="62" xfId="0" applyFont="1" applyBorder="1" applyAlignment="1">
      <alignment horizontal="center" vertical="center"/>
    </xf>
    <xf numFmtId="0" fontId="23" fillId="2" borderId="62" xfId="0" applyFont="1" applyFill="1" applyBorder="1" applyAlignment="1">
      <alignment horizontal="center" vertical="center"/>
    </xf>
    <xf numFmtId="10" fontId="17" fillId="0" borderId="65" xfId="4" applyNumberFormat="1" applyFont="1" applyFill="1" applyBorder="1" applyAlignment="1">
      <alignment horizontal="center" vertical="center"/>
    </xf>
    <xf numFmtId="10" fontId="17" fillId="0" borderId="65" xfId="1" applyNumberFormat="1" applyFont="1" applyFill="1" applyBorder="1" applyAlignment="1">
      <alignment horizontal="center" vertical="center"/>
    </xf>
    <xf numFmtId="0" fontId="26" fillId="0" borderId="64" xfId="0" applyFont="1" applyBorder="1" applyAlignment="1">
      <alignment horizontal="center" vertical="center"/>
    </xf>
    <xf numFmtId="0" fontId="26" fillId="0" borderId="65" xfId="0" applyFont="1" applyBorder="1" applyAlignment="1">
      <alignment horizontal="center" vertical="center"/>
    </xf>
    <xf numFmtId="0" fontId="23" fillId="0" borderId="65" xfId="0" applyFont="1" applyBorder="1" applyAlignment="1">
      <alignment vertical="center" wrapText="1"/>
    </xf>
    <xf numFmtId="0" fontId="17" fillId="0" borderId="65" xfId="0" applyFont="1" applyBorder="1" applyAlignment="1">
      <alignment horizontal="center" vertical="center"/>
    </xf>
    <xf numFmtId="2" fontId="26" fillId="0" borderId="65" xfId="0" applyNumberFormat="1" applyFont="1" applyBorder="1" applyAlignment="1">
      <alignment horizontal="center" vertical="center"/>
    </xf>
    <xf numFmtId="44" fontId="23" fillId="0" borderId="65" xfId="2" applyFont="1" applyFill="1" applyBorder="1" applyAlignment="1">
      <alignment horizontal="center" vertical="center"/>
    </xf>
    <xf numFmtId="165" fontId="26" fillId="0" borderId="65" xfId="2" applyNumberFormat="1" applyFont="1" applyFill="1" applyBorder="1" applyAlignment="1">
      <alignment horizontal="center" vertical="center"/>
    </xf>
    <xf numFmtId="44" fontId="26" fillId="0" borderId="65" xfId="1" applyNumberFormat="1" applyFont="1" applyFill="1" applyBorder="1" applyAlignment="1">
      <alignment horizontal="right" vertical="center"/>
    </xf>
    <xf numFmtId="10" fontId="23" fillId="0" borderId="0" xfId="4" applyNumberFormat="1" applyFont="1" applyFill="1"/>
    <xf numFmtId="44" fontId="17" fillId="6" borderId="63" xfId="1" applyNumberFormat="1" applyFont="1" applyFill="1" applyBorder="1" applyAlignment="1">
      <alignment horizontal="center" vertical="center"/>
    </xf>
    <xf numFmtId="44" fontId="17" fillId="49" borderId="63" xfId="1" applyNumberFormat="1" applyFont="1" applyFill="1" applyBorder="1" applyAlignment="1">
      <alignment horizontal="center" vertical="center"/>
    </xf>
    <xf numFmtId="44" fontId="17" fillId="50" borderId="63" xfId="1" applyNumberFormat="1" applyFont="1" applyFill="1" applyBorder="1" applyAlignment="1">
      <alignment horizontal="center" vertical="center"/>
    </xf>
    <xf numFmtId="44" fontId="24" fillId="3" borderId="42" xfId="2" applyFont="1" applyFill="1" applyBorder="1" applyAlignment="1">
      <alignment horizontal="center" vertical="center"/>
    </xf>
    <xf numFmtId="4" fontId="23" fillId="2" borderId="55" xfId="0" applyNumberFormat="1" applyFont="1" applyFill="1" applyBorder="1" applyAlignment="1">
      <alignment horizontal="center" vertical="center"/>
    </xf>
    <xf numFmtId="0" fontId="24" fillId="2" borderId="56" xfId="0" applyFont="1" applyFill="1" applyBorder="1" applyAlignment="1">
      <alignment horizontal="left" vertical="center" wrapText="1"/>
    </xf>
    <xf numFmtId="0" fontId="24" fillId="2" borderId="56" xfId="0" applyFont="1" applyFill="1" applyBorder="1" applyAlignment="1">
      <alignment horizontal="center" vertical="center" wrapText="1"/>
    </xf>
    <xf numFmtId="4" fontId="23" fillId="2" borderId="56" xfId="0" applyNumberFormat="1" applyFont="1" applyFill="1" applyBorder="1" applyAlignment="1">
      <alignment horizontal="center" vertical="center" wrapText="1"/>
    </xf>
    <xf numFmtId="44" fontId="24" fillId="2" borderId="56" xfId="0" applyNumberFormat="1" applyFont="1" applyFill="1" applyBorder="1" applyAlignment="1">
      <alignment horizontal="center" vertical="center" wrapText="1"/>
    </xf>
    <xf numFmtId="44" fontId="24" fillId="2" borderId="57" xfId="0" applyNumberFormat="1" applyFont="1" applyFill="1" applyBorder="1" applyAlignment="1">
      <alignment horizontal="center" vertical="center" wrapText="1"/>
    </xf>
    <xf numFmtId="44" fontId="17" fillId="50" borderId="66" xfId="1" applyNumberFormat="1" applyFont="1" applyFill="1" applyBorder="1" applyAlignment="1">
      <alignment horizontal="center" vertical="center"/>
    </xf>
    <xf numFmtId="0" fontId="20" fillId="2" borderId="67" xfId="0" applyFont="1" applyFill="1" applyBorder="1" applyAlignment="1">
      <alignment horizontal="center" vertical="center" wrapText="1"/>
    </xf>
    <xf numFmtId="0" fontId="20" fillId="2" borderId="44" xfId="0" applyFont="1" applyFill="1" applyBorder="1" applyAlignment="1">
      <alignment horizontal="center" vertical="center" wrapText="1"/>
    </xf>
    <xf numFmtId="0" fontId="20" fillId="2" borderId="68" xfId="0" applyFont="1" applyFill="1" applyBorder="1" applyAlignment="1">
      <alignment horizontal="center" vertical="center" wrapText="1"/>
    </xf>
    <xf numFmtId="0" fontId="39" fillId="2" borderId="71" xfId="0" applyFont="1" applyFill="1" applyBorder="1" applyAlignment="1">
      <alignment horizontal="center" vertical="center" wrapText="1"/>
    </xf>
    <xf numFmtId="0" fontId="39" fillId="2" borderId="72" xfId="0" applyFont="1" applyFill="1" applyBorder="1" applyAlignment="1">
      <alignment horizontal="center" vertical="center" wrapText="1"/>
    </xf>
    <xf numFmtId="0" fontId="39" fillId="2" borderId="73" xfId="0" applyFont="1" applyFill="1" applyBorder="1" applyAlignment="1">
      <alignment horizontal="center" vertical="center" wrapText="1"/>
    </xf>
    <xf numFmtId="4" fontId="20" fillId="0" borderId="13" xfId="16" applyNumberFormat="1" applyFont="1" applyBorder="1" applyAlignment="1">
      <alignment horizontal="center" vertical="center" wrapText="1"/>
    </xf>
    <xf numFmtId="4" fontId="20" fillId="0" borderId="17" xfId="16" applyNumberFormat="1" applyFont="1" applyBorder="1" applyAlignment="1">
      <alignment horizontal="center" vertical="center" wrapText="1"/>
    </xf>
    <xf numFmtId="2" fontId="20" fillId="0" borderId="78" xfId="16" quotePrefix="1" applyNumberFormat="1" applyFont="1" applyBorder="1" applyAlignment="1">
      <alignment horizontal="center" vertical="center"/>
    </xf>
    <xf numFmtId="2" fontId="20" fillId="0" borderId="80" xfId="16" applyNumberFormat="1" applyFont="1" applyBorder="1" applyAlignment="1">
      <alignment horizontal="center" vertical="center"/>
    </xf>
    <xf numFmtId="164" fontId="20" fillId="9" borderId="31" xfId="12" applyFont="1" applyFill="1" applyBorder="1" applyAlignment="1">
      <alignment horizontal="center" vertical="center"/>
    </xf>
    <xf numFmtId="164" fontId="20" fillId="9" borderId="27" xfId="12" applyFont="1" applyFill="1" applyBorder="1" applyAlignment="1">
      <alignment horizontal="center" vertical="center"/>
    </xf>
    <xf numFmtId="164" fontId="20" fillId="9" borderId="51" xfId="12" applyFont="1" applyFill="1" applyBorder="1" applyAlignment="1">
      <alignment horizontal="center" vertical="center"/>
    </xf>
    <xf numFmtId="164" fontId="27" fillId="9" borderId="52" xfId="12" applyFont="1" applyFill="1" applyBorder="1" applyAlignment="1">
      <alignment horizontal="center" vertical="center"/>
    </xf>
    <xf numFmtId="0" fontId="20" fillId="2" borderId="0" xfId="0" applyFont="1" applyFill="1" applyAlignment="1">
      <alignment horizontal="left" vertical="center" wrapText="1"/>
    </xf>
    <xf numFmtId="0" fontId="20" fillId="9" borderId="74" xfId="16" applyFont="1" applyFill="1" applyBorder="1" applyAlignment="1">
      <alignment horizontal="center" vertical="center"/>
    </xf>
    <xf numFmtId="0" fontId="20" fillId="9" borderId="76" xfId="16" applyFont="1" applyFill="1" applyBorder="1" applyAlignment="1">
      <alignment horizontal="center" vertical="center"/>
    </xf>
    <xf numFmtId="0" fontId="20" fillId="9" borderId="30" xfId="16" applyFont="1" applyFill="1" applyBorder="1" applyAlignment="1">
      <alignment horizontal="center" vertical="center"/>
    </xf>
    <xf numFmtId="0" fontId="20" fillId="9" borderId="50" xfId="16" applyFont="1" applyFill="1" applyBorder="1" applyAlignment="1">
      <alignment horizontal="center" vertical="center"/>
    </xf>
    <xf numFmtId="0" fontId="20" fillId="9" borderId="49" xfId="16" applyFont="1" applyFill="1" applyBorder="1" applyAlignment="1">
      <alignment horizontal="center" vertical="center"/>
    </xf>
    <xf numFmtId="0" fontId="20" fillId="9" borderId="48" xfId="16" applyFont="1" applyFill="1" applyBorder="1" applyAlignment="1">
      <alignment horizontal="center" vertical="center"/>
    </xf>
    <xf numFmtId="0" fontId="20" fillId="9" borderId="106" xfId="16" applyFont="1" applyFill="1" applyBorder="1" applyAlignment="1">
      <alignment horizontal="center" vertical="center"/>
    </xf>
    <xf numFmtId="0" fontId="20" fillId="9" borderId="75" xfId="16" applyFont="1" applyFill="1" applyBorder="1" applyAlignment="1">
      <alignment horizontal="center" vertical="center"/>
    </xf>
    <xf numFmtId="0" fontId="27" fillId="2" borderId="0" xfId="0" applyFont="1" applyFill="1" applyAlignment="1">
      <alignment horizontal="left" vertical="center" wrapText="1"/>
    </xf>
    <xf numFmtId="2" fontId="20" fillId="0" borderId="82" xfId="16" quotePrefix="1" applyNumberFormat="1" applyFont="1" applyBorder="1" applyAlignment="1">
      <alignment horizontal="center" vertical="center"/>
    </xf>
    <xf numFmtId="4" fontId="20" fillId="0" borderId="14" xfId="16" applyNumberFormat="1" applyFont="1" applyBorder="1" applyAlignment="1">
      <alignment horizontal="center" vertical="center" wrapText="1"/>
    </xf>
    <xf numFmtId="0" fontId="20" fillId="0" borderId="82" xfId="16" quotePrefix="1" applyFont="1" applyBorder="1" applyAlignment="1">
      <alignment horizontal="center" vertical="center"/>
    </xf>
    <xf numFmtId="0" fontId="20" fillId="0" borderId="80" xfId="16" applyFont="1" applyBorder="1" applyAlignment="1">
      <alignment horizontal="center" vertical="center"/>
    </xf>
    <xf numFmtId="4" fontId="20" fillId="0" borderId="15" xfId="16" applyNumberFormat="1" applyFont="1" applyBorder="1" applyAlignment="1">
      <alignment horizontal="center" vertical="center" wrapText="1"/>
    </xf>
    <xf numFmtId="4" fontId="20" fillId="0" borderId="19" xfId="16" applyNumberFormat="1" applyFont="1" applyBorder="1" applyAlignment="1">
      <alignment horizontal="center" vertical="center" wrapText="1"/>
    </xf>
    <xf numFmtId="2" fontId="20" fillId="0" borderId="82" xfId="16" applyNumberFormat="1" applyFont="1" applyBorder="1" applyAlignment="1">
      <alignment horizontal="center" vertical="center"/>
    </xf>
    <xf numFmtId="171" fontId="27" fillId="11" borderId="0" xfId="12" applyNumberFormat="1" applyFont="1" applyFill="1" applyBorder="1" applyAlignment="1">
      <alignment horizontal="center" vertical="center"/>
    </xf>
    <xf numFmtId="171" fontId="27" fillId="11" borderId="11" xfId="12" applyNumberFormat="1" applyFont="1" applyFill="1" applyBorder="1" applyAlignment="1">
      <alignment horizontal="center" vertical="center"/>
    </xf>
    <xf numFmtId="0" fontId="20" fillId="11" borderId="58" xfId="16" applyFont="1" applyFill="1" applyBorder="1" applyAlignment="1">
      <alignment horizontal="center" vertical="center"/>
    </xf>
    <xf numFmtId="0" fontId="20" fillId="11" borderId="7" xfId="16" applyFont="1" applyFill="1" applyBorder="1" applyAlignment="1">
      <alignment horizontal="center" vertical="center"/>
    </xf>
    <xf numFmtId="0" fontId="20" fillId="11" borderId="22" xfId="16" applyFont="1" applyFill="1" applyBorder="1" applyAlignment="1">
      <alignment horizontal="center" vertical="center"/>
    </xf>
    <xf numFmtId="0" fontId="20" fillId="11" borderId="85" xfId="16" applyFont="1" applyFill="1" applyBorder="1" applyAlignment="1">
      <alignment horizontal="center" vertical="center"/>
    </xf>
    <xf numFmtId="0" fontId="20" fillId="11" borderId="86" xfId="16" applyFont="1" applyFill="1" applyBorder="1" applyAlignment="1">
      <alignment horizontal="center" vertical="center"/>
    </xf>
    <xf numFmtId="0" fontId="20" fillId="11" borderId="87" xfId="16" applyFont="1" applyFill="1" applyBorder="1" applyAlignment="1">
      <alignment horizontal="center" vertical="center"/>
    </xf>
    <xf numFmtId="2" fontId="27" fillId="0" borderId="82" xfId="16" quotePrefix="1" applyNumberFormat="1" applyFont="1" applyBorder="1" applyAlignment="1">
      <alignment horizontal="center" vertical="center"/>
    </xf>
    <xf numFmtId="2" fontId="27" fillId="0" borderId="80" xfId="16" applyNumberFormat="1" applyFont="1" applyBorder="1" applyAlignment="1">
      <alignment horizontal="center" vertical="center"/>
    </xf>
    <xf numFmtId="0" fontId="27" fillId="0" borderId="82" xfId="16" quotePrefix="1" applyFont="1" applyBorder="1" applyAlignment="1">
      <alignment horizontal="center" vertical="center"/>
    </xf>
    <xf numFmtId="0" fontId="27" fillId="0" borderId="80" xfId="16" applyFont="1" applyBorder="1" applyAlignment="1">
      <alignment horizontal="center" vertical="center"/>
    </xf>
    <xf numFmtId="4" fontId="20" fillId="0" borderId="30" xfId="16" applyNumberFormat="1" applyFont="1" applyBorder="1" applyAlignment="1">
      <alignment horizontal="center" vertical="center" wrapText="1"/>
    </xf>
    <xf numFmtId="0" fontId="20" fillId="11" borderId="84" xfId="16" applyFont="1" applyFill="1" applyBorder="1" applyAlignment="1">
      <alignment horizontal="center" vertical="center"/>
    </xf>
    <xf numFmtId="0" fontId="20" fillId="11" borderId="1" xfId="16" applyFont="1" applyFill="1" applyBorder="1" applyAlignment="1">
      <alignment horizontal="center" vertical="center"/>
    </xf>
    <xf numFmtId="0" fontId="20" fillId="11" borderId="21" xfId="16" applyFont="1" applyFill="1" applyBorder="1" applyAlignment="1">
      <alignment horizontal="center" vertical="center"/>
    </xf>
    <xf numFmtId="4" fontId="27" fillId="0" borderId="14" xfId="16" applyNumberFormat="1" applyFont="1" applyBorder="1" applyAlignment="1">
      <alignment horizontal="center" vertical="center" wrapText="1"/>
    </xf>
    <xf numFmtId="4" fontId="27" fillId="0" borderId="17" xfId="16" applyNumberFormat="1" applyFont="1" applyBorder="1" applyAlignment="1">
      <alignment horizontal="center" vertical="center" wrapText="1"/>
    </xf>
    <xf numFmtId="4" fontId="20" fillId="0" borderId="50" xfId="16" applyNumberFormat="1" applyFont="1" applyBorder="1" applyAlignment="1">
      <alignment horizontal="center" vertical="center" wrapText="1"/>
    </xf>
    <xf numFmtId="10" fontId="27" fillId="2" borderId="43" xfId="1" applyNumberFormat="1" applyFont="1" applyFill="1" applyBorder="1" applyAlignment="1">
      <alignment horizontal="center" vertical="center" wrapText="1"/>
    </xf>
    <xf numFmtId="0" fontId="24" fillId="0" borderId="123" xfId="0" applyFont="1" applyBorder="1" applyAlignment="1">
      <alignment horizontal="center" vertical="center"/>
    </xf>
    <xf numFmtId="0" fontId="24" fillId="0" borderId="47" xfId="0" applyFont="1" applyBorder="1" applyAlignment="1">
      <alignment horizontal="center" vertical="center"/>
    </xf>
    <xf numFmtId="0" fontId="24" fillId="0" borderId="28" xfId="0" applyFont="1" applyBorder="1" applyAlignment="1">
      <alignment horizontal="center" vertical="center"/>
    </xf>
    <xf numFmtId="0" fontId="24" fillId="0" borderId="32" xfId="0" applyFont="1" applyBorder="1" applyAlignment="1">
      <alignment horizontal="center" vertical="center"/>
    </xf>
    <xf numFmtId="0" fontId="24" fillId="0" borderId="122" xfId="0" applyFont="1" applyBorder="1" applyAlignment="1">
      <alignment horizontal="center" vertical="center"/>
    </xf>
    <xf numFmtId="0" fontId="24" fillId="0" borderId="24" xfId="0" applyFont="1" applyBorder="1" applyAlignment="1">
      <alignment horizontal="center" vertical="center"/>
    </xf>
    <xf numFmtId="0" fontId="24" fillId="0" borderId="13" xfId="0" applyFont="1" applyBorder="1" applyAlignment="1">
      <alignment horizontal="center" vertical="center"/>
    </xf>
    <xf numFmtId="0" fontId="24" fillId="0" borderId="25" xfId="0" applyFont="1" applyBorder="1" applyAlignment="1">
      <alignment horizontal="center" vertical="center"/>
    </xf>
    <xf numFmtId="0" fontId="24" fillId="0" borderId="99" xfId="0" applyFont="1" applyBorder="1" applyAlignment="1">
      <alignment horizontal="center" vertical="center"/>
    </xf>
    <xf numFmtId="0" fontId="24" fillId="0" borderId="23" xfId="0" applyFont="1" applyBorder="1" applyAlignment="1">
      <alignment horizontal="center" vertical="center"/>
    </xf>
    <xf numFmtId="0" fontId="37" fillId="2" borderId="71" xfId="0" applyFont="1" applyFill="1" applyBorder="1" applyAlignment="1">
      <alignment horizontal="center" vertical="center" wrapText="1"/>
    </xf>
    <xf numFmtId="0" fontId="37" fillId="2" borderId="72" xfId="0" applyFont="1" applyFill="1" applyBorder="1" applyAlignment="1">
      <alignment horizontal="center" vertical="center" wrapText="1"/>
    </xf>
    <xf numFmtId="0" fontId="37" fillId="2" borderId="73" xfId="0" applyFont="1" applyFill="1" applyBorder="1" applyAlignment="1">
      <alignment horizontal="center" vertical="center" wrapText="1"/>
    </xf>
    <xf numFmtId="0" fontId="38" fillId="2" borderId="67" xfId="0" applyFont="1" applyFill="1" applyBorder="1" applyAlignment="1">
      <alignment horizontal="center" vertical="center" wrapText="1"/>
    </xf>
    <xf numFmtId="0" fontId="38" fillId="2" borderId="44" xfId="0" applyFont="1" applyFill="1" applyBorder="1" applyAlignment="1">
      <alignment horizontal="center" vertical="center" wrapText="1"/>
    </xf>
    <xf numFmtId="0" fontId="38" fillId="2" borderId="68" xfId="0" applyFont="1" applyFill="1" applyBorder="1" applyAlignment="1">
      <alignment horizontal="center" vertical="center" wrapText="1"/>
    </xf>
    <xf numFmtId="0" fontId="24" fillId="2" borderId="0" xfId="0" applyFont="1" applyFill="1" applyAlignment="1">
      <alignment horizontal="left" vertical="center" wrapText="1"/>
    </xf>
    <xf numFmtId="0" fontId="24" fillId="2" borderId="0" xfId="1" applyNumberFormat="1" applyFont="1" applyFill="1" applyBorder="1" applyAlignment="1">
      <alignment horizontal="center" vertical="center" wrapText="1"/>
    </xf>
    <xf numFmtId="0" fontId="24" fillId="2" borderId="9" xfId="1" applyNumberFormat="1" applyFont="1" applyFill="1" applyBorder="1" applyAlignment="1">
      <alignment horizontal="center" vertical="center" wrapText="1"/>
    </xf>
    <xf numFmtId="0" fontId="24" fillId="0" borderId="0" xfId="1" applyNumberFormat="1" applyFont="1" applyBorder="1" applyAlignment="1">
      <alignment horizontal="right" vertical="center" wrapText="1"/>
    </xf>
    <xf numFmtId="0" fontId="24" fillId="0" borderId="11" xfId="1" applyNumberFormat="1" applyFont="1" applyBorder="1" applyAlignment="1">
      <alignment horizontal="right" vertical="center" wrapText="1"/>
    </xf>
    <xf numFmtId="0" fontId="24" fillId="2" borderId="11" xfId="0" applyFont="1" applyFill="1" applyBorder="1" applyAlignment="1">
      <alignment vertical="center" wrapText="1"/>
    </xf>
    <xf numFmtId="0" fontId="24" fillId="3" borderId="28" xfId="0" applyFont="1" applyFill="1" applyBorder="1" applyAlignment="1">
      <alignment horizontal="center" vertical="center"/>
    </xf>
    <xf numFmtId="0" fontId="24" fillId="3" borderId="32" xfId="0" applyFont="1" applyFill="1" applyBorder="1" applyAlignment="1">
      <alignment horizontal="center" vertical="center"/>
    </xf>
    <xf numFmtId="0" fontId="24" fillId="3" borderId="123" xfId="0" applyFont="1" applyFill="1" applyBorder="1" applyAlignment="1">
      <alignment horizontal="center" vertical="center"/>
    </xf>
    <xf numFmtId="0" fontId="24" fillId="3" borderId="47" xfId="0" applyFont="1" applyFill="1" applyBorder="1" applyAlignment="1">
      <alignment horizontal="center" vertical="center"/>
    </xf>
    <xf numFmtId="0" fontId="24" fillId="3" borderId="99" xfId="0" applyFont="1" applyFill="1" applyBorder="1" applyAlignment="1">
      <alignment horizontal="center" vertical="center"/>
    </xf>
    <xf numFmtId="0" fontId="24" fillId="3" borderId="23" xfId="0" applyFont="1" applyFill="1" applyBorder="1" applyAlignment="1">
      <alignment horizontal="center" vertical="center"/>
    </xf>
    <xf numFmtId="0" fontId="24" fillId="3" borderId="13" xfId="0" applyFont="1" applyFill="1" applyBorder="1" applyAlignment="1">
      <alignment horizontal="center" vertical="center"/>
    </xf>
    <xf numFmtId="0" fontId="24" fillId="3" borderId="25" xfId="0" applyFont="1" applyFill="1" applyBorder="1" applyAlignment="1">
      <alignment horizontal="center" vertical="center"/>
    </xf>
    <xf numFmtId="0" fontId="24" fillId="3" borderId="122" xfId="0" applyFont="1" applyFill="1" applyBorder="1" applyAlignment="1">
      <alignment horizontal="center" vertical="center"/>
    </xf>
    <xf numFmtId="0" fontId="24" fillId="3" borderId="24" xfId="0" applyFont="1" applyFill="1" applyBorder="1" applyAlignment="1">
      <alignment horizontal="center" vertical="center"/>
    </xf>
    <xf numFmtId="17" fontId="24" fillId="0" borderId="9" xfId="1" applyNumberFormat="1" applyFont="1" applyFill="1" applyBorder="1" applyAlignment="1">
      <alignment horizontal="left" vertical="center" wrapText="1"/>
    </xf>
    <xf numFmtId="17" fontId="24" fillId="0" borderId="12" xfId="1" applyNumberFormat="1" applyFont="1" applyFill="1" applyBorder="1" applyAlignment="1">
      <alignment horizontal="left" vertical="center" wrapText="1"/>
    </xf>
    <xf numFmtId="0" fontId="37" fillId="2" borderId="55" xfId="0" applyFont="1" applyFill="1" applyBorder="1" applyAlignment="1">
      <alignment horizontal="center" vertical="center" wrapText="1"/>
    </xf>
    <xf numFmtId="0" fontId="37" fillId="2" borderId="56" xfId="0" applyFont="1" applyFill="1" applyBorder="1" applyAlignment="1">
      <alignment horizontal="center" vertical="center" wrapText="1"/>
    </xf>
    <xf numFmtId="0" fontId="37" fillId="2" borderId="57" xfId="0" applyFont="1" applyFill="1" applyBorder="1" applyAlignment="1">
      <alignment horizontal="center" vertical="center" wrapText="1"/>
    </xf>
    <xf numFmtId="0" fontId="38" fillId="2" borderId="8" xfId="0" applyFont="1" applyFill="1" applyBorder="1" applyAlignment="1">
      <alignment horizontal="center" vertical="center" wrapText="1"/>
    </xf>
    <xf numFmtId="0" fontId="38" fillId="2" borderId="0" xfId="0" applyFont="1" applyFill="1" applyAlignment="1">
      <alignment horizontal="center" vertical="center" wrapText="1"/>
    </xf>
    <xf numFmtId="0" fontId="38" fillId="2" borderId="9" xfId="0" applyFont="1" applyFill="1" applyBorder="1" applyAlignment="1">
      <alignment horizontal="center" vertical="center" wrapText="1"/>
    </xf>
    <xf numFmtId="0" fontId="24" fillId="2" borderId="0" xfId="0" applyFont="1" applyFill="1" applyAlignment="1">
      <alignment vertical="center" wrapText="1"/>
    </xf>
    <xf numFmtId="17" fontId="24" fillId="0" borderId="0" xfId="1" applyNumberFormat="1" applyFont="1" applyFill="1" applyBorder="1" applyAlignment="1">
      <alignment horizontal="left" vertical="center" wrapText="1"/>
    </xf>
    <xf numFmtId="17" fontId="24" fillId="0" borderId="1" xfId="1" applyNumberFormat="1" applyFont="1" applyFill="1" applyBorder="1" applyAlignment="1">
      <alignment horizontal="left" vertical="center" wrapText="1"/>
    </xf>
    <xf numFmtId="0" fontId="0" fillId="0" borderId="0" xfId="0" applyAlignment="1">
      <alignment wrapText="1"/>
    </xf>
    <xf numFmtId="0" fontId="7" fillId="0" borderId="0" xfId="0" applyFont="1" applyAlignment="1">
      <alignment wrapText="1"/>
    </xf>
    <xf numFmtId="0" fontId="54" fillId="0" borderId="5" xfId="0" applyFont="1" applyBorder="1" applyAlignment="1">
      <alignment horizontal="right" vertical="center" wrapText="1"/>
    </xf>
    <xf numFmtId="0" fontId="54" fillId="0" borderId="13" xfId="0" applyFont="1" applyBorder="1" applyAlignment="1">
      <alignment horizontal="right" vertical="center" wrapText="1"/>
    </xf>
    <xf numFmtId="0" fontId="54" fillId="0" borderId="6" xfId="0" applyFont="1" applyBorder="1" applyAlignment="1">
      <alignment horizontal="right" vertical="center" wrapText="1"/>
    </xf>
    <xf numFmtId="0" fontId="26" fillId="0" borderId="128" xfId="0" applyFont="1" applyBorder="1" applyAlignment="1">
      <alignment horizontal="center" vertical="center"/>
    </xf>
    <xf numFmtId="0" fontId="26" fillId="0" borderId="78" xfId="0" applyFont="1" applyBorder="1" applyAlignment="1">
      <alignment horizontal="center" vertical="center"/>
    </xf>
    <xf numFmtId="0" fontId="26" fillId="0" borderId="60" xfId="0" applyFont="1" applyBorder="1" applyAlignment="1">
      <alignment horizontal="center" vertical="center"/>
    </xf>
    <xf numFmtId="0" fontId="37" fillId="2" borderId="124" xfId="0" applyFont="1" applyFill="1" applyBorder="1" applyAlignment="1">
      <alignment horizontal="center" vertical="center" wrapText="1"/>
    </xf>
    <xf numFmtId="0" fontId="37" fillId="2" borderId="125" xfId="0" applyFont="1" applyFill="1" applyBorder="1" applyAlignment="1">
      <alignment horizontal="center" vertical="center" wrapText="1"/>
    </xf>
    <xf numFmtId="0" fontId="30" fillId="12" borderId="43" xfId="0" applyFont="1" applyFill="1" applyBorder="1" applyAlignment="1">
      <alignment horizontal="left" vertical="center" wrapText="1"/>
    </xf>
    <xf numFmtId="0" fontId="30" fillId="12" borderId="0" xfId="0" applyFont="1" applyFill="1" applyAlignment="1">
      <alignment horizontal="left" vertical="center" wrapText="1"/>
    </xf>
    <xf numFmtId="0" fontId="30" fillId="2" borderId="126" xfId="0" applyFont="1" applyFill="1" applyBorder="1" applyAlignment="1">
      <alignment horizontal="center" vertical="center" wrapText="1"/>
    </xf>
    <xf numFmtId="0" fontId="30" fillId="2" borderId="104" xfId="0" applyFont="1" applyFill="1" applyBorder="1" applyAlignment="1">
      <alignment horizontal="center" vertical="center" wrapText="1"/>
    </xf>
    <xf numFmtId="0" fontId="30" fillId="2" borderId="127" xfId="0" applyFont="1" applyFill="1" applyBorder="1" applyAlignment="1">
      <alignment horizontal="center" vertical="center" wrapText="1"/>
    </xf>
    <xf numFmtId="0" fontId="30" fillId="0" borderId="43" xfId="1" applyNumberFormat="1" applyFont="1" applyFill="1" applyBorder="1" applyAlignment="1">
      <alignment horizontal="center" vertical="center" wrapText="1"/>
    </xf>
    <xf numFmtId="0" fontId="30" fillId="0" borderId="105" xfId="1" applyNumberFormat="1" applyFont="1" applyFill="1" applyBorder="1" applyAlignment="1">
      <alignment horizontal="center" vertical="center" wrapText="1"/>
    </xf>
    <xf numFmtId="0" fontId="30" fillId="0" borderId="0" xfId="1" applyNumberFormat="1" applyFont="1" applyFill="1" applyBorder="1" applyAlignment="1">
      <alignment horizontal="center" vertical="center" wrapText="1"/>
    </xf>
    <xf numFmtId="0" fontId="30" fillId="0" borderId="9" xfId="1" applyNumberFormat="1" applyFont="1" applyFill="1" applyBorder="1" applyAlignment="1">
      <alignment horizontal="center" vertical="center" wrapText="1"/>
    </xf>
    <xf numFmtId="0" fontId="54" fillId="0" borderId="20" xfId="0" applyFont="1" applyBorder="1" applyAlignment="1">
      <alignment horizontal="right" vertical="center" wrapText="1"/>
    </xf>
    <xf numFmtId="0" fontId="26" fillId="0" borderId="130" xfId="0" applyFont="1" applyBorder="1" applyAlignment="1">
      <alignment horizontal="center" vertical="center"/>
    </xf>
    <xf numFmtId="0" fontId="30" fillId="0" borderId="128" xfId="0" applyFont="1" applyBorder="1" applyAlignment="1">
      <alignment horizontal="center" vertical="center"/>
    </xf>
    <xf numFmtId="0" fontId="30" fillId="2" borderId="29" xfId="0" applyFont="1" applyFill="1" applyBorder="1" applyAlignment="1">
      <alignment horizontal="center" vertical="center" wrapText="1"/>
    </xf>
    <xf numFmtId="0" fontId="54" fillId="0" borderId="20" xfId="0" applyFont="1" applyBorder="1" applyAlignment="1">
      <alignment horizontal="right" vertical="center"/>
    </xf>
    <xf numFmtId="4" fontId="26" fillId="0" borderId="130" xfId="0" applyNumberFormat="1" applyFont="1" applyBorder="1" applyAlignment="1">
      <alignment horizontal="center" vertical="center"/>
    </xf>
    <xf numFmtId="0" fontId="54" fillId="0" borderId="96" xfId="0" applyFont="1" applyBorder="1" applyAlignment="1">
      <alignment horizontal="right" vertical="center"/>
    </xf>
    <xf numFmtId="0" fontId="54" fillId="0" borderId="97" xfId="0" applyFont="1" applyBorder="1" applyAlignment="1">
      <alignment horizontal="right" vertical="center"/>
    </xf>
    <xf numFmtId="0" fontId="54" fillId="0" borderId="26" xfId="0" applyFont="1" applyBorder="1" applyAlignment="1">
      <alignment horizontal="right" vertical="center"/>
    </xf>
    <xf numFmtId="0" fontId="26" fillId="0" borderId="136" xfId="0" applyFont="1" applyBorder="1" applyAlignment="1">
      <alignment horizontal="center" vertical="center"/>
    </xf>
    <xf numFmtId="0" fontId="26" fillId="0" borderId="138" xfId="0" applyFont="1" applyBorder="1" applyAlignment="1">
      <alignment horizontal="center" vertical="center"/>
    </xf>
    <xf numFmtId="0" fontId="26" fillId="0" borderId="132" xfId="0" applyFont="1" applyBorder="1" applyAlignment="1">
      <alignment horizontal="center" vertical="center"/>
    </xf>
    <xf numFmtId="0" fontId="54" fillId="0" borderId="96" xfId="0" applyFont="1" applyBorder="1" applyAlignment="1">
      <alignment horizontal="right" vertical="center" wrapText="1"/>
    </xf>
    <xf numFmtId="0" fontId="54" fillId="0" borderId="97" xfId="0" applyFont="1" applyBorder="1" applyAlignment="1">
      <alignment horizontal="right" vertical="center" wrapText="1"/>
    </xf>
    <xf numFmtId="0" fontId="54" fillId="0" borderId="26" xfId="0" applyFont="1" applyBorder="1" applyAlignment="1">
      <alignment horizontal="right" vertical="center" wrapText="1"/>
    </xf>
    <xf numFmtId="4" fontId="26" fillId="0" borderId="136" xfId="0" applyNumberFormat="1" applyFont="1" applyBorder="1" applyAlignment="1">
      <alignment horizontal="center" vertical="center"/>
    </xf>
    <xf numFmtId="4" fontId="26" fillId="0" borderId="138" xfId="0" applyNumberFormat="1" applyFont="1" applyBorder="1" applyAlignment="1">
      <alignment horizontal="center" vertical="center"/>
    </xf>
    <xf numFmtId="4" fontId="26" fillId="0" borderId="132" xfId="0" applyNumberFormat="1" applyFont="1" applyBorder="1" applyAlignment="1">
      <alignment horizontal="center" vertical="center"/>
    </xf>
    <xf numFmtId="1" fontId="54" fillId="0" borderId="5" xfId="0" applyNumberFormat="1" applyFont="1" applyBorder="1" applyAlignment="1">
      <alignment horizontal="right" vertical="center" wrapText="1"/>
    </xf>
    <xf numFmtId="1" fontId="54" fillId="0" borderId="13" xfId="0" applyNumberFormat="1" applyFont="1" applyBorder="1" applyAlignment="1">
      <alignment horizontal="right" vertical="center" wrapText="1"/>
    </xf>
    <xf numFmtId="1" fontId="54" fillId="0" borderId="6" xfId="0" applyNumberFormat="1" applyFont="1" applyBorder="1" applyAlignment="1">
      <alignment horizontal="right" vertical="center" wrapText="1"/>
    </xf>
    <xf numFmtId="4" fontId="26" fillId="0" borderId="128" xfId="0" applyNumberFormat="1" applyFont="1" applyBorder="1" applyAlignment="1">
      <alignment vertical="center"/>
    </xf>
    <xf numFmtId="4" fontId="26" fillId="0" borderId="78" xfId="0" applyNumberFormat="1" applyFont="1" applyBorder="1" applyAlignment="1">
      <alignment vertical="center"/>
    </xf>
    <xf numFmtId="4" fontId="26" fillId="0" borderId="60" xfId="0" applyNumberFormat="1" applyFont="1" applyBorder="1" applyAlignment="1">
      <alignment vertical="center"/>
    </xf>
    <xf numFmtId="0" fontId="30" fillId="0" borderId="60" xfId="0" applyFont="1" applyBorder="1" applyAlignment="1">
      <alignment horizontal="center" vertical="center"/>
    </xf>
    <xf numFmtId="4" fontId="26" fillId="0" borderId="141" xfId="0" applyNumberFormat="1" applyFont="1" applyBorder="1" applyAlignment="1">
      <alignment horizontal="center" vertical="center"/>
    </xf>
    <xf numFmtId="4" fontId="26" fillId="0" borderId="142" xfId="0" applyNumberFormat="1" applyFont="1" applyBorder="1" applyAlignment="1">
      <alignment horizontal="center" vertical="center"/>
    </xf>
    <xf numFmtId="0" fontId="54" fillId="0" borderId="89" xfId="0" applyFont="1" applyBorder="1" applyAlignment="1">
      <alignment horizontal="right" vertical="center" wrapText="1"/>
    </xf>
    <xf numFmtId="0" fontId="54" fillId="0" borderId="92" xfId="0" applyFont="1" applyBorder="1" applyAlignment="1">
      <alignment horizontal="right" vertical="center" wrapText="1"/>
    </xf>
    <xf numFmtId="0" fontId="30" fillId="0" borderId="78" xfId="0" applyFont="1" applyBorder="1" applyAlignment="1">
      <alignment horizontal="center" vertical="center"/>
    </xf>
    <xf numFmtId="0" fontId="3" fillId="0" borderId="64" xfId="0" applyFont="1" applyBorder="1" applyAlignment="1">
      <alignment horizontal="center" vertical="top" wrapText="1"/>
    </xf>
    <xf numFmtId="0" fontId="3" fillId="0" borderId="65" xfId="0" applyFont="1" applyBorder="1" applyAlignment="1">
      <alignment horizontal="center" vertical="top" wrapText="1"/>
    </xf>
    <xf numFmtId="0" fontId="3" fillId="0" borderId="62" xfId="0" applyFont="1" applyBorder="1" applyAlignment="1">
      <alignment horizontal="left" vertical="top" wrapText="1" indent="4"/>
    </xf>
    <xf numFmtId="0" fontId="3" fillId="0" borderId="2" xfId="0" applyFont="1" applyBorder="1" applyAlignment="1">
      <alignment horizontal="left" vertical="top" wrapText="1" indent="4"/>
    </xf>
    <xf numFmtId="0" fontId="3" fillId="0" borderId="62" xfId="0" applyFont="1" applyBorder="1" applyAlignment="1">
      <alignment horizontal="center" vertical="top" wrapText="1"/>
    </xf>
    <xf numFmtId="0" fontId="3" fillId="0" borderId="2" xfId="0" applyFont="1" applyBorder="1" applyAlignment="1">
      <alignment horizontal="center" vertical="top" wrapText="1"/>
    </xf>
    <xf numFmtId="0" fontId="3" fillId="0" borderId="62" xfId="0" applyFont="1" applyBorder="1" applyAlignment="1">
      <alignment horizontal="left" vertical="top" wrapText="1" indent="8"/>
    </xf>
    <xf numFmtId="0" fontId="3" fillId="0" borderId="2" xfId="0" applyFont="1" applyBorder="1" applyAlignment="1">
      <alignment horizontal="left" vertical="top" wrapText="1" indent="8"/>
    </xf>
    <xf numFmtId="0" fontId="3" fillId="0" borderId="62" xfId="0" applyFont="1" applyBorder="1" applyAlignment="1">
      <alignment horizontal="left" vertical="top" wrapText="1" indent="11"/>
    </xf>
    <xf numFmtId="0" fontId="3" fillId="0" borderId="2" xfId="0" applyFont="1" applyBorder="1" applyAlignment="1">
      <alignment horizontal="left" vertical="top" wrapText="1" indent="11"/>
    </xf>
    <xf numFmtId="0" fontId="28" fillId="2" borderId="55" xfId="0" applyFont="1" applyFill="1" applyBorder="1" applyAlignment="1">
      <alignment horizontal="center" vertical="center" wrapText="1"/>
    </xf>
    <xf numFmtId="0" fontId="28" fillId="2" borderId="56" xfId="0" applyFont="1" applyFill="1" applyBorder="1" applyAlignment="1">
      <alignment horizontal="center" vertical="center" wrapText="1"/>
    </xf>
    <xf numFmtId="0" fontId="28" fillId="2" borderId="57" xfId="0" applyFont="1" applyFill="1" applyBorder="1" applyAlignment="1">
      <alignment horizontal="center" vertical="center" wrapText="1"/>
    </xf>
    <xf numFmtId="0" fontId="3" fillId="2" borderId="58"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59" xfId="0" applyFont="1" applyFill="1" applyBorder="1" applyAlignment="1">
      <alignment horizontal="center" vertical="center" wrapText="1"/>
    </xf>
    <xf numFmtId="0" fontId="3" fillId="0" borderId="60" xfId="0" applyFont="1" applyBorder="1" applyAlignment="1">
      <alignment horizontal="center" vertical="top" wrapText="1"/>
    </xf>
    <xf numFmtId="0" fontId="3" fillId="0" borderId="6" xfId="0" applyFont="1" applyBorder="1" applyAlignment="1">
      <alignment horizontal="center" vertical="top" wrapText="1"/>
    </xf>
    <xf numFmtId="0" fontId="3" fillId="0" borderId="62" xfId="0" applyFont="1" applyBorder="1" applyAlignment="1">
      <alignment horizontal="left" vertical="top" wrapText="1" indent="5"/>
    </xf>
    <xf numFmtId="0" fontId="3" fillId="0" borderId="2" xfId="0" applyFont="1" applyBorder="1" applyAlignment="1">
      <alignment horizontal="left" vertical="top" wrapText="1" indent="5"/>
    </xf>
    <xf numFmtId="0" fontId="3" fillId="2" borderId="0" xfId="0" applyFont="1" applyFill="1" applyAlignment="1">
      <alignment horizontal="left" vertical="center" wrapText="1"/>
    </xf>
    <xf numFmtId="0" fontId="3" fillId="2" borderId="9"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12" xfId="0" applyFont="1" applyFill="1" applyBorder="1" applyAlignment="1">
      <alignment horizontal="left" vertical="center" wrapText="1"/>
    </xf>
    <xf numFmtId="0" fontId="3" fillId="4" borderId="11" xfId="8" applyFont="1" applyFill="1" applyBorder="1" applyAlignment="1">
      <alignment horizontal="left" vertical="top" wrapText="1"/>
    </xf>
    <xf numFmtId="0" fontId="3" fillId="4" borderId="12" xfId="8" applyFont="1" applyFill="1" applyBorder="1" applyAlignment="1">
      <alignment horizontal="left" vertical="top" wrapText="1"/>
    </xf>
    <xf numFmtId="0" fontId="4" fillId="4" borderId="0" xfId="8" applyFill="1" applyAlignment="1">
      <alignment horizontal="left" vertical="top" wrapText="1"/>
    </xf>
    <xf numFmtId="0" fontId="4" fillId="4" borderId="9" xfId="8" applyFill="1" applyBorder="1" applyAlignment="1">
      <alignment horizontal="left" vertical="top" wrapText="1"/>
    </xf>
    <xf numFmtId="0" fontId="3" fillId="4" borderId="0" xfId="8" applyFont="1" applyFill="1" applyAlignment="1">
      <alignment horizontal="center" vertical="top" wrapText="1"/>
    </xf>
    <xf numFmtId="0" fontId="3" fillId="4" borderId="0" xfId="8" applyFont="1" applyFill="1" applyAlignment="1">
      <alignment horizontal="left" vertical="top" wrapText="1"/>
    </xf>
    <xf numFmtId="0" fontId="3" fillId="4" borderId="9" xfId="8" applyFont="1" applyFill="1" applyBorder="1" applyAlignment="1">
      <alignment horizontal="left" vertical="top" wrapText="1"/>
    </xf>
    <xf numFmtId="49" fontId="3" fillId="4" borderId="0" xfId="7" applyNumberFormat="1" applyFont="1" applyFill="1" applyAlignment="1">
      <alignment horizontal="center" vertical="top" wrapText="1"/>
    </xf>
    <xf numFmtId="49" fontId="3" fillId="4" borderId="8" xfId="7" applyNumberFormat="1" applyFont="1" applyFill="1" applyBorder="1" applyAlignment="1">
      <alignment horizontal="center" vertical="center" wrapText="1"/>
    </xf>
    <xf numFmtId="49" fontId="3" fillId="4" borderId="0" xfId="7" applyNumberFormat="1" applyFont="1" applyFill="1" applyAlignment="1">
      <alignment horizontal="center" vertical="center" wrapText="1"/>
    </xf>
    <xf numFmtId="49" fontId="3" fillId="4" borderId="9" xfId="7" applyNumberFormat="1" applyFont="1" applyFill="1" applyBorder="1" applyAlignment="1">
      <alignment horizontal="center" vertical="center" wrapText="1"/>
    </xf>
    <xf numFmtId="49" fontId="3" fillId="4" borderId="8" xfId="7" applyNumberFormat="1" applyFont="1" applyFill="1" applyBorder="1" applyAlignment="1">
      <alignment horizontal="left" vertical="top" wrapText="1"/>
    </xf>
    <xf numFmtId="49" fontId="3" fillId="4" borderId="0" xfId="7" applyNumberFormat="1" applyFont="1" applyFill="1" applyAlignment="1">
      <alignment horizontal="left" vertical="top" wrapText="1"/>
    </xf>
    <xf numFmtId="49" fontId="3" fillId="4" borderId="9" xfId="7" applyNumberFormat="1" applyFont="1" applyFill="1" applyBorder="1" applyAlignment="1">
      <alignment horizontal="left" vertical="top" wrapText="1"/>
    </xf>
    <xf numFmtId="49" fontId="3" fillId="4" borderId="10" xfId="7" applyNumberFormat="1" applyFont="1" applyFill="1" applyBorder="1" applyAlignment="1">
      <alignment horizontal="left" vertical="top" wrapText="1"/>
    </xf>
    <xf numFmtId="49" fontId="3" fillId="4" borderId="11" xfId="7" applyNumberFormat="1" applyFont="1" applyFill="1" applyBorder="1" applyAlignment="1">
      <alignment horizontal="left" vertical="top" wrapText="1"/>
    </xf>
    <xf numFmtId="49" fontId="3" fillId="4" borderId="12" xfId="7" applyNumberFormat="1" applyFont="1" applyFill="1" applyBorder="1" applyAlignment="1">
      <alignment horizontal="left" vertical="top" wrapText="1"/>
    </xf>
    <xf numFmtId="49" fontId="3" fillId="4" borderId="0" xfId="7" applyNumberFormat="1" applyFont="1" applyFill="1" applyAlignment="1">
      <alignment horizontal="center" wrapText="1"/>
    </xf>
    <xf numFmtId="0" fontId="3" fillId="4" borderId="0" xfId="8" applyFont="1" applyFill="1" applyAlignment="1">
      <alignment horizontal="center" vertical="center" wrapText="1"/>
    </xf>
    <xf numFmtId="0" fontId="4" fillId="4" borderId="3" xfId="6" applyFill="1" applyBorder="1" applyAlignment="1">
      <alignment horizontal="left"/>
    </xf>
    <xf numFmtId="0" fontId="4" fillId="4" borderId="4" xfId="6" applyFill="1" applyBorder="1" applyAlignment="1">
      <alignment horizontal="left"/>
    </xf>
    <xf numFmtId="0" fontId="3" fillId="4" borderId="3" xfId="6" applyFont="1" applyFill="1" applyBorder="1" applyAlignment="1">
      <alignment horizontal="right"/>
    </xf>
    <xf numFmtId="0" fontId="3" fillId="4" borderId="4" xfId="6" applyFont="1" applyFill="1" applyBorder="1" applyAlignment="1">
      <alignment horizontal="right"/>
    </xf>
    <xf numFmtId="0" fontId="3" fillId="4" borderId="3" xfId="6" applyFont="1" applyFill="1" applyBorder="1" applyAlignment="1">
      <alignment horizontal="center"/>
    </xf>
    <xf numFmtId="0" fontId="3" fillId="4" borderId="4" xfId="6" applyFont="1" applyFill="1" applyBorder="1" applyAlignment="1">
      <alignment horizontal="center"/>
    </xf>
    <xf numFmtId="4" fontId="45" fillId="2" borderId="55" xfId="0" applyNumberFormat="1" applyFont="1" applyFill="1" applyBorder="1" applyAlignment="1">
      <alignment horizontal="center" vertical="center"/>
    </xf>
    <xf numFmtId="4" fontId="45" fillId="2" borderId="56" xfId="0" applyNumberFormat="1" applyFont="1" applyFill="1" applyBorder="1" applyAlignment="1">
      <alignment horizontal="center" vertical="center"/>
    </xf>
    <xf numFmtId="4" fontId="45" fillId="2" borderId="57" xfId="0" applyNumberFormat="1" applyFont="1" applyFill="1" applyBorder="1" applyAlignment="1">
      <alignment horizontal="center" vertical="center"/>
    </xf>
    <xf numFmtId="0" fontId="3" fillId="2" borderId="67" xfId="0" applyFont="1" applyFill="1" applyBorder="1" applyAlignment="1">
      <alignment horizontal="center" vertical="center" wrapText="1"/>
    </xf>
    <xf numFmtId="0" fontId="3" fillId="2" borderId="44" xfId="0" applyFont="1" applyFill="1" applyBorder="1" applyAlignment="1">
      <alignment horizontal="center" vertical="center" wrapText="1"/>
    </xf>
    <xf numFmtId="0" fontId="3" fillId="2" borderId="68" xfId="0" applyFont="1" applyFill="1" applyBorder="1" applyAlignment="1">
      <alignment horizontal="center" vertical="center" wrapText="1"/>
    </xf>
    <xf numFmtId="0" fontId="3" fillId="0" borderId="0" xfId="1" applyNumberFormat="1" applyFont="1" applyFill="1" applyBorder="1" applyAlignment="1">
      <alignment horizontal="right" vertical="center" wrapText="1"/>
    </xf>
    <xf numFmtId="0" fontId="28" fillId="2" borderId="29" xfId="0" applyFont="1" applyFill="1" applyBorder="1" applyAlignment="1">
      <alignment horizontal="left" vertical="center" wrapText="1"/>
    </xf>
    <xf numFmtId="0" fontId="3" fillId="2" borderId="29" xfId="0" applyFont="1" applyFill="1" applyBorder="1" applyAlignment="1">
      <alignment horizontal="left" vertical="center" wrapText="1"/>
    </xf>
    <xf numFmtId="0" fontId="24" fillId="2" borderId="43" xfId="0" applyFont="1" applyFill="1" applyBorder="1" applyAlignment="1">
      <alignment horizontal="left" vertical="center" wrapText="1"/>
    </xf>
    <xf numFmtId="0" fontId="24" fillId="2" borderId="105" xfId="0" applyFont="1" applyFill="1" applyBorder="1" applyAlignment="1">
      <alignment horizontal="left" vertical="center" wrapText="1"/>
    </xf>
    <xf numFmtId="0" fontId="11" fillId="2" borderId="2" xfId="9" applyFont="1" applyFill="1" applyBorder="1" applyAlignment="1">
      <alignment horizontal="center" vertical="center"/>
    </xf>
    <xf numFmtId="49" fontId="14" fillId="0" borderId="2" xfId="9" applyNumberFormat="1" applyFont="1" applyBorder="1" applyAlignment="1">
      <alignment horizontal="left" vertical="center" wrapText="1"/>
    </xf>
    <xf numFmtId="167" fontId="12" fillId="2" borderId="2" xfId="9" applyNumberFormat="1" applyFont="1" applyFill="1" applyBorder="1" applyAlignment="1">
      <alignment horizontal="left" vertical="center" wrapText="1"/>
    </xf>
    <xf numFmtId="0" fontId="0" fillId="2" borderId="2" xfId="9" applyFont="1" applyFill="1" applyBorder="1" applyAlignment="1">
      <alignment horizontal="left" vertical="center" wrapText="1"/>
    </xf>
    <xf numFmtId="0" fontId="1" fillId="2" borderId="2" xfId="9" applyFill="1" applyBorder="1" applyAlignment="1">
      <alignment horizontal="left" vertical="center" wrapText="1"/>
    </xf>
    <xf numFmtId="0" fontId="9" fillId="2" borderId="2" xfId="9" applyFont="1" applyFill="1" applyBorder="1" applyAlignment="1">
      <alignment horizontal="right" vertical="center"/>
    </xf>
    <xf numFmtId="0" fontId="9" fillId="2" borderId="2" xfId="9" applyFont="1" applyFill="1" applyBorder="1" applyAlignment="1">
      <alignment horizontal="center" vertical="center"/>
    </xf>
    <xf numFmtId="0" fontId="8" fillId="2" borderId="2" xfId="9" applyFont="1" applyFill="1" applyBorder="1" applyAlignment="1">
      <alignment horizontal="center" vertical="center" wrapText="1"/>
    </xf>
    <xf numFmtId="0" fontId="9" fillId="2" borderId="2" xfId="9" applyFont="1" applyFill="1" applyBorder="1" applyAlignment="1">
      <alignment horizontal="center" vertical="center" wrapText="1"/>
    </xf>
    <xf numFmtId="2" fontId="12" fillId="2" borderId="2" xfId="9" applyNumberFormat="1" applyFont="1" applyFill="1" applyBorder="1" applyAlignment="1">
      <alignment horizontal="center" vertical="center" wrapText="1"/>
    </xf>
    <xf numFmtId="1" fontId="11" fillId="2" borderId="5" xfId="9" applyNumberFormat="1" applyFont="1" applyFill="1" applyBorder="1" applyAlignment="1">
      <alignment horizontal="center" vertical="center" wrapText="1"/>
    </xf>
    <xf numFmtId="1" fontId="11" fillId="2" borderId="6" xfId="9" applyNumberFormat="1" applyFont="1" applyFill="1" applyBorder="1" applyAlignment="1">
      <alignment horizontal="center" vertical="center" wrapText="1"/>
    </xf>
    <xf numFmtId="1" fontId="11" fillId="2" borderId="89" xfId="9" applyNumberFormat="1" applyFont="1" applyFill="1" applyBorder="1" applyAlignment="1">
      <alignment horizontal="center" vertical="center" wrapText="1"/>
    </xf>
    <xf numFmtId="1" fontId="11" fillId="2" borderId="90" xfId="9" applyNumberFormat="1" applyFont="1" applyFill="1" applyBorder="1" applyAlignment="1">
      <alignment horizontal="center" vertical="center" wrapText="1"/>
    </xf>
    <xf numFmtId="1" fontId="11" fillId="2" borderId="91" xfId="9" applyNumberFormat="1" applyFont="1" applyFill="1" applyBorder="1" applyAlignment="1">
      <alignment horizontal="center" vertical="center" wrapText="1"/>
    </xf>
    <xf numFmtId="1" fontId="11" fillId="2" borderId="92" xfId="9" applyNumberFormat="1" applyFont="1" applyFill="1" applyBorder="1" applyAlignment="1">
      <alignment horizontal="center" vertical="center" wrapText="1"/>
    </xf>
    <xf numFmtId="1" fontId="11" fillId="2" borderId="1" xfId="9" applyNumberFormat="1" applyFont="1" applyFill="1" applyBorder="1" applyAlignment="1">
      <alignment horizontal="center" vertical="center" wrapText="1"/>
    </xf>
    <xf numFmtId="1" fontId="11" fillId="2" borderId="93" xfId="9" applyNumberFormat="1" applyFont="1" applyFill="1" applyBorder="1" applyAlignment="1">
      <alignment horizontal="center" vertical="center" wrapText="1"/>
    </xf>
    <xf numFmtId="1" fontId="7" fillId="2" borderId="2" xfId="9" applyNumberFormat="1" applyFont="1" applyFill="1" applyBorder="1" applyAlignment="1">
      <alignment horizontal="center" vertical="center"/>
    </xf>
    <xf numFmtId="49" fontId="1" fillId="2" borderId="2" xfId="9" applyNumberFormat="1" applyFill="1" applyBorder="1" applyAlignment="1">
      <alignment horizontal="center" vertical="center" wrapText="1"/>
    </xf>
    <xf numFmtId="0" fontId="11" fillId="2" borderId="2" xfId="9" applyFont="1" applyFill="1" applyBorder="1" applyAlignment="1">
      <alignment horizontal="right" vertical="center"/>
    </xf>
    <xf numFmtId="0" fontId="11" fillId="2" borderId="3" xfId="9" applyFont="1" applyFill="1" applyBorder="1" applyAlignment="1">
      <alignment horizontal="center" vertical="center"/>
    </xf>
    <xf numFmtId="0" fontId="11" fillId="2" borderId="7" xfId="9" applyFont="1" applyFill="1" applyBorder="1" applyAlignment="1">
      <alignment horizontal="center" vertical="center"/>
    </xf>
    <xf numFmtId="0" fontId="11" fillId="2" borderId="4" xfId="9" applyFont="1" applyFill="1" applyBorder="1" applyAlignment="1">
      <alignment horizontal="center" vertical="center"/>
    </xf>
    <xf numFmtId="0" fontId="32" fillId="0" borderId="2" xfId="9" applyFont="1" applyBorder="1" applyAlignment="1">
      <alignment horizontal="left" vertical="center" wrapText="1"/>
    </xf>
    <xf numFmtId="49" fontId="0" fillId="2" borderId="2" xfId="9" applyNumberFormat="1" applyFont="1" applyFill="1" applyBorder="1" applyAlignment="1">
      <alignment horizontal="left" vertical="center"/>
    </xf>
    <xf numFmtId="49" fontId="0" fillId="2" borderId="2" xfId="9" applyNumberFormat="1" applyFont="1" applyFill="1" applyBorder="1" applyAlignment="1">
      <alignment horizontal="center" vertical="center" wrapText="1"/>
    </xf>
    <xf numFmtId="0" fontId="0" fillId="2" borderId="2" xfId="9" applyFont="1" applyFill="1" applyBorder="1" applyAlignment="1">
      <alignment horizontal="left" vertical="center"/>
    </xf>
    <xf numFmtId="0" fontId="1" fillId="2" borderId="2" xfId="9" applyFill="1" applyBorder="1" applyAlignment="1">
      <alignment horizontal="left" vertical="center"/>
    </xf>
    <xf numFmtId="0" fontId="9" fillId="2" borderId="3" xfId="9" applyFont="1" applyFill="1" applyBorder="1" applyAlignment="1">
      <alignment horizontal="center" vertical="center"/>
    </xf>
    <xf numFmtId="0" fontId="9" fillId="2" borderId="7" xfId="9" applyFont="1" applyFill="1" applyBorder="1" applyAlignment="1">
      <alignment horizontal="center" vertical="center"/>
    </xf>
    <xf numFmtId="0" fontId="9" fillId="2" borderId="4" xfId="9" applyFont="1" applyFill="1" applyBorder="1" applyAlignment="1">
      <alignment horizontal="center" vertical="center"/>
    </xf>
    <xf numFmtId="1" fontId="44" fillId="2" borderId="89" xfId="9" applyNumberFormat="1" applyFont="1" applyFill="1" applyBorder="1" applyAlignment="1">
      <alignment horizontal="center" vertical="center" wrapText="1"/>
    </xf>
    <xf numFmtId="0" fontId="52" fillId="13" borderId="7" xfId="0" applyFont="1" applyFill="1" applyBorder="1"/>
    <xf numFmtId="0" fontId="52" fillId="13" borderId="22" xfId="0" applyFont="1" applyFill="1" applyBorder="1"/>
    <xf numFmtId="1" fontId="11" fillId="2" borderId="2" xfId="9" applyNumberFormat="1" applyFont="1" applyFill="1" applyBorder="1" applyAlignment="1">
      <alignment horizontal="center" vertical="center" wrapText="1"/>
    </xf>
    <xf numFmtId="0" fontId="11" fillId="2" borderId="2" xfId="9" applyFont="1" applyFill="1" applyBorder="1" applyAlignment="1">
      <alignment horizontal="center" vertical="center" wrapText="1"/>
    </xf>
    <xf numFmtId="0" fontId="52" fillId="13" borderId="7" xfId="0" applyFont="1" applyFill="1" applyBorder="1" applyAlignment="1">
      <alignment wrapText="1"/>
    </xf>
    <xf numFmtId="0" fontId="52" fillId="13" borderId="4" xfId="0" applyFont="1" applyFill="1" applyBorder="1" applyAlignment="1">
      <alignment wrapText="1"/>
    </xf>
    <xf numFmtId="0" fontId="53" fillId="13" borderId="3" xfId="0" applyFont="1" applyFill="1" applyBorder="1" applyAlignment="1">
      <alignment horizontal="left" wrapText="1"/>
    </xf>
    <xf numFmtId="0" fontId="53" fillId="13" borderId="7" xfId="0" applyFont="1" applyFill="1" applyBorder="1" applyAlignment="1">
      <alignment horizontal="left" wrapText="1"/>
    </xf>
    <xf numFmtId="0" fontId="53" fillId="13" borderId="22" xfId="0" applyFont="1" applyFill="1" applyBorder="1" applyAlignment="1">
      <alignment horizontal="left" wrapText="1"/>
    </xf>
    <xf numFmtId="0" fontId="48" fillId="13" borderId="3" xfId="0" applyFont="1" applyFill="1" applyBorder="1" applyAlignment="1">
      <alignment horizontal="right"/>
    </xf>
    <xf numFmtId="0" fontId="48" fillId="13" borderId="7" xfId="0" applyFont="1" applyFill="1" applyBorder="1" applyAlignment="1">
      <alignment horizontal="right"/>
    </xf>
    <xf numFmtId="0" fontId="47" fillId="13" borderId="3" xfId="0" applyFont="1" applyFill="1" applyBorder="1" applyAlignment="1">
      <alignment horizontal="right"/>
    </xf>
    <xf numFmtId="0" fontId="47" fillId="13" borderId="7" xfId="0" applyFont="1" applyFill="1" applyBorder="1" applyAlignment="1">
      <alignment horizontal="right"/>
    </xf>
    <xf numFmtId="0" fontId="46" fillId="13" borderId="89" xfId="0" applyFont="1" applyFill="1" applyBorder="1" applyAlignment="1">
      <alignment horizontal="center" vertical="center" wrapText="1"/>
    </xf>
    <xf numFmtId="0" fontId="46" fillId="13" borderId="90" xfId="0" applyFont="1" applyFill="1" applyBorder="1" applyAlignment="1">
      <alignment horizontal="center" vertical="center" wrapText="1"/>
    </xf>
    <xf numFmtId="0" fontId="46" fillId="13" borderId="91" xfId="0" applyFont="1" applyFill="1" applyBorder="1" applyAlignment="1">
      <alignment horizontal="center" vertical="center" wrapText="1"/>
    </xf>
    <xf numFmtId="0" fontId="46" fillId="13" borderId="99" xfId="0" applyFont="1" applyFill="1" applyBorder="1" applyAlignment="1">
      <alignment horizontal="center" vertical="center" wrapText="1"/>
    </xf>
    <xf numFmtId="0" fontId="46" fillId="13" borderId="0" xfId="0" applyFont="1" applyFill="1" applyAlignment="1">
      <alignment horizontal="center" vertical="center" wrapText="1"/>
    </xf>
    <xf numFmtId="0" fontId="46" fillId="13" borderId="95" xfId="0" applyFont="1" applyFill="1" applyBorder="1" applyAlignment="1">
      <alignment horizontal="center" vertical="center" wrapText="1"/>
    </xf>
    <xf numFmtId="0" fontId="46" fillId="13" borderId="92" xfId="0" applyFont="1" applyFill="1" applyBorder="1" applyAlignment="1">
      <alignment horizontal="center" vertical="center" wrapText="1"/>
    </xf>
    <xf numFmtId="0" fontId="46" fillId="13" borderId="1" xfId="0" applyFont="1" applyFill="1" applyBorder="1" applyAlignment="1">
      <alignment horizontal="center" vertical="center" wrapText="1"/>
    </xf>
    <xf numFmtId="0" fontId="46" fillId="13" borderId="93" xfId="0" applyFont="1" applyFill="1" applyBorder="1" applyAlignment="1">
      <alignment horizontal="center" vertical="center" wrapText="1"/>
    </xf>
    <xf numFmtId="0" fontId="47" fillId="13" borderId="3" xfId="0" applyFont="1" applyFill="1" applyBorder="1" applyAlignment="1">
      <alignment horizontal="center"/>
    </xf>
    <xf numFmtId="0" fontId="47" fillId="13" borderId="7" xfId="0" applyFont="1" applyFill="1" applyBorder="1" applyAlignment="1">
      <alignment horizontal="center"/>
    </xf>
    <xf numFmtId="0" fontId="47" fillId="13" borderId="4" xfId="0" applyFont="1" applyFill="1" applyBorder="1" applyAlignment="1">
      <alignment horizontal="center"/>
    </xf>
    <xf numFmtId="0" fontId="49" fillId="13" borderId="7" xfId="0" applyFont="1" applyFill="1" applyBorder="1" applyAlignment="1">
      <alignment wrapText="1"/>
    </xf>
    <xf numFmtId="0" fontId="49" fillId="13" borderId="22" xfId="0" applyFont="1" applyFill="1" applyBorder="1" applyAlignment="1">
      <alignment wrapText="1"/>
    </xf>
    <xf numFmtId="0" fontId="47" fillId="13" borderId="4" xfId="0" applyFont="1" applyFill="1" applyBorder="1" applyAlignment="1">
      <alignment horizontal="right"/>
    </xf>
    <xf numFmtId="0" fontId="48" fillId="13" borderId="3" xfId="0" applyFont="1" applyFill="1" applyBorder="1"/>
    <xf numFmtId="0" fontId="48" fillId="13" borderId="7" xfId="0" applyFont="1" applyFill="1" applyBorder="1"/>
    <xf numFmtId="0" fontId="48" fillId="13" borderId="4" xfId="0" applyFont="1" applyFill="1" applyBorder="1"/>
    <xf numFmtId="0" fontId="47" fillId="13" borderId="91" xfId="0" applyFont="1" applyFill="1" applyBorder="1" applyAlignment="1">
      <alignment horizontal="right"/>
    </xf>
    <xf numFmtId="0" fontId="48" fillId="13" borderId="7" xfId="0" applyFont="1" applyFill="1" applyBorder="1" applyAlignment="1">
      <alignment wrapText="1"/>
    </xf>
    <xf numFmtId="0" fontId="48" fillId="13" borderId="4" xfId="0" applyFont="1" applyFill="1" applyBorder="1" applyAlignment="1">
      <alignment wrapText="1"/>
    </xf>
    <xf numFmtId="0" fontId="48" fillId="13" borderId="90" xfId="0" applyFont="1" applyFill="1" applyBorder="1"/>
    <xf numFmtId="0" fontId="48" fillId="13" borderId="91" xfId="0" applyFont="1" applyFill="1" applyBorder="1"/>
    <xf numFmtId="0" fontId="48" fillId="13" borderId="20" xfId="0" applyFont="1" applyFill="1" applyBorder="1" applyAlignment="1">
      <alignment horizontal="left" vertical="center" wrapText="1"/>
    </xf>
    <xf numFmtId="0" fontId="47" fillId="13" borderId="0" xfId="0" applyFont="1" applyFill="1" applyAlignment="1">
      <alignment horizontal="right"/>
    </xf>
    <xf numFmtId="17" fontId="47" fillId="13" borderId="147" xfId="0" applyNumberFormat="1" applyFont="1" applyFill="1" applyBorder="1" applyAlignment="1">
      <alignment horizontal="center" vertical="center" wrapText="1"/>
    </xf>
    <xf numFmtId="17" fontId="47" fillId="13" borderId="95" xfId="0" applyNumberFormat="1" applyFont="1" applyFill="1" applyBorder="1" applyAlignment="1">
      <alignment horizontal="center" vertical="center" wrapText="1"/>
    </xf>
    <xf numFmtId="17" fontId="47" fillId="13" borderId="148" xfId="0" applyNumberFormat="1" applyFont="1" applyFill="1" applyBorder="1" applyAlignment="1">
      <alignment horizontal="center" vertical="center" wrapText="1"/>
    </xf>
    <xf numFmtId="0" fontId="48" fillId="13" borderId="89" xfId="0" applyFont="1" applyFill="1" applyBorder="1" applyAlignment="1">
      <alignment horizontal="center" vertical="center" wrapText="1"/>
    </xf>
    <xf numFmtId="0" fontId="48" fillId="13" borderId="90" xfId="0" applyFont="1" applyFill="1" applyBorder="1" applyAlignment="1">
      <alignment horizontal="center" vertical="center" wrapText="1"/>
    </xf>
    <xf numFmtId="0" fontId="48" fillId="13" borderId="92" xfId="0" applyFont="1" applyFill="1" applyBorder="1" applyAlignment="1">
      <alignment horizontal="center" vertical="center" wrapText="1"/>
    </xf>
    <xf numFmtId="0" fontId="48" fillId="13" borderId="1" xfId="0" applyFont="1" applyFill="1" applyBorder="1" applyAlignment="1">
      <alignment horizontal="center" vertical="center" wrapText="1"/>
    </xf>
    <xf numFmtId="0" fontId="48" fillId="13" borderId="150" xfId="0" applyFont="1" applyFill="1" applyBorder="1" applyAlignment="1">
      <alignment horizontal="center" vertical="center" wrapText="1"/>
    </xf>
    <xf numFmtId="0" fontId="49" fillId="13" borderId="3" xfId="0" applyFont="1" applyFill="1" applyBorder="1" applyAlignment="1">
      <alignment horizontal="center" wrapText="1"/>
    </xf>
    <xf numFmtId="0" fontId="49" fillId="13" borderId="7" xfId="0" applyFont="1" applyFill="1" applyBorder="1" applyAlignment="1">
      <alignment horizontal="center" wrapText="1"/>
    </xf>
    <xf numFmtId="0" fontId="49" fillId="13" borderId="93" xfId="0" applyFont="1" applyFill="1" applyBorder="1" applyAlignment="1">
      <alignment horizontal="center" wrapText="1"/>
    </xf>
    <xf numFmtId="0" fontId="48" fillId="13" borderId="167" xfId="0" applyFont="1" applyFill="1" applyBorder="1" applyAlignment="1">
      <alignment horizontal="left" vertical="center" wrapText="1"/>
    </xf>
    <xf numFmtId="0" fontId="48" fillId="13" borderId="168" xfId="0" applyFont="1" applyFill="1" applyBorder="1" applyAlignment="1">
      <alignment horizontal="left" vertical="center" wrapText="1"/>
    </xf>
    <xf numFmtId="0" fontId="48" fillId="13" borderId="169" xfId="0" applyFont="1" applyFill="1" applyBorder="1" applyAlignment="1">
      <alignment horizontal="left" vertical="center" wrapText="1"/>
    </xf>
    <xf numFmtId="0" fontId="48" fillId="13" borderId="170" xfId="0" applyFont="1" applyFill="1" applyBorder="1" applyAlignment="1">
      <alignment horizontal="left" vertical="center" wrapText="1"/>
    </xf>
    <xf numFmtId="0" fontId="48" fillId="13" borderId="171" xfId="0" applyFont="1" applyFill="1" applyBorder="1" applyAlignment="1">
      <alignment horizontal="left" vertical="center" wrapText="1"/>
    </xf>
    <xf numFmtId="0" fontId="48" fillId="13" borderId="172" xfId="0" applyFont="1" applyFill="1" applyBorder="1" applyAlignment="1">
      <alignment horizontal="left" vertical="center" wrapText="1"/>
    </xf>
    <xf numFmtId="0" fontId="48" fillId="13" borderId="100" xfId="0" applyFont="1" applyFill="1" applyBorder="1" applyAlignment="1">
      <alignment horizontal="left" vertical="center" wrapText="1"/>
    </xf>
    <xf numFmtId="0" fontId="48" fillId="13" borderId="90" xfId="0" applyFont="1" applyFill="1" applyBorder="1" applyAlignment="1">
      <alignment horizontal="left" vertical="center" wrapText="1"/>
    </xf>
    <xf numFmtId="0" fontId="48" fillId="13" borderId="101" xfId="0" applyFont="1" applyFill="1" applyBorder="1" applyAlignment="1">
      <alignment horizontal="left" vertical="center" wrapText="1"/>
    </xf>
    <xf numFmtId="0" fontId="47" fillId="13" borderId="156" xfId="0" applyFont="1" applyFill="1" applyBorder="1" applyAlignment="1">
      <alignment horizontal="center"/>
    </xf>
    <xf numFmtId="0" fontId="47" fillId="13" borderId="44" xfId="0" applyFont="1" applyFill="1" applyBorder="1" applyAlignment="1">
      <alignment horizontal="center"/>
    </xf>
    <xf numFmtId="0" fontId="47" fillId="13" borderId="149" xfId="0" applyFont="1" applyFill="1" applyBorder="1" applyAlignment="1">
      <alignment horizontal="center"/>
    </xf>
    <xf numFmtId="17" fontId="47" fillId="13" borderId="173" xfId="0" applyNumberFormat="1" applyFont="1" applyFill="1" applyBorder="1" applyAlignment="1">
      <alignment horizontal="center" vertical="center" wrapText="1"/>
    </xf>
    <xf numFmtId="17" fontId="47" fillId="13" borderId="13" xfId="0" applyNumberFormat="1" applyFont="1" applyFill="1" applyBorder="1" applyAlignment="1">
      <alignment horizontal="center" vertical="center" wrapText="1"/>
    </xf>
    <xf numFmtId="17" fontId="47" fillId="13" borderId="25" xfId="0" applyNumberFormat="1" applyFont="1" applyFill="1" applyBorder="1" applyAlignment="1">
      <alignment horizontal="center" vertical="center" wrapText="1"/>
    </xf>
    <xf numFmtId="0" fontId="48" fillId="13" borderId="89" xfId="0" applyFont="1" applyFill="1" applyBorder="1" applyAlignment="1">
      <alignment vertical="center" wrapText="1"/>
    </xf>
    <xf numFmtId="0" fontId="48" fillId="13" borderId="90" xfId="0" applyFont="1" applyFill="1" applyBorder="1" applyAlignment="1">
      <alignment vertical="center" wrapText="1"/>
    </xf>
    <xf numFmtId="0" fontId="48" fillId="13" borderId="92" xfId="0" applyFont="1" applyFill="1" applyBorder="1" applyAlignment="1">
      <alignment vertical="center" wrapText="1"/>
    </xf>
    <xf numFmtId="0" fontId="48" fillId="13" borderId="1" xfId="0" applyFont="1" applyFill="1" applyBorder="1" applyAlignment="1">
      <alignment vertical="center" wrapText="1"/>
    </xf>
    <xf numFmtId="0" fontId="47" fillId="13" borderId="92" xfId="0" applyFont="1" applyFill="1" applyBorder="1" applyAlignment="1">
      <alignment horizontal="center"/>
    </xf>
    <xf numFmtId="0" fontId="47" fillId="13" borderId="1" xfId="0" applyFont="1" applyFill="1" applyBorder="1" applyAlignment="1">
      <alignment horizontal="center"/>
    </xf>
    <xf numFmtId="0" fontId="47" fillId="13" borderId="93" xfId="0" applyFont="1" applyFill="1" applyBorder="1" applyAlignment="1">
      <alignment horizontal="center"/>
    </xf>
    <xf numFmtId="0" fontId="47" fillId="13" borderId="151" xfId="0" applyFont="1" applyFill="1" applyBorder="1" applyAlignment="1">
      <alignment horizontal="right"/>
    </xf>
    <xf numFmtId="0" fontId="47" fillId="13" borderId="20" xfId="0" applyFont="1" applyFill="1" applyBorder="1" applyAlignment="1">
      <alignment horizontal="right"/>
    </xf>
    <xf numFmtId="0" fontId="47" fillId="13" borderId="91" xfId="0" applyFont="1" applyFill="1" applyBorder="1" applyAlignment="1">
      <alignment horizontal="center"/>
    </xf>
    <xf numFmtId="167" fontId="12" fillId="2" borderId="3" xfId="9" applyNumberFormat="1" applyFont="1" applyFill="1" applyBorder="1" applyAlignment="1">
      <alignment horizontal="left" vertical="center" wrapText="1"/>
    </xf>
    <xf numFmtId="167" fontId="12" fillId="2" borderId="7" xfId="9" applyNumberFormat="1" applyFont="1" applyFill="1" applyBorder="1" applyAlignment="1">
      <alignment horizontal="left" vertical="center" wrapText="1"/>
    </xf>
    <xf numFmtId="167" fontId="12" fillId="2" borderId="4" xfId="9" applyNumberFormat="1" applyFont="1" applyFill="1" applyBorder="1" applyAlignment="1">
      <alignment horizontal="left" vertical="center" wrapText="1"/>
    </xf>
    <xf numFmtId="0" fontId="0" fillId="0" borderId="3" xfId="9" applyFont="1" applyBorder="1" applyAlignment="1">
      <alignment horizontal="left" vertical="center"/>
    </xf>
    <xf numFmtId="0" fontId="0" fillId="0" borderId="7" xfId="9" applyFont="1" applyBorder="1" applyAlignment="1">
      <alignment horizontal="left" vertical="center"/>
    </xf>
    <xf numFmtId="0" fontId="0" fillId="0" borderId="4" xfId="9" applyFont="1" applyBorder="1" applyAlignment="1">
      <alignment horizontal="left" vertical="center"/>
    </xf>
    <xf numFmtId="49" fontId="32" fillId="2" borderId="2" xfId="9" applyNumberFormat="1" applyFont="1" applyFill="1" applyBorder="1" applyAlignment="1">
      <alignment horizontal="left" vertical="center" wrapText="1"/>
    </xf>
    <xf numFmtId="0" fontId="11" fillId="2" borderId="3" xfId="9" applyFont="1" applyFill="1" applyBorder="1" applyAlignment="1">
      <alignment horizontal="left" vertical="center" wrapText="1"/>
    </xf>
    <xf numFmtId="0" fontId="11" fillId="2" borderId="4" xfId="9" applyFont="1" applyFill="1" applyBorder="1" applyAlignment="1">
      <alignment horizontal="left" vertical="center" wrapText="1"/>
    </xf>
    <xf numFmtId="14" fontId="18" fillId="8" borderId="54" xfId="1" applyNumberFormat="1" applyFont="1" applyFill="1" applyBorder="1" applyAlignment="1">
      <alignment horizontal="center" vertical="center" wrapText="1"/>
    </xf>
    <xf numFmtId="14" fontId="18" fillId="8" borderId="2" xfId="1" applyNumberFormat="1" applyFont="1" applyFill="1" applyBorder="1" applyAlignment="1">
      <alignment horizontal="center" vertical="center" wrapText="1"/>
    </xf>
    <xf numFmtId="2" fontId="18" fillId="3" borderId="54" xfId="14" applyNumberFormat="1" applyFont="1" applyFill="1" applyBorder="1" applyAlignment="1">
      <alignment horizontal="center" vertical="center"/>
    </xf>
    <xf numFmtId="2" fontId="18" fillId="3" borderId="2" xfId="14" applyNumberFormat="1" applyFont="1" applyFill="1" applyBorder="1" applyAlignment="1">
      <alignment horizontal="center" vertical="center"/>
    </xf>
    <xf numFmtId="0" fontId="18" fillId="2" borderId="156" xfId="0" applyFont="1" applyFill="1" applyBorder="1" applyAlignment="1">
      <alignment horizontal="center" vertical="center" wrapText="1"/>
    </xf>
    <xf numFmtId="0" fontId="18" fillId="2" borderId="44" xfId="0" applyFont="1" applyFill="1" applyBorder="1" applyAlignment="1">
      <alignment horizontal="center" vertical="center" wrapText="1"/>
    </xf>
    <xf numFmtId="0" fontId="18" fillId="2" borderId="149" xfId="0" applyFont="1" applyFill="1" applyBorder="1" applyAlignment="1">
      <alignment horizontal="center" vertical="center" wrapText="1"/>
    </xf>
    <xf numFmtId="0" fontId="39" fillId="2" borderId="89" xfId="0" applyFont="1" applyFill="1" applyBorder="1" applyAlignment="1">
      <alignment horizontal="center" vertical="center" wrapText="1"/>
    </xf>
    <xf numFmtId="0" fontId="39" fillId="2" borderId="90" xfId="0" applyFont="1" applyFill="1" applyBorder="1" applyAlignment="1">
      <alignment horizontal="center" vertical="center" wrapText="1"/>
    </xf>
    <xf numFmtId="0" fontId="39" fillId="2" borderId="91" xfId="0" applyFont="1" applyFill="1" applyBorder="1" applyAlignment="1">
      <alignment horizontal="center" vertical="center" wrapText="1"/>
    </xf>
    <xf numFmtId="0" fontId="51" fillId="2" borderId="157" xfId="0" applyFont="1" applyFill="1" applyBorder="1" applyAlignment="1">
      <alignment horizontal="left" vertical="center" wrapText="1"/>
    </xf>
    <xf numFmtId="0" fontId="51" fillId="2" borderId="43" xfId="0" applyFont="1" applyFill="1" applyBorder="1" applyAlignment="1">
      <alignment horizontal="left" vertical="center" wrapText="1"/>
    </xf>
    <xf numFmtId="0" fontId="51" fillId="2" borderId="147" xfId="0" applyFont="1" applyFill="1" applyBorder="1" applyAlignment="1">
      <alignment horizontal="left" vertical="center" wrapText="1"/>
    </xf>
    <xf numFmtId="2" fontId="18" fillId="8" borderId="30" xfId="14" applyNumberFormat="1" applyFont="1" applyFill="1" applyBorder="1" applyAlignment="1">
      <alignment horizontal="center" vertical="center"/>
    </xf>
    <xf numFmtId="2" fontId="18" fillId="8" borderId="13" xfId="14" applyNumberFormat="1" applyFont="1" applyFill="1" applyBorder="1" applyAlignment="1">
      <alignment horizontal="center" vertical="center"/>
    </xf>
    <xf numFmtId="2" fontId="18" fillId="3" borderId="54" xfId="14" applyNumberFormat="1" applyFont="1" applyFill="1" applyBorder="1" applyAlignment="1">
      <alignment horizontal="center" vertical="center" wrapText="1"/>
    </xf>
    <xf numFmtId="2" fontId="18" fillId="3" borderId="2" xfId="14" applyNumberFormat="1" applyFont="1" applyFill="1" applyBorder="1" applyAlignment="1">
      <alignment horizontal="center" vertical="center" wrapText="1"/>
    </xf>
    <xf numFmtId="2" fontId="18" fillId="3" borderId="30" xfId="14" applyNumberFormat="1" applyFont="1" applyFill="1" applyBorder="1" applyAlignment="1">
      <alignment horizontal="center" vertical="center" wrapText="1"/>
    </xf>
    <xf numFmtId="2" fontId="18" fillId="3" borderId="6" xfId="14" applyNumberFormat="1" applyFont="1" applyFill="1" applyBorder="1" applyAlignment="1">
      <alignment horizontal="center" vertical="center" wrapText="1"/>
    </xf>
    <xf numFmtId="2" fontId="18" fillId="6" borderId="30" xfId="14" applyNumberFormat="1" applyFont="1" applyFill="1" applyBorder="1" applyAlignment="1">
      <alignment horizontal="center" vertical="center"/>
    </xf>
    <xf numFmtId="2" fontId="18" fillId="6" borderId="13" xfId="14" applyNumberFormat="1" applyFont="1" applyFill="1" applyBorder="1" applyAlignment="1">
      <alignment horizontal="center" vertical="center"/>
    </xf>
    <xf numFmtId="2" fontId="18" fillId="6" borderId="6" xfId="14" applyNumberFormat="1" applyFont="1" applyFill="1" applyBorder="1" applyAlignment="1">
      <alignment horizontal="center" vertical="center"/>
    </xf>
    <xf numFmtId="2" fontId="18" fillId="6" borderId="30" xfId="1" applyNumberFormat="1" applyFont="1" applyFill="1" applyBorder="1" applyAlignment="1">
      <alignment horizontal="center" vertical="center" wrapText="1"/>
    </xf>
    <xf numFmtId="2" fontId="18" fillId="6" borderId="13" xfId="1" applyNumberFormat="1" applyFont="1" applyFill="1" applyBorder="1" applyAlignment="1">
      <alignment horizontal="center" vertical="center" wrapText="1"/>
    </xf>
    <xf numFmtId="14" fontId="18" fillId="6" borderId="30" xfId="1" applyNumberFormat="1" applyFont="1" applyFill="1" applyBorder="1" applyAlignment="1">
      <alignment horizontal="center" vertical="center" wrapText="1"/>
    </xf>
    <xf numFmtId="14" fontId="18" fillId="6" borderId="13" xfId="1" applyNumberFormat="1" applyFont="1" applyFill="1" applyBorder="1" applyAlignment="1">
      <alignment horizontal="center" vertical="center" wrapText="1"/>
    </xf>
    <xf numFmtId="2" fontId="18" fillId="7" borderId="54" xfId="14" applyNumberFormat="1" applyFont="1" applyFill="1" applyBorder="1" applyAlignment="1">
      <alignment horizontal="center" vertical="center"/>
    </xf>
    <xf numFmtId="2" fontId="18" fillId="7" borderId="2" xfId="14" applyNumberFormat="1" applyFont="1" applyFill="1" applyBorder="1" applyAlignment="1">
      <alignment horizontal="center" vertical="center"/>
    </xf>
    <xf numFmtId="2" fontId="18" fillId="7" borderId="30" xfId="14" applyNumberFormat="1" applyFont="1" applyFill="1" applyBorder="1" applyAlignment="1">
      <alignment horizontal="center" vertical="center"/>
    </xf>
    <xf numFmtId="2" fontId="18" fillId="7" borderId="6" xfId="14" applyNumberFormat="1" applyFont="1" applyFill="1" applyBorder="1" applyAlignment="1">
      <alignment horizontal="center" vertical="center"/>
    </xf>
    <xf numFmtId="0" fontId="51" fillId="2" borderId="99" xfId="0" applyFont="1" applyFill="1" applyBorder="1" applyAlignment="1">
      <alignment horizontal="left" vertical="center" wrapText="1"/>
    </xf>
    <xf numFmtId="0" fontId="51" fillId="2" borderId="0" xfId="0" applyFont="1" applyFill="1" applyAlignment="1">
      <alignment horizontal="left" vertical="center" wrapText="1"/>
    </xf>
    <xf numFmtId="2" fontId="18" fillId="7" borderId="54" xfId="1" applyNumberFormat="1" applyFont="1" applyFill="1" applyBorder="1" applyAlignment="1">
      <alignment horizontal="center" vertical="center" wrapText="1"/>
    </xf>
    <xf numFmtId="2" fontId="18" fillId="7" borderId="2" xfId="1" applyNumberFormat="1" applyFont="1" applyFill="1" applyBorder="1" applyAlignment="1">
      <alignment horizontal="center" vertical="center" wrapText="1"/>
    </xf>
    <xf numFmtId="2" fontId="18" fillId="7" borderId="30" xfId="1" applyNumberFormat="1" applyFont="1" applyFill="1" applyBorder="1" applyAlignment="1">
      <alignment horizontal="center" vertical="center" wrapText="1"/>
    </xf>
    <xf numFmtId="2" fontId="18" fillId="7" borderId="13" xfId="1" applyNumberFormat="1" applyFont="1" applyFill="1" applyBorder="1" applyAlignment="1">
      <alignment horizontal="center" vertical="center" wrapText="1"/>
    </xf>
    <xf numFmtId="2" fontId="18" fillId="8" borderId="6" xfId="14" applyNumberFormat="1" applyFont="1" applyFill="1" applyBorder="1" applyAlignment="1">
      <alignment horizontal="center" vertical="center"/>
    </xf>
    <xf numFmtId="2" fontId="18" fillId="8" borderId="30" xfId="14" applyNumberFormat="1" applyFont="1" applyFill="1" applyBorder="1" applyAlignment="1">
      <alignment horizontal="center" vertical="center" wrapText="1"/>
    </xf>
    <xf numFmtId="0" fontId="51" fillId="2" borderId="51" xfId="0" applyFont="1" applyFill="1" applyBorder="1" applyAlignment="1">
      <alignment horizontal="left" vertical="center" wrapText="1"/>
    </xf>
    <xf numFmtId="0" fontId="51" fillId="2" borderId="29" xfId="0" applyFont="1" applyFill="1" applyBorder="1" applyAlignment="1">
      <alignment horizontal="left" vertical="center" wrapText="1"/>
    </xf>
    <xf numFmtId="0" fontId="0" fillId="0" borderId="102" xfId="0" applyBorder="1" applyAlignment="1">
      <alignment wrapText="1"/>
    </xf>
    <xf numFmtId="0" fontId="0" fillId="0" borderId="44" xfId="0" applyBorder="1" applyAlignment="1">
      <alignment wrapText="1"/>
    </xf>
    <xf numFmtId="0" fontId="0" fillId="0" borderId="94" xfId="0" applyBorder="1" applyAlignment="1">
      <alignment wrapText="1"/>
    </xf>
    <xf numFmtId="0" fontId="7" fillId="0" borderId="102" xfId="0" applyFont="1" applyBorder="1" applyAlignment="1">
      <alignment vertical="top" wrapText="1"/>
    </xf>
    <xf numFmtId="0" fontId="7" fillId="0" borderId="44" xfId="0" applyFont="1" applyBorder="1" applyAlignment="1">
      <alignment vertical="top" wrapText="1"/>
    </xf>
    <xf numFmtId="0" fontId="7" fillId="0" borderId="94" xfId="0" applyFont="1" applyBorder="1" applyAlignment="1">
      <alignment vertical="top" wrapText="1"/>
    </xf>
  </cellXfs>
  <cellStyles count="67">
    <cellStyle name="20% - Cor1" xfId="43" builtinId="30" customBuiltin="1"/>
    <cellStyle name="20% - Cor2" xfId="46" builtinId="34" customBuiltin="1"/>
    <cellStyle name="20% - Cor3" xfId="49" builtinId="38" customBuiltin="1"/>
    <cellStyle name="20% - Cor4" xfId="52" builtinId="42" customBuiltin="1"/>
    <cellStyle name="20% - Cor5" xfId="55" builtinId="46" customBuiltin="1"/>
    <cellStyle name="20% - Cor6" xfId="58" builtinId="50" customBuiltin="1"/>
    <cellStyle name="40% - Cor1" xfId="44" builtinId="31" customBuiltin="1"/>
    <cellStyle name="40% - Cor2" xfId="47" builtinId="35" customBuiltin="1"/>
    <cellStyle name="40% - Cor3" xfId="50" builtinId="39" customBuiltin="1"/>
    <cellStyle name="40% - Cor4" xfId="53" builtinId="43" customBuiltin="1"/>
    <cellStyle name="40% - Cor5" xfId="56" builtinId="47" customBuiltin="1"/>
    <cellStyle name="40% - Cor6" xfId="59" builtinId="51" customBuiltin="1"/>
    <cellStyle name="60% - Ênfase1 2" xfId="61" xr:uid="{FC790A7E-F2B4-407B-9EAC-A5B8F2FBCC67}"/>
    <cellStyle name="60% - Ênfase2 2" xfId="62" xr:uid="{2E57E93B-0437-4FF8-B868-2D7452E0E230}"/>
    <cellStyle name="60% - Ênfase3 2" xfId="63" xr:uid="{7369BDE0-DD9D-43CC-A566-175C62062355}"/>
    <cellStyle name="60% - Ênfase4 2" xfId="64" xr:uid="{9192951B-8DAB-44C2-8F6B-6AB113B21FFC}"/>
    <cellStyle name="60% - Ênfase5 2" xfId="65" xr:uid="{5FBD6624-66BB-4E84-B76C-39CBB41A3F9C}"/>
    <cellStyle name="60% - Ênfase6 2" xfId="66" xr:uid="{14DDBE16-5331-4F50-9BDD-8AB3622E07C3}"/>
    <cellStyle name="Cabeçalho 1" xfId="27" builtinId="16" customBuiltin="1"/>
    <cellStyle name="Cabeçalho 2" xfId="28" builtinId="17" customBuiltin="1"/>
    <cellStyle name="Cabeçalho 3" xfId="29" builtinId="18" customBuiltin="1"/>
    <cellStyle name="Cabeçalho 4" xfId="30" builtinId="19" customBuiltin="1"/>
    <cellStyle name="Cálculo" xfId="35" builtinId="22" customBuiltin="1"/>
    <cellStyle name="Célula Ligada" xfId="36" builtinId="24" customBuiltin="1"/>
    <cellStyle name="Cor1" xfId="42" builtinId="29" customBuiltin="1"/>
    <cellStyle name="Cor2" xfId="45" builtinId="33" customBuiltin="1"/>
    <cellStyle name="Cor3" xfId="48" builtinId="37" customBuiltin="1"/>
    <cellStyle name="Cor4" xfId="51" builtinId="41" customBuiltin="1"/>
    <cellStyle name="Cor5" xfId="54" builtinId="45" customBuiltin="1"/>
    <cellStyle name="Cor6" xfId="57" builtinId="49" customBuiltin="1"/>
    <cellStyle name="Correto" xfId="31" builtinId="26" customBuiltin="1"/>
    <cellStyle name="Entrada" xfId="33" builtinId="20" customBuiltin="1"/>
    <cellStyle name="Hiperligação" xfId="15" builtinId="8"/>
    <cellStyle name="Incorreto" xfId="32" builtinId="27" customBuiltin="1"/>
    <cellStyle name="Moeda" xfId="2" builtinId="4"/>
    <cellStyle name="Moeda 2" xfId="10" xr:uid="{00000000-0005-0000-0000-000002000000}"/>
    <cellStyle name="Moeda 3" xfId="13" xr:uid="{00000000-0005-0000-0000-000003000000}"/>
    <cellStyle name="Moeda 3 2" xfId="21" xr:uid="{00000000-0005-0000-0000-000004000000}"/>
    <cellStyle name="Moeda 3 3" xfId="24" xr:uid="{00000000-0005-0000-0000-000005000000}"/>
    <cellStyle name="Moeda 4" xfId="19" xr:uid="{00000000-0005-0000-0000-000006000000}"/>
    <cellStyle name="Moeda 5" xfId="23" xr:uid="{00000000-0005-0000-0000-000007000000}"/>
    <cellStyle name="Neutro 2" xfId="60" xr:uid="{B7230DE6-BDE8-4364-B032-BD6C43F867AA}"/>
    <cellStyle name="Normal" xfId="0" builtinId="0"/>
    <cellStyle name="Normal 2" xfId="5" xr:uid="{00000000-0005-0000-0000-000009000000}"/>
    <cellStyle name="Normal 2 3" xfId="11" xr:uid="{00000000-0005-0000-0000-00000A000000}"/>
    <cellStyle name="Normal 3" xfId="3" xr:uid="{00000000-0005-0000-0000-00000B000000}"/>
    <cellStyle name="Normal 4" xfId="16" xr:uid="{00000000-0005-0000-0000-00000C000000}"/>
    <cellStyle name="Normal 4 2" xfId="25" xr:uid="{00000000-0005-0000-0000-00000D000000}"/>
    <cellStyle name="Normal 6" xfId="9" xr:uid="{00000000-0005-0000-0000-00000E000000}"/>
    <cellStyle name="Normal 61 2" xfId="8" xr:uid="{00000000-0005-0000-0000-00000F000000}"/>
    <cellStyle name="Normal_Composição BDI" xfId="7" xr:uid="{00000000-0005-0000-0000-000010000000}"/>
    <cellStyle name="Normal_Composição do BDI - final" xfId="6" xr:uid="{00000000-0005-0000-0000-000011000000}"/>
    <cellStyle name="Normal_Replanilhamento T-1 - 18-02-08" xfId="14" xr:uid="{00000000-0005-0000-0000-000012000000}"/>
    <cellStyle name="Nota" xfId="39" builtinId="10" customBuiltin="1"/>
    <cellStyle name="Percentagem" xfId="4" builtinId="5"/>
    <cellStyle name="Porcentagem 2" xfId="17" xr:uid="{00000000-0005-0000-0000-000014000000}"/>
    <cellStyle name="Saída" xfId="34" builtinId="21" customBuiltin="1"/>
    <cellStyle name="Texto de Aviso" xfId="38" builtinId="11" customBuiltin="1"/>
    <cellStyle name="Texto Explicativo" xfId="40" builtinId="53" customBuiltin="1"/>
    <cellStyle name="Título" xfId="26" builtinId="15" customBuiltin="1"/>
    <cellStyle name="Total" xfId="41" builtinId="25" customBuiltin="1"/>
    <cellStyle name="Verificar Célula" xfId="37" builtinId="23" customBuiltin="1"/>
    <cellStyle name="Vírgula" xfId="1" builtinId="3"/>
    <cellStyle name="Vírgula 2" xfId="12" xr:uid="{00000000-0005-0000-0000-000016000000}"/>
    <cellStyle name="Vírgula 2 2" xfId="20" xr:uid="{00000000-0005-0000-0000-000017000000}"/>
    <cellStyle name="Vírgula 3" xfId="18" xr:uid="{00000000-0005-0000-0000-000018000000}"/>
    <cellStyle name="Vírgula 4" xfId="22" xr:uid="{00000000-0005-0000-0000-000019000000}"/>
  </cellStyles>
  <dxfs count="1">
    <dxf>
      <font>
        <color theme="0"/>
      </font>
    </dxf>
  </dxfs>
  <tableStyles count="0" defaultTableStyle="TableStyleMedium2" defaultPivotStyle="PivotStyleLight16"/>
  <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111177</xdr:colOff>
      <xdr:row>3</xdr:row>
      <xdr:rowOff>72573</xdr:rowOff>
    </xdr:from>
    <xdr:to>
      <xdr:col>0</xdr:col>
      <xdr:colOff>676103</xdr:colOff>
      <xdr:row>4</xdr:row>
      <xdr:rowOff>170089</xdr:rowOff>
    </xdr:to>
    <xdr:pic>
      <xdr:nvPicPr>
        <xdr:cNvPr id="3" name="Picture 30069" descr="LOGO-BRASÃO JOÃO NEIVA">
          <a:extLst>
            <a:ext uri="{FF2B5EF4-FFF2-40B4-BE49-F238E27FC236}">
              <a16:creationId xmlns:a16="http://schemas.microsoft.com/office/drawing/2014/main" id="{08B36693-867C-4D6F-90F6-C022C5475D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177" y="741591"/>
          <a:ext cx="564926" cy="6531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84018</xdr:colOff>
      <xdr:row>3</xdr:row>
      <xdr:rowOff>174627</xdr:rowOff>
    </xdr:from>
    <xdr:to>
      <xdr:col>0</xdr:col>
      <xdr:colOff>695261</xdr:colOff>
      <xdr:row>4</xdr:row>
      <xdr:rowOff>236629</xdr:rowOff>
    </xdr:to>
    <xdr:pic>
      <xdr:nvPicPr>
        <xdr:cNvPr id="4" name="Picture 30069" descr="LOGO-BRASÃO JOÃO NEIVA">
          <a:extLst>
            <a:ext uri="{FF2B5EF4-FFF2-40B4-BE49-F238E27FC236}">
              <a16:creationId xmlns:a16="http://schemas.microsoft.com/office/drawing/2014/main" id="{063E8076-8B6E-4222-83E1-E2D4939936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018" y="846980"/>
          <a:ext cx="611243" cy="611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600075</xdr:colOff>
      <xdr:row>34</xdr:row>
      <xdr:rowOff>361950</xdr:rowOff>
    </xdr:from>
    <xdr:to>
      <xdr:col>19</xdr:col>
      <xdr:colOff>295275</xdr:colOff>
      <xdr:row>48</xdr:row>
      <xdr:rowOff>47626</xdr:rowOff>
    </xdr:to>
    <xdr:pic>
      <xdr:nvPicPr>
        <xdr:cNvPr id="7" name="Imagem 1">
          <a:extLst>
            <a:ext uri="{FF2B5EF4-FFF2-40B4-BE49-F238E27FC236}">
              <a16:creationId xmlns:a16="http://schemas.microsoft.com/office/drawing/2014/main" id="{92ED9FDB-1637-46F5-0722-03BCBCA84436}"/>
            </a:ext>
            <a:ext uri="{147F2762-F138-4A5C-976F-8EAC2B608ADB}">
              <a16:predDERef xmlns:a16="http://schemas.microsoft.com/office/drawing/2014/main" pred="{063E8076-8B6E-4222-83E1-E2D493993614}"/>
            </a:ext>
          </a:extLst>
        </xdr:cNvPr>
        <xdr:cNvPicPr>
          <a:picLocks noChangeAspect="1"/>
        </xdr:cNvPicPr>
      </xdr:nvPicPr>
      <xdr:blipFill>
        <a:blip xmlns:r="http://schemas.openxmlformats.org/officeDocument/2006/relationships" r:embed="rId2"/>
        <a:stretch>
          <a:fillRect/>
        </a:stretch>
      </xdr:blipFill>
      <xdr:spPr>
        <a:xfrm>
          <a:off x="15354300" y="7848600"/>
          <a:ext cx="4572000" cy="39338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16782</xdr:colOff>
      <xdr:row>3</xdr:row>
      <xdr:rowOff>174627</xdr:rowOff>
    </xdr:from>
    <xdr:to>
      <xdr:col>0</xdr:col>
      <xdr:colOff>628025</xdr:colOff>
      <xdr:row>5</xdr:row>
      <xdr:rowOff>123825</xdr:rowOff>
    </xdr:to>
    <xdr:pic>
      <xdr:nvPicPr>
        <xdr:cNvPr id="2" name="Picture 30069" descr="LOGO-BRASÃO JOÃO NEIVA">
          <a:extLst>
            <a:ext uri="{FF2B5EF4-FFF2-40B4-BE49-F238E27FC236}">
              <a16:creationId xmlns:a16="http://schemas.microsoft.com/office/drawing/2014/main" id="{C3CD35B9-FDE7-490C-BA7A-48607C5A3A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82" y="841377"/>
          <a:ext cx="611243" cy="7683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3" Type="http://schemas.openxmlformats.org/officeDocument/2006/relationships/hyperlink" Target="https://loja.estafacil.com.br/produto/elevador-de-acessibilidade-cap-025-t-altura-total-5m-velocidade-45-m-min-1-entrada-na-cabine/" TargetMode="External"/><Relationship Id="rId2" Type="http://schemas.openxmlformats.org/officeDocument/2006/relationships/hyperlink" Target="mailto:eliane@rbaelevadores.com.brAtendente:%20ElianeLocal:%20S&#227;o%20Jos&#233;%20do%20Rio%20Preto%20(SP)" TargetMode="External"/><Relationship Id="rId1" Type="http://schemas.openxmlformats.org/officeDocument/2006/relationships/hyperlink" Target="mailto:vendas@mobilitaelevadores.com.brAtendente:%20AnaLocal:%20Atiabaia%20(SP)" TargetMode="External"/><Relationship Id="rId4"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2C010-9C4B-4A5B-968F-04AF709288DB}">
  <sheetPr>
    <pageSetUpPr fitToPage="1"/>
  </sheetPr>
  <dimension ref="A1:BX203"/>
  <sheetViews>
    <sheetView view="pageBreakPreview" zoomScale="84" zoomScaleNormal="84" zoomScaleSheetLayoutView="84" workbookViewId="0">
      <selection activeCell="D205" sqref="D205"/>
    </sheetView>
  </sheetViews>
  <sheetFormatPr defaultRowHeight="12.75"/>
  <cols>
    <col min="1" max="1" width="10.140625" style="132" customWidth="1"/>
    <col min="2" max="2" width="14.85546875" style="133" hidden="1" customWidth="1"/>
    <col min="3" max="3" width="11.42578125" style="132" hidden="1" customWidth="1"/>
    <col min="4" max="4" width="76.85546875" style="132" customWidth="1"/>
    <col min="5" max="5" width="15.5703125" style="133" hidden="1" customWidth="1"/>
    <col min="6" max="6" width="12.7109375" style="133" hidden="1" customWidth="1"/>
    <col min="7" max="7" width="21.140625" style="133" hidden="1" customWidth="1"/>
    <col min="8" max="8" width="17.42578125" style="133" hidden="1" customWidth="1"/>
    <col min="9" max="9" width="24.7109375" style="134" customWidth="1"/>
    <col min="10" max="10" width="14" style="84" hidden="1" customWidth="1"/>
    <col min="11" max="11" width="13.42578125" style="84" hidden="1" customWidth="1"/>
    <col min="12" max="16384" width="9.140625" style="84"/>
  </cols>
  <sheetData>
    <row r="1" spans="1:11" ht="21" customHeight="1">
      <c r="A1" s="902" t="s">
        <v>0</v>
      </c>
      <c r="B1" s="903"/>
      <c r="C1" s="903"/>
      <c r="D1" s="903"/>
      <c r="E1" s="903"/>
      <c r="F1" s="903"/>
      <c r="G1" s="903"/>
      <c r="H1" s="903"/>
      <c r="I1" s="904"/>
    </row>
    <row r="2" spans="1:11" ht="21.75" customHeight="1">
      <c r="A2" s="905" t="s">
        <v>738</v>
      </c>
      <c r="B2" s="906"/>
      <c r="C2" s="906"/>
      <c r="D2" s="906"/>
      <c r="E2" s="906"/>
      <c r="F2" s="906"/>
      <c r="G2" s="906"/>
      <c r="H2" s="906"/>
      <c r="I2" s="907"/>
    </row>
    <row r="3" spans="1:11" ht="9.75" customHeight="1">
      <c r="A3" s="596"/>
      <c r="B3" s="597"/>
      <c r="C3" s="597"/>
      <c r="D3" s="597"/>
      <c r="E3" s="598"/>
      <c r="F3" s="599"/>
      <c r="G3" s="598"/>
      <c r="H3" s="598"/>
      <c r="I3" s="600"/>
    </row>
    <row r="4" spans="1:11" ht="43.5" customHeight="1">
      <c r="A4" s="596"/>
      <c r="B4" s="908" t="s">
        <v>2</v>
      </c>
      <c r="C4" s="908"/>
      <c r="D4" s="908"/>
      <c r="E4" s="499" t="s">
        <v>3</v>
      </c>
      <c r="F4" s="85">
        <v>1.5727</v>
      </c>
      <c r="G4" s="909" t="s">
        <v>4</v>
      </c>
      <c r="H4" s="909"/>
      <c r="I4" s="910"/>
    </row>
    <row r="5" spans="1:11" ht="21" customHeight="1">
      <c r="A5" s="596"/>
      <c r="B5" s="908" t="s">
        <v>5050</v>
      </c>
      <c r="C5" s="908"/>
      <c r="D5" s="908"/>
      <c r="E5" s="119" t="s">
        <v>5</v>
      </c>
      <c r="F5" s="85" t="s">
        <v>6</v>
      </c>
      <c r="G5" s="84"/>
      <c r="H5" s="911" t="s">
        <v>7</v>
      </c>
      <c r="I5" s="601" t="s">
        <v>5053</v>
      </c>
    </row>
    <row r="6" spans="1:11" ht="36.75" customHeight="1" thickBot="1">
      <c r="A6" s="602"/>
      <c r="B6" s="913" t="s">
        <v>8</v>
      </c>
      <c r="C6" s="913"/>
      <c r="D6" s="913"/>
      <c r="E6" s="603" t="s">
        <v>5040</v>
      </c>
      <c r="F6" s="604">
        <v>0.15570000000000001</v>
      </c>
      <c r="G6" s="605"/>
      <c r="H6" s="912"/>
      <c r="I6" s="606"/>
    </row>
    <row r="7" spans="1:11">
      <c r="A7" s="894" t="s">
        <v>9</v>
      </c>
      <c r="B7" s="896" t="s">
        <v>10</v>
      </c>
      <c r="C7" s="898" t="s">
        <v>11</v>
      </c>
      <c r="D7" s="898" t="s">
        <v>12</v>
      </c>
      <c r="E7" s="898" t="s">
        <v>13</v>
      </c>
      <c r="F7" s="900" t="s">
        <v>14</v>
      </c>
      <c r="G7" s="892" t="s">
        <v>15</v>
      </c>
      <c r="H7" s="892"/>
      <c r="I7" s="893"/>
    </row>
    <row r="8" spans="1:11">
      <c r="A8" s="895"/>
      <c r="B8" s="897"/>
      <c r="C8" s="899"/>
      <c r="D8" s="899"/>
      <c r="E8" s="899"/>
      <c r="F8" s="901"/>
      <c r="G8" s="770" t="s">
        <v>16</v>
      </c>
      <c r="H8" s="770" t="s">
        <v>17</v>
      </c>
      <c r="I8" s="771" t="s">
        <v>18</v>
      </c>
    </row>
    <row r="9" spans="1:11">
      <c r="A9" s="166">
        <v>1</v>
      </c>
      <c r="B9" s="725" t="s">
        <v>19</v>
      </c>
      <c r="C9" s="772"/>
      <c r="D9" s="726" t="str">
        <f>VLOOKUP(J9,'SERVIÇOS DER 12-25'!A12:G1503,3,0)</f>
        <v>SERVIÇOS PRELIMINARES</v>
      </c>
      <c r="E9" s="772"/>
      <c r="F9" s="773"/>
      <c r="G9" s="774"/>
      <c r="H9" s="774"/>
      <c r="I9" s="790">
        <f>I30</f>
        <v>13009.839999999998</v>
      </c>
      <c r="J9" s="725">
        <v>1</v>
      </c>
    </row>
    <row r="10" spans="1:11" hidden="1">
      <c r="A10" s="166" t="s">
        <v>21</v>
      </c>
      <c r="B10" s="106" t="s">
        <v>22</v>
      </c>
      <c r="C10" s="92" t="s">
        <v>23</v>
      </c>
      <c r="D10" s="98" t="str">
        <f>VLOOKUP(J10,'SERVIÇOS DER 12-25'!A13:G1504,3,0)</f>
        <v>DEMOLIÇÕES E RETIRADAS</v>
      </c>
      <c r="E10" s="90"/>
      <c r="F10" s="121"/>
      <c r="G10" s="122"/>
      <c r="H10" s="122"/>
      <c r="I10" s="791"/>
      <c r="J10" s="106">
        <v>102</v>
      </c>
    </row>
    <row r="11" spans="1:11" ht="25.5" hidden="1">
      <c r="A11" s="168" t="s">
        <v>25</v>
      </c>
      <c r="B11" s="97" t="s">
        <v>26</v>
      </c>
      <c r="C11" s="92" t="s">
        <v>23</v>
      </c>
      <c r="D11" s="94" t="str">
        <f>VLOOKUP(J11,'SERVIÇOS DER 12-25'!A14:G1505,3,0)</f>
        <v>Demolição manual de piso cimentado espessura de 1,5 cm, inclusive lastro de concreto espessura de 6,0 cm, sem reaproveitamento</v>
      </c>
      <c r="E11" s="92" t="str">
        <f>VLOOKUP(J11,'SERVIÇOS DER 12-25'!A14:G1505,4,0)</f>
        <v>m2</v>
      </c>
      <c r="F11" s="95">
        <f>MC!J12</f>
        <v>30.1</v>
      </c>
      <c r="G11" s="125">
        <f>VLOOKUP(J11,'SERVIÇOS DER 12-25'!A14:G1505,6,0)</f>
        <v>16.920000000000002</v>
      </c>
      <c r="H11" s="93">
        <f>TRUNC(ROUND((1+$F$5)*G11,2),2)</f>
        <v>22.55</v>
      </c>
      <c r="I11" s="791">
        <f>TRUNC(ROUND(F11*H11,2),2)</f>
        <v>678.76</v>
      </c>
      <c r="J11" s="97">
        <v>10201</v>
      </c>
      <c r="K11" s="759">
        <f>I11/$I$196</f>
        <v>1.3735152721012552E-3</v>
      </c>
    </row>
    <row r="12" spans="1:11" ht="25.5" hidden="1">
      <c r="A12" s="168" t="s">
        <v>28</v>
      </c>
      <c r="B12" s="123" t="s">
        <v>29</v>
      </c>
      <c r="C12" s="92" t="s">
        <v>23</v>
      </c>
      <c r="D12" s="94" t="str">
        <f>VLOOKUP(J12,'SERVIÇOS DER 12-25'!A15:G1506,3,0)</f>
        <v>Demolição manual de revestimento cerâmico/porcelanato (pisos), exclusive lastro, sem reaproveitamento</v>
      </c>
      <c r="E12" s="92" t="str">
        <f>VLOOKUP(J12,'SERVIÇOS DER 12-25'!A15:G1506,4,0)</f>
        <v>m2</v>
      </c>
      <c r="F12" s="95">
        <f>MC!J19</f>
        <v>23.04</v>
      </c>
      <c r="G12" s="125">
        <f>VLOOKUP(J12,'SERVIÇOS DER 12-25'!A15:G1506,6,0)</f>
        <v>21.13</v>
      </c>
      <c r="H12" s="93">
        <f>TRUNC(ROUND((1+$F$5)*G12,2),2)</f>
        <v>28.16</v>
      </c>
      <c r="I12" s="791">
        <f>TRUNC(ROUND(F12*H12,2),2)</f>
        <v>648.80999999999995</v>
      </c>
      <c r="J12" s="97">
        <v>10202</v>
      </c>
      <c r="K12" s="759">
        <f t="shared" ref="K12:K75" si="0">I12/$I$196</f>
        <v>1.3129094874359353E-3</v>
      </c>
    </row>
    <row r="13" spans="1:11" ht="25.5" hidden="1">
      <c r="A13" s="168" t="s">
        <v>31</v>
      </c>
      <c r="B13" s="123" t="s">
        <v>32</v>
      </c>
      <c r="C13" s="92" t="s">
        <v>23</v>
      </c>
      <c r="D13" s="94" t="str">
        <f>VLOOKUP(J13,'SERVIÇOS DER 12-25'!A16:G1507,3,0)</f>
        <v>Demolição manual de revestimento cerâmico/porcelanato (pisos), inclusive lastro de concreto espessura de 6,0 cm, sem reaproveitamento</v>
      </c>
      <c r="E13" s="92" t="str">
        <f>VLOOKUP(J13,'SERVIÇOS DER 12-25'!A16:G1507,4,0)</f>
        <v>m2</v>
      </c>
      <c r="F13" s="95">
        <f>MC!J23</f>
        <v>25.18</v>
      </c>
      <c r="G13" s="125">
        <f>VLOOKUP(J13,'SERVIÇOS DER 12-25'!A16:G1507,6,0)</f>
        <v>34.67</v>
      </c>
      <c r="H13" s="93">
        <f t="shared" ref="H13:H29" si="1">TRUNC(ROUND((1+$F$5)*G13,2),2)</f>
        <v>46.2</v>
      </c>
      <c r="I13" s="791">
        <f t="shared" ref="I13:I29" si="2">TRUNC(ROUND(F13*H13,2),2)</f>
        <v>1163.32</v>
      </c>
      <c r="J13" s="97">
        <v>10203</v>
      </c>
      <c r="K13" s="759">
        <f t="shared" si="0"/>
        <v>2.3540541374577647E-3</v>
      </c>
    </row>
    <row r="14" spans="1:11" ht="25.5" hidden="1">
      <c r="A14" s="168" t="s">
        <v>34</v>
      </c>
      <c r="B14" s="123" t="s">
        <v>35</v>
      </c>
      <c r="C14" s="92" t="s">
        <v>23</v>
      </c>
      <c r="D14" s="94" t="str">
        <f>VLOOKUP(J14,'SERVIÇOS DER 12-25'!A17:G1508,3,0)</f>
        <v>Retirada manual de revestimento em argamassa cimento e areia (emboço e reboco), sem reaproveitamento</v>
      </c>
      <c r="E14" s="92" t="str">
        <f>VLOOKUP(J14,'SERVIÇOS DER 12-25'!A17:G1508,4,0)</f>
        <v>m2</v>
      </c>
      <c r="F14" s="95">
        <f>MC!J29</f>
        <v>42.13</v>
      </c>
      <c r="G14" s="125">
        <f>VLOOKUP(J14,'SERVIÇOS DER 12-25'!A17:G1508,6,0)</f>
        <v>10.73</v>
      </c>
      <c r="H14" s="93">
        <f t="shared" si="1"/>
        <v>14.3</v>
      </c>
      <c r="I14" s="791">
        <f t="shared" si="2"/>
        <v>602.46</v>
      </c>
      <c r="J14" s="97">
        <v>10208</v>
      </c>
      <c r="K14" s="759">
        <f t="shared" si="0"/>
        <v>1.2191172296984536E-3</v>
      </c>
    </row>
    <row r="15" spans="1:11" hidden="1">
      <c r="A15" s="168" t="s">
        <v>36</v>
      </c>
      <c r="B15" s="123" t="s">
        <v>37</v>
      </c>
      <c r="C15" s="92" t="s">
        <v>23</v>
      </c>
      <c r="D15" s="94" t="str">
        <f>VLOOKUP(J15,'SERVIÇOS DER 12-25'!A18:G1509,3,0)</f>
        <v>Demolição manual de alvenaria de bloco furado (cerâmico), sem reaproveitamento</v>
      </c>
      <c r="E15" s="92" t="str">
        <f>VLOOKUP(J15,'SERVIÇOS DER 12-25'!A18:G1509,4,0)</f>
        <v>m3</v>
      </c>
      <c r="F15" s="95">
        <f>MC!J36</f>
        <v>1.55</v>
      </c>
      <c r="G15" s="125">
        <f>VLOOKUP(J15,'SERVIÇOS DER 12-25'!A18:G1509,6,0)</f>
        <v>59.61</v>
      </c>
      <c r="H15" s="93">
        <f t="shared" si="1"/>
        <v>79.430000000000007</v>
      </c>
      <c r="I15" s="791">
        <f t="shared" si="2"/>
        <v>123.12</v>
      </c>
      <c r="J15" s="97">
        <v>10209</v>
      </c>
      <c r="K15" s="759">
        <f t="shared" si="0"/>
        <v>2.4914137589296154E-4</v>
      </c>
    </row>
    <row r="16" spans="1:11" hidden="1">
      <c r="A16" s="168" t="s">
        <v>39</v>
      </c>
      <c r="B16" s="123" t="s">
        <v>40</v>
      </c>
      <c r="C16" s="92" t="s">
        <v>23</v>
      </c>
      <c r="D16" s="94" t="str">
        <f>VLOOKUP(J16,'SERVIÇOS DER 12-25'!A19:G1510,3,0)</f>
        <v>Demolição manual de concreto simples, sem reaproveitamento</v>
      </c>
      <c r="E16" s="92" t="str">
        <f>VLOOKUP(J16,'SERVIÇOS DER 12-25'!A19:G1510,4,0)</f>
        <v>m3</v>
      </c>
      <c r="F16" s="95">
        <f>MC!J41</f>
        <v>5.55</v>
      </c>
      <c r="G16" s="125">
        <f>VLOOKUP(J16,'SERVIÇOS DER 12-25'!A19:G1510,6,0)</f>
        <v>225.81</v>
      </c>
      <c r="H16" s="93">
        <f t="shared" si="1"/>
        <v>300.89</v>
      </c>
      <c r="I16" s="791">
        <f t="shared" si="2"/>
        <v>1669.94</v>
      </c>
      <c r="J16" s="97">
        <v>10210</v>
      </c>
      <c r="K16" s="759">
        <f t="shared" si="0"/>
        <v>3.3792328562271944E-3</v>
      </c>
    </row>
    <row r="17" spans="1:11" ht="25.5" hidden="1">
      <c r="A17" s="168" t="s">
        <v>41</v>
      </c>
      <c r="B17" s="123" t="s">
        <v>42</v>
      </c>
      <c r="C17" s="92" t="s">
        <v>23</v>
      </c>
      <c r="D17" s="94" t="str">
        <f>VLOOKUP(J17,'SERVIÇOS DER 12-25'!A20:G1511,3,0)</f>
        <v>Retirada manual cuidadosa de blocos pré-moldados de concreto (Blokret), inclusive limpeza e empilhamento para reaproveitamento</v>
      </c>
      <c r="E17" s="92" t="str">
        <f>VLOOKUP(J17,'SERVIÇOS DER 12-25'!A20:G1511,4,0)</f>
        <v>m2</v>
      </c>
      <c r="F17" s="95">
        <f>MC!J46</f>
        <v>33.42</v>
      </c>
      <c r="G17" s="125">
        <f>VLOOKUP(J17,'SERVIÇOS DER 12-25'!A20:G1511,6,0)</f>
        <v>17.93</v>
      </c>
      <c r="H17" s="93">
        <f t="shared" si="1"/>
        <v>23.89</v>
      </c>
      <c r="I17" s="791">
        <f t="shared" si="2"/>
        <v>798.4</v>
      </c>
      <c r="J17" s="97">
        <v>10213</v>
      </c>
      <c r="K17" s="759">
        <f t="shared" si="0"/>
        <v>1.6156146402935385E-3</v>
      </c>
    </row>
    <row r="18" spans="1:11" ht="25.5" hidden="1">
      <c r="A18" s="168" t="s">
        <v>45</v>
      </c>
      <c r="B18" s="123" t="s">
        <v>46</v>
      </c>
      <c r="C18" s="92" t="s">
        <v>23</v>
      </c>
      <c r="D18" s="94" t="str">
        <f>VLOOKUP(J18,'SERVIÇOS DER 12-25'!A21:G1512,3,0)</f>
        <v>Retirada manual de portas e janelas de madeira, inclusive batentes (marcos), sem reaproveitamento</v>
      </c>
      <c r="E18" s="92" t="str">
        <f>VLOOKUP(J18,'SERVIÇOS DER 12-25'!A21:G1512,4,0)</f>
        <v>m2</v>
      </c>
      <c r="F18" s="95">
        <f>MC!J50</f>
        <v>2.52</v>
      </c>
      <c r="G18" s="125">
        <f>VLOOKUP(J18,'SERVIÇOS DER 12-25'!A21:G1512,6,0)</f>
        <v>23.54</v>
      </c>
      <c r="H18" s="93">
        <f t="shared" si="1"/>
        <v>31.37</v>
      </c>
      <c r="I18" s="791">
        <f t="shared" si="2"/>
        <v>79.05</v>
      </c>
      <c r="J18" s="97">
        <v>10214</v>
      </c>
      <c r="K18" s="759">
        <f t="shared" si="0"/>
        <v>1.5996284733868263E-4</v>
      </c>
    </row>
    <row r="19" spans="1:11" hidden="1">
      <c r="A19" s="168" t="s">
        <v>47</v>
      </c>
      <c r="B19" s="123" t="s">
        <v>48</v>
      </c>
      <c r="C19" s="92" t="s">
        <v>23</v>
      </c>
      <c r="D19" s="94" t="str">
        <f>VLOOKUP(J19,'SERVIÇOS DER 12-25'!A22:G1513,3,0)</f>
        <v>Demolição manual de concreto armado, sem reaproveitamento</v>
      </c>
      <c r="E19" s="92" t="str">
        <f>VLOOKUP(J19,'SERVIÇOS DER 12-25'!A22:G1513,4,0)</f>
        <v>m3</v>
      </c>
      <c r="F19" s="95">
        <f>MC!J54</f>
        <v>0.1</v>
      </c>
      <c r="G19" s="125">
        <f>VLOOKUP(J19,'SERVIÇOS DER 12-25'!A22:G1513,6,0)</f>
        <v>260.73</v>
      </c>
      <c r="H19" s="93">
        <f t="shared" si="1"/>
        <v>347.42</v>
      </c>
      <c r="I19" s="791">
        <f>TRUNC(ROUND(F19*H19,2),2)</f>
        <v>34.74</v>
      </c>
      <c r="J19" s="97">
        <v>10219</v>
      </c>
      <c r="K19" s="759">
        <f t="shared" si="0"/>
        <v>7.029866308090874E-5</v>
      </c>
    </row>
    <row r="20" spans="1:11" ht="25.5" hidden="1">
      <c r="A20" s="168" t="s">
        <v>50</v>
      </c>
      <c r="B20" s="123" t="s">
        <v>51</v>
      </c>
      <c r="C20" s="92" t="s">
        <v>23</v>
      </c>
      <c r="D20" s="94" t="str">
        <f>VLOOKUP(J20,'SERVIÇOS DER 12-25'!A23:G1514,3,0)</f>
        <v>Retirada manual de grades, gradis, alambrados, cercas e portões metálicos, inclusive remoção de argamassa de chumbamento, acessórios de fixação e corte de soldas</v>
      </c>
      <c r="E20" s="92" t="str">
        <f>VLOOKUP(J20,'SERVIÇOS DER 12-25'!A23:G1514,4,0)</f>
        <v>m2</v>
      </c>
      <c r="F20" s="95">
        <f>MC!J60</f>
        <v>29.57</v>
      </c>
      <c r="G20" s="125">
        <f>VLOOKUP(J20,'SERVIÇOS DER 12-25'!A23:G1514,6,0)</f>
        <v>13.7</v>
      </c>
      <c r="H20" s="93">
        <f t="shared" si="1"/>
        <v>18.260000000000002</v>
      </c>
      <c r="I20" s="791">
        <f>TRUNC(ROUND(F20*H20,2),2)</f>
        <v>539.95000000000005</v>
      </c>
      <c r="J20" s="97">
        <v>10224</v>
      </c>
      <c r="K20" s="759">
        <f t="shared" si="0"/>
        <v>1.0926241545923048E-3</v>
      </c>
    </row>
    <row r="21" spans="1:11" ht="25.5" hidden="1">
      <c r="A21" s="168" t="s">
        <v>52</v>
      </c>
      <c r="B21" s="123" t="s">
        <v>53</v>
      </c>
      <c r="C21" s="92" t="s">
        <v>23</v>
      </c>
      <c r="D21" s="94" t="str">
        <f>VLOOKUP(J21,'SERVIÇOS DER 12-25'!A24:G1515,3,0)</f>
        <v>Retirada de bancada em granito, inclusive remoção de rodabanca e cantoneiras de fixação, sem reaproveitamento</v>
      </c>
      <c r="E21" s="92" t="str">
        <f>VLOOKUP(J21,'SERVIÇOS DER 12-25'!A24:G1515,4,0)</f>
        <v>m2</v>
      </c>
      <c r="F21" s="95">
        <f>MC!J64</f>
        <v>0.83</v>
      </c>
      <c r="G21" s="125">
        <f>VLOOKUP(J21,'SERVIÇOS DER 12-25'!A24:G1515,6,0)</f>
        <v>35.29</v>
      </c>
      <c r="H21" s="93">
        <f>TRUNC(ROUND((1+$F$5)*G21,2),2)</f>
        <v>47.02</v>
      </c>
      <c r="I21" s="791">
        <f>TRUNC(ROUND(F21*H21,2),2)</f>
        <v>39.03</v>
      </c>
      <c r="J21" s="97">
        <v>10225</v>
      </c>
      <c r="K21" s="759">
        <f t="shared" si="0"/>
        <v>7.8979758780882789E-5</v>
      </c>
    </row>
    <row r="22" spans="1:11" ht="25.5" hidden="1">
      <c r="A22" s="168" t="s">
        <v>55</v>
      </c>
      <c r="B22" s="123" t="s">
        <v>56</v>
      </c>
      <c r="C22" s="92" t="s">
        <v>23</v>
      </c>
      <c r="D22" s="94" t="str">
        <f>VLOOKUP(J22,'SERVIÇOS DER 12-25'!A25:G1516,3,0)</f>
        <v>Lixamento manual de parede com pintura PVA para nivelamento e preparo da superfície para recebimento de nova camada de tinta</v>
      </c>
      <c r="E22" s="92" t="str">
        <f>VLOOKUP(J22,'SERVIÇOS DER 12-25'!A25:G1516,4,0)</f>
        <v>m2</v>
      </c>
      <c r="F22" s="95">
        <f>MC!J75</f>
        <v>304.74</v>
      </c>
      <c r="G22" s="125">
        <f>VLOOKUP(J22,'SERVIÇOS DER 12-25'!A25:G1516,6,0)</f>
        <v>5.04</v>
      </c>
      <c r="H22" s="93">
        <f t="shared" si="1"/>
        <v>6.72</v>
      </c>
      <c r="I22" s="791">
        <f t="shared" si="2"/>
        <v>2047.85</v>
      </c>
      <c r="J22" s="97">
        <v>10246</v>
      </c>
      <c r="K22" s="759">
        <f t="shared" si="0"/>
        <v>4.1439584683430897E-3</v>
      </c>
    </row>
    <row r="23" spans="1:11" ht="25.5" hidden="1">
      <c r="A23" s="168" t="s">
        <v>57</v>
      </c>
      <c r="B23" s="123" t="s">
        <v>58</v>
      </c>
      <c r="C23" s="92" t="s">
        <v>23</v>
      </c>
      <c r="D23" s="94" t="str">
        <f>VLOOKUP(J23,'SERVIÇOS DER 12-25'!A26:G1517,3,0)</f>
        <v>Remoção manual de telhas cerâmicas, tipo colonial, inclusive cumeeira, sem reaproveitamento</v>
      </c>
      <c r="E23" s="92" t="str">
        <f>VLOOKUP(J23,'SERVIÇOS DER 12-25'!A26:G1517,4,0)</f>
        <v>m2</v>
      </c>
      <c r="F23" s="95">
        <f>MC!J79</f>
        <v>15.9</v>
      </c>
      <c r="G23" s="125">
        <f>VLOOKUP(J23,'SERVIÇOS DER 12-25'!A26:G1517,6,0)</f>
        <v>15.67</v>
      </c>
      <c r="H23" s="93">
        <f t="shared" si="1"/>
        <v>20.88</v>
      </c>
      <c r="I23" s="791">
        <f t="shared" si="2"/>
        <v>331.99</v>
      </c>
      <c r="J23" s="97">
        <v>10255</v>
      </c>
      <c r="K23" s="759">
        <f t="shared" si="0"/>
        <v>6.7180348751384256E-4</v>
      </c>
    </row>
    <row r="24" spans="1:11" ht="25.5" hidden="1">
      <c r="A24" s="168" t="s">
        <v>60</v>
      </c>
      <c r="B24" s="123" t="s">
        <v>61</v>
      </c>
      <c r="C24" s="92" t="s">
        <v>23</v>
      </c>
      <c r="D24" s="94" t="str">
        <f>VLOOKUP(J24,'SERVIÇOS DER 12-25'!A27:G1518,3,0)</f>
        <v>Remoção manual de telhas ondulada de fibrocimento, inclusive cumeeira, sem reaproveitamento</v>
      </c>
      <c r="E24" s="92" t="str">
        <f>VLOOKUP(J24,'SERVIÇOS DER 12-25'!A27:G1518,4,0)</f>
        <v>m2</v>
      </c>
      <c r="F24" s="95">
        <f>MC!J83</f>
        <v>29.87</v>
      </c>
      <c r="G24" s="125">
        <f>VLOOKUP(J24,'SERVIÇOS DER 12-25'!A27:G1518,6,0)</f>
        <v>3.42</v>
      </c>
      <c r="H24" s="93">
        <f t="shared" si="1"/>
        <v>4.5599999999999996</v>
      </c>
      <c r="I24" s="791">
        <f t="shared" si="2"/>
        <v>136.21</v>
      </c>
      <c r="J24" s="97">
        <v>10256</v>
      </c>
      <c r="K24" s="759">
        <f t="shared" si="0"/>
        <v>2.7562984738775415E-4</v>
      </c>
    </row>
    <row r="25" spans="1:11" hidden="1">
      <c r="A25" s="168" t="s">
        <v>63</v>
      </c>
      <c r="B25" s="123" t="s">
        <v>64</v>
      </c>
      <c r="C25" s="92" t="s">
        <v>23</v>
      </c>
      <c r="D25" s="94" t="str">
        <f>VLOOKUP(J25,'SERVIÇOS DER 12-25'!A28:G1519,3,0)</f>
        <v>Remoção manual de telha metálica, exclusive trama, sem reaproveitamento</v>
      </c>
      <c r="E25" s="92" t="str">
        <f>VLOOKUP(J25,'SERVIÇOS DER 12-25'!A28:G1519,4,0)</f>
        <v>m2</v>
      </c>
      <c r="F25" s="95">
        <f>MC!J87</f>
        <v>17.649999999999999</v>
      </c>
      <c r="G25" s="125">
        <f>VLOOKUP(J25,'SERVIÇOS DER 12-25'!A28:G1519,6,0)</f>
        <v>3.42</v>
      </c>
      <c r="H25" s="93">
        <f t="shared" si="1"/>
        <v>4.5599999999999996</v>
      </c>
      <c r="I25" s="791">
        <f t="shared" si="2"/>
        <v>80.48</v>
      </c>
      <c r="J25" s="97">
        <v>10280</v>
      </c>
      <c r="K25" s="759">
        <f t="shared" si="0"/>
        <v>1.6285654590534067E-4</v>
      </c>
    </row>
    <row r="26" spans="1:11" hidden="1">
      <c r="A26" s="168" t="s">
        <v>66</v>
      </c>
      <c r="B26" s="123" t="s">
        <v>67</v>
      </c>
      <c r="C26" s="92" t="s">
        <v>23</v>
      </c>
      <c r="D26" s="94" t="str">
        <f>VLOOKUP(J26,'SERVIÇOS DER 12-25'!A29:G1520,3,0)</f>
        <v>Remoção manual de trama de madeira para cobertura, com reaproveitamento</v>
      </c>
      <c r="E26" s="92" t="str">
        <f>VLOOKUP(J26,'SERVIÇOS DER 12-25'!A29:G1520,4,0)</f>
        <v>m2</v>
      </c>
      <c r="F26" s="95">
        <f>MC!J92</f>
        <v>45.77</v>
      </c>
      <c r="G26" s="125">
        <f>VLOOKUP(J26,'SERVIÇOS DER 12-25'!A29:G1520,6,0)</f>
        <v>31.9</v>
      </c>
      <c r="H26" s="93">
        <f t="shared" si="1"/>
        <v>42.51</v>
      </c>
      <c r="I26" s="791">
        <f t="shared" si="2"/>
        <v>1945.68</v>
      </c>
      <c r="J26" s="97">
        <v>10326</v>
      </c>
      <c r="K26" s="759">
        <f t="shared" si="0"/>
        <v>3.937210788234384E-3</v>
      </c>
    </row>
    <row r="27" spans="1:11" s="228" customFormat="1" hidden="1">
      <c r="A27" s="168" t="s">
        <v>69</v>
      </c>
      <c r="B27" s="227" t="s">
        <v>70</v>
      </c>
      <c r="C27" s="111"/>
      <c r="D27" s="94" t="s">
        <v>71</v>
      </c>
      <c r="E27" s="111" t="s">
        <v>44</v>
      </c>
      <c r="F27" s="112">
        <f>MC!J96</f>
        <v>17.649999999999999</v>
      </c>
      <c r="G27" s="326">
        <f>'COMP-01'!I30</f>
        <v>36.717011999999997</v>
      </c>
      <c r="H27" s="93">
        <f t="shared" si="1"/>
        <v>48.93</v>
      </c>
      <c r="I27" s="791">
        <f t="shared" si="2"/>
        <v>863.61</v>
      </c>
      <c r="K27" s="759">
        <f t="shared" si="0"/>
        <v>1.7475713420640065E-3</v>
      </c>
    </row>
    <row r="28" spans="1:11" hidden="1">
      <c r="A28" s="170" t="s">
        <v>72</v>
      </c>
      <c r="B28" s="106" t="s">
        <v>73</v>
      </c>
      <c r="C28" s="92" t="s">
        <v>23</v>
      </c>
      <c r="D28" s="726" t="str">
        <f>VLOOKUP(J28,'SERVIÇOS DER 12-25'!A31:G1522,3,0)</f>
        <v>LOCAÇÃO</v>
      </c>
      <c r="E28" s="92"/>
      <c r="F28" s="91"/>
      <c r="G28" s="125"/>
      <c r="H28" s="93"/>
      <c r="I28" s="791"/>
      <c r="J28" s="106">
        <v>105</v>
      </c>
      <c r="K28" s="759">
        <f t="shared" si="0"/>
        <v>0</v>
      </c>
    </row>
    <row r="29" spans="1:11" hidden="1">
      <c r="A29" s="171" t="s">
        <v>74</v>
      </c>
      <c r="B29" s="110" t="s">
        <v>75</v>
      </c>
      <c r="C29" s="92" t="s">
        <v>23</v>
      </c>
      <c r="D29" s="94" t="str">
        <f>VLOOKUP(J29,'SERVIÇOS DER 12-25'!A32:G1523,3,0)</f>
        <v>Locação de obra com gabarito de madeira</v>
      </c>
      <c r="E29" s="92" t="str">
        <f>VLOOKUP(J29,'SERVIÇOS DER 12-25'!A32:G1523,4,0)</f>
        <v>m2</v>
      </c>
      <c r="F29" s="95">
        <f>MC!J100</f>
        <v>75.8</v>
      </c>
      <c r="G29" s="125">
        <f>VLOOKUP(J29,'SERVIÇOS DER 12-25'!A32:G1523,6,0)</f>
        <v>12.14</v>
      </c>
      <c r="H29" s="93">
        <f t="shared" si="1"/>
        <v>16.18</v>
      </c>
      <c r="I29" s="791">
        <f t="shared" si="2"/>
        <v>1226.44</v>
      </c>
      <c r="J29" s="110">
        <v>10501</v>
      </c>
      <c r="K29" s="759">
        <f t="shared" si="0"/>
        <v>2.4817815874769635E-3</v>
      </c>
    </row>
    <row r="30" spans="1:11" hidden="1">
      <c r="A30" s="166"/>
      <c r="B30" s="106"/>
      <c r="C30" s="90"/>
      <c r="D30" s="775" t="s">
        <v>77</v>
      </c>
      <c r="E30" s="90"/>
      <c r="F30" s="90"/>
      <c r="G30" s="128"/>
      <c r="H30" s="128"/>
      <c r="I30" s="792">
        <f>SUM(I10:I29)</f>
        <v>13009.839999999998</v>
      </c>
      <c r="K30" s="759"/>
    </row>
    <row r="31" spans="1:11">
      <c r="A31" s="166">
        <v>2</v>
      </c>
      <c r="B31" s="106" t="s">
        <v>78</v>
      </c>
      <c r="C31" s="90"/>
      <c r="D31" s="726" t="str">
        <f>VLOOKUP(J31,'SERVIÇOS DER 12-25'!A34:G1525,3,0)</f>
        <v>INSTALAÇÃO DO CANTEIRO DE OBRAS</v>
      </c>
      <c r="E31" s="90"/>
      <c r="F31" s="90"/>
      <c r="G31" s="128"/>
      <c r="H31" s="128"/>
      <c r="I31" s="792">
        <f>I44</f>
        <v>53036.71</v>
      </c>
      <c r="J31" s="84">
        <v>2</v>
      </c>
      <c r="K31" s="759"/>
    </row>
    <row r="32" spans="1:11" hidden="1">
      <c r="A32" s="170" t="s">
        <v>80</v>
      </c>
      <c r="B32" s="106" t="s">
        <v>81</v>
      </c>
      <c r="C32" s="92" t="s">
        <v>23</v>
      </c>
      <c r="D32" s="98" t="str">
        <f>VLOOKUP(J32,'SERVIÇOS DER 12-25'!A35:G1526,3,0)</f>
        <v>TAPUMES, BARRACÕES E COBERTURAS</v>
      </c>
      <c r="E32" s="91"/>
      <c r="F32" s="91"/>
      <c r="G32" s="125"/>
      <c r="H32" s="93"/>
      <c r="I32" s="791"/>
      <c r="J32" s="106">
        <v>203</v>
      </c>
      <c r="K32" s="759"/>
    </row>
    <row r="33" spans="1:15" hidden="1">
      <c r="A33" s="171" t="s">
        <v>83</v>
      </c>
      <c r="B33" s="124" t="s">
        <v>84</v>
      </c>
      <c r="C33" s="92" t="s">
        <v>23</v>
      </c>
      <c r="D33" s="94" t="str">
        <f>VLOOKUP(J33,'SERVIÇOS DER 12-25'!A36:G1527,3,0)</f>
        <v>Placa de obra nas dimensões de 2.0 x 4.0 m, padrão DER</v>
      </c>
      <c r="E33" s="92" t="str">
        <f>VLOOKUP(J33,'SERVIÇOS DER 12-25'!A36:G1527,4,0)</f>
        <v>m2</v>
      </c>
      <c r="F33" s="95">
        <f>MC!J106</f>
        <v>8</v>
      </c>
      <c r="G33" s="125">
        <f>VLOOKUP(J33,'SERVIÇOS DER 12-25'!A36:G1527,6,0)</f>
        <v>241.93</v>
      </c>
      <c r="H33" s="93">
        <f t="shared" ref="H33:H43" si="3">TRUNC(ROUND((1+$F$5)*G33,2),2)</f>
        <v>322.37</v>
      </c>
      <c r="I33" s="791">
        <f t="shared" ref="I33:I43" si="4">TRUNC(ROUND(F33*H33,2),2)</f>
        <v>2578.96</v>
      </c>
      <c r="J33" s="91">
        <v>20305</v>
      </c>
      <c r="K33" s="759">
        <f t="shared" si="0"/>
        <v>5.218694304523327E-3</v>
      </c>
    </row>
    <row r="34" spans="1:15" ht="38.25" hidden="1">
      <c r="A34" s="171" t="s">
        <v>85</v>
      </c>
      <c r="B34" s="124" t="s">
        <v>86</v>
      </c>
      <c r="C34" s="92" t="s">
        <v>23</v>
      </c>
      <c r="D34" s="94" t="str">
        <f>VLOOKUP(J34,'SERVIÇOS DER 12-25'!A37:G1528,3,0)</f>
        <v>Tapume Telha Metálica Ondulada em aço galvalume 0,50mm Branca h=2,20m, incl. montagem estr. mad. 8"x8", c/adesivo "DER-ES" 60x60cm a cada 10m, incl. faixas pint. esmalte sint. cores azul c/ h=30cm e rosa c/ h=10cm (Reaproveitamento 2x)</v>
      </c>
      <c r="E34" s="92" t="str">
        <f>VLOOKUP(J34,'SERVIÇOS DER 12-25'!A37:G1528,4,0)</f>
        <v>m</v>
      </c>
      <c r="F34" s="95">
        <f>MC!J110</f>
        <v>10</v>
      </c>
      <c r="G34" s="125">
        <f>VLOOKUP(J34,'SERVIÇOS DER 12-25'!A37:G1528,6,0)</f>
        <v>142.25</v>
      </c>
      <c r="H34" s="93">
        <f t="shared" si="3"/>
        <v>189.55</v>
      </c>
      <c r="I34" s="791">
        <f t="shared" si="4"/>
        <v>1895.5</v>
      </c>
      <c r="J34" s="91">
        <v>20350</v>
      </c>
      <c r="K34" s="759">
        <f t="shared" si="0"/>
        <v>3.8356682748952936E-3</v>
      </c>
    </row>
    <row r="35" spans="1:15" ht="51" hidden="1">
      <c r="A35" s="171" t="s">
        <v>89</v>
      </c>
      <c r="B35" s="124" t="s">
        <v>90</v>
      </c>
      <c r="C35" s="92" t="s">
        <v>23</v>
      </c>
      <c r="D35" s="94" t="str">
        <f>VLOOKUP(J35,'SERVIÇOS DER 12-25'!A38:G1529,3,0)</f>
        <v>Aluguel mensal container para escritório, dim. 6.00x2.40m, c/ banheiro (vaso+lavat+chuveiro e básc), incl. porta, 2 janelas, abert p/ ar cond., 2 pt iluminação, 2 tom. elét. e 1 tom.telef. Isolam.térmico(teto e paredes), piso em comp. Naval, cert. NR18, incl. laudo descontaminação.</v>
      </c>
      <c r="E35" s="92" t="str">
        <f>VLOOKUP(J35,'SERVIÇOS DER 12-25'!A38:G1529,4,0)</f>
        <v>ms</v>
      </c>
      <c r="F35" s="95">
        <f>MC!J114</f>
        <v>6</v>
      </c>
      <c r="G35" s="125">
        <f>VLOOKUP(J35,'SERVIÇOS DER 12-25'!A38:G1529,6,0)</f>
        <v>1232.33</v>
      </c>
      <c r="H35" s="93">
        <f t="shared" si="3"/>
        <v>1642.08</v>
      </c>
      <c r="I35" s="791">
        <f t="shared" si="4"/>
        <v>9852.48</v>
      </c>
      <c r="J35" s="91">
        <v>20352</v>
      </c>
      <c r="K35" s="759">
        <f t="shared" si="0"/>
        <v>1.9937137939878859E-2</v>
      </c>
      <c r="L35" s="132"/>
      <c r="M35" s="132"/>
      <c r="N35" s="132"/>
      <c r="O35" s="132"/>
    </row>
    <row r="36" spans="1:15" hidden="1">
      <c r="A36" s="171" t="s">
        <v>91</v>
      </c>
      <c r="B36" s="124" t="s">
        <v>92</v>
      </c>
      <c r="C36" s="92" t="s">
        <v>23</v>
      </c>
      <c r="D36" s="94" t="str">
        <f>VLOOKUP(J36,'SERVIÇOS DER 12-25'!A39:G1530,3,0)</f>
        <v>Mobilização e desmobilização de conteiner locado para barracão de obra</v>
      </c>
      <c r="E36" s="92" t="str">
        <f>VLOOKUP(J36,'SERVIÇOS DER 12-25'!A39:G1530,4,0)</f>
        <v>und</v>
      </c>
      <c r="F36" s="95">
        <f>MC!J118</f>
        <v>2</v>
      </c>
      <c r="G36" s="125">
        <f>VLOOKUP(J36,'SERVIÇOS DER 12-25'!A39:G1530,6,0)</f>
        <v>1766.67</v>
      </c>
      <c r="H36" s="93">
        <f t="shared" si="3"/>
        <v>2354.09</v>
      </c>
      <c r="I36" s="791">
        <f t="shared" si="4"/>
        <v>4708.18</v>
      </c>
      <c r="J36" s="91">
        <v>20344</v>
      </c>
      <c r="K36" s="759">
        <f t="shared" si="0"/>
        <v>9.5273102920055523E-3</v>
      </c>
    </row>
    <row r="37" spans="1:15" ht="25.5" hidden="1">
      <c r="A37" s="171" t="s">
        <v>95</v>
      </c>
      <c r="B37" s="124" t="s">
        <v>96</v>
      </c>
      <c r="C37" s="92" t="s">
        <v>23</v>
      </c>
      <c r="D37" s="94" t="str">
        <f>VLOOKUP(J37,'SERVIÇOS DER 12-25'!A40:G1531,3,0)</f>
        <v>Locação de andaime metálico para trabalho em fachada de edifíco (aluguel de 1 m² por 1 mês) inclusive frete, montagem e desmontagem</v>
      </c>
      <c r="E37" s="92" t="str">
        <f>VLOOKUP(J37,'SERVIÇOS DER 12-25'!A40:G1531,4,0)</f>
        <v>m2</v>
      </c>
      <c r="F37" s="95">
        <f>MC!J122</f>
        <v>189.42</v>
      </c>
      <c r="G37" s="125">
        <f>VLOOKUP(J37,'SERVIÇOS DER 12-25'!A40:G1531,6,0)</f>
        <v>26.21</v>
      </c>
      <c r="H37" s="93">
        <f>TRUNC(ROUND((1+$F$5)*G37,2),2)</f>
        <v>34.92</v>
      </c>
      <c r="I37" s="791">
        <f>TRUNC(ROUND(F37*H37,2),2)</f>
        <v>6614.55</v>
      </c>
      <c r="J37" s="91">
        <v>20339</v>
      </c>
      <c r="K37" s="759">
        <f t="shared" si="0"/>
        <v>1.3384974723138309E-2</v>
      </c>
    </row>
    <row r="38" spans="1:15" ht="25.5" hidden="1">
      <c r="A38" s="169" t="s">
        <v>98</v>
      </c>
      <c r="B38" s="106" t="s">
        <v>99</v>
      </c>
      <c r="C38" s="92" t="s">
        <v>23</v>
      </c>
      <c r="D38" s="727" t="str">
        <f>VLOOKUP(J38,'SERVIÇOS DER 12-25'!A41:G1532,3,0)</f>
        <v>INSTALAÇÃO DO CANTEIRO DE OBRAS (UTILIZAÇÃO 1 VEZ), PROJETO PADRÃO LABOR - NR.18 (OBRAS COM PRAZO DE EXECUÇÃO SUPERIOR A 12 MESES)</v>
      </c>
      <c r="E38" s="91"/>
      <c r="F38" s="91"/>
      <c r="G38" s="125"/>
      <c r="H38" s="93"/>
      <c r="I38" s="791"/>
      <c r="J38" s="106">
        <v>207</v>
      </c>
      <c r="K38" s="759">
        <f t="shared" si="0"/>
        <v>0</v>
      </c>
    </row>
    <row r="39" spans="1:15" ht="38.25" hidden="1">
      <c r="A39" s="171" t="s">
        <v>101</v>
      </c>
      <c r="B39" s="124" t="s">
        <v>102</v>
      </c>
      <c r="C39" s="92" t="s">
        <v>23</v>
      </c>
      <c r="D39" s="94" t="str">
        <f>VLOOKUP(J39,'SERVIÇOS DER 12-25'!A42:G1533,3,0)</f>
        <v>Rede de luz, incl. padrão entrada de energia trifás., cabo de ligação até barracões, quadro de distrib., disj. e chave de força (quando necessário), cons. 20m entre padrão entrada e QDG, conf. projeto (1 utilização)</v>
      </c>
      <c r="E39" s="92" t="str">
        <f>VLOOKUP(J39,'SERVIÇOS DER 12-25'!A42:G1533,4,0)</f>
        <v>m</v>
      </c>
      <c r="F39" s="95">
        <f>MC!J127</f>
        <v>20</v>
      </c>
      <c r="G39" s="125">
        <f>VLOOKUP(J39,'SERVIÇOS DER 12-25'!A42:G1533,6,0)</f>
        <v>486.77</v>
      </c>
      <c r="H39" s="93">
        <f t="shared" si="3"/>
        <v>648.62</v>
      </c>
      <c r="I39" s="791">
        <f t="shared" si="4"/>
        <v>12972.4</v>
      </c>
      <c r="J39" s="91">
        <v>20713</v>
      </c>
      <c r="K39" s="759">
        <f t="shared" si="0"/>
        <v>2.6250500200080035E-2</v>
      </c>
    </row>
    <row r="40" spans="1:15" ht="25.5" hidden="1">
      <c r="A40" s="171" t="s">
        <v>104</v>
      </c>
      <c r="B40" s="124" t="s">
        <v>105</v>
      </c>
      <c r="C40" s="92" t="s">
        <v>23</v>
      </c>
      <c r="D40" s="94" t="str">
        <f>VLOOKUP(J40,'SERVIÇOS DER 12-25'!A43:G1534,3,0)</f>
        <v>Rede de esgoto, contendo fossa e filtro, inclusive tubos e conexões de ligação entre caixas, considerando distância de 25m, conforme projeto (1 utilização)</v>
      </c>
      <c r="E40" s="92" t="str">
        <f>VLOOKUP(J40,'SERVIÇOS DER 12-25'!A43:G1534,4,0)</f>
        <v>m</v>
      </c>
      <c r="F40" s="95">
        <f>MC!J131</f>
        <v>20</v>
      </c>
      <c r="G40" s="125">
        <f>VLOOKUP(J40,'SERVIÇOS DER 12-25'!A43:G1534,6,0)</f>
        <v>449.64</v>
      </c>
      <c r="H40" s="93">
        <f t="shared" si="3"/>
        <v>599.15</v>
      </c>
      <c r="I40" s="791">
        <f t="shared" si="4"/>
        <v>11983</v>
      </c>
      <c r="J40" s="91">
        <v>20714</v>
      </c>
      <c r="K40" s="759">
        <f t="shared" si="0"/>
        <v>2.4248384562421683E-2</v>
      </c>
    </row>
    <row r="41" spans="1:15" ht="28.5" hidden="1" customHeight="1">
      <c r="A41" s="169" t="s">
        <v>108</v>
      </c>
      <c r="B41" s="106" t="s">
        <v>109</v>
      </c>
      <c r="C41" s="92" t="s">
        <v>23</v>
      </c>
      <c r="D41" s="727" t="str">
        <f>VLOOKUP(J41,'SERVIÇOS DER 12-25'!A44:G1535,3,0)</f>
        <v>INSTALAÇÃO DO CANTEIRO DE OBRAS (UTILIZAÇÃO 2 VEZES), PROJETO PADRÃO LABOR - NR.18 (OBRAS COM PRAZO DE EXECUÇÃO DE 6 A 12 MESES)</v>
      </c>
      <c r="E41" s="91"/>
      <c r="F41" s="91"/>
      <c r="G41" s="125"/>
      <c r="H41" s="93"/>
      <c r="I41" s="791"/>
      <c r="J41" s="106">
        <v>208</v>
      </c>
      <c r="K41" s="759">
        <f t="shared" si="0"/>
        <v>0</v>
      </c>
    </row>
    <row r="42" spans="1:15" ht="25.5" hidden="1">
      <c r="A42" s="171" t="s">
        <v>110</v>
      </c>
      <c r="B42" s="124" t="s">
        <v>111</v>
      </c>
      <c r="C42" s="92" t="s">
        <v>23</v>
      </c>
      <c r="D42" s="94" t="str">
        <f>VLOOKUP(J42,'SERVIÇOS DER 12-25'!A45:G1536,3,0)</f>
        <v>Reservatório de poliestileno de 500 L, incl. suporte em madeira de 7x12cm e 5x7cm, elevado de 4m, conforme projeto (2 utilizações)</v>
      </c>
      <c r="E42" s="92" t="str">
        <f>VLOOKUP(J42,'SERVIÇOS DER 12-25'!A45:G1536,4,0)</f>
        <v>und</v>
      </c>
      <c r="F42" s="95">
        <f>MC!J135</f>
        <v>1</v>
      </c>
      <c r="G42" s="125">
        <f>VLOOKUP(J42,'SERVIÇOS DER 12-25'!A45:G1536,6,0)</f>
        <v>1024.8699999999999</v>
      </c>
      <c r="H42" s="93">
        <f>TRUNC(ROUND((1+$F$5)*G42,2),2)</f>
        <v>1365.64</v>
      </c>
      <c r="I42" s="791">
        <f t="shared" si="4"/>
        <v>1365.64</v>
      </c>
      <c r="J42" s="91">
        <v>20810</v>
      </c>
      <c r="K42" s="759">
        <f t="shared" si="0"/>
        <v>2.7634618955040932E-3</v>
      </c>
    </row>
    <row r="43" spans="1:15" ht="38.25" hidden="1">
      <c r="A43" s="171" t="s">
        <v>112</v>
      </c>
      <c r="B43" s="124" t="s">
        <v>113</v>
      </c>
      <c r="C43" s="92" t="s">
        <v>23</v>
      </c>
      <c r="D43" s="94" t="str">
        <f>VLOOKUP(J43,'SERVIÇOS DER 12-25'!A46:G1537,3,0)</f>
        <v>Rede de água, com padrão de entrada dágua diâm. 3/4", conf. espec. CESAN, incl. tubos e conexões para alimentação, distribuição, extravasor e limpeza, cons. o padrão a 25m, conf. projeto (2 utilizações)</v>
      </c>
      <c r="E43" s="92" t="str">
        <f>VLOOKUP(J43,'SERVIÇOS DER 12-25'!A46:G1537,4,0)</f>
        <v>m</v>
      </c>
      <c r="F43" s="95">
        <f>MC!J139</f>
        <v>20</v>
      </c>
      <c r="G43" s="125">
        <f>VLOOKUP(J43,'SERVIÇOS DER 12-25'!A46:G1537,6,0)</f>
        <v>40</v>
      </c>
      <c r="H43" s="93">
        <f t="shared" si="3"/>
        <v>53.3</v>
      </c>
      <c r="I43" s="791">
        <f t="shared" si="4"/>
        <v>1066</v>
      </c>
      <c r="J43" s="91">
        <v>20812</v>
      </c>
      <c r="K43" s="759">
        <f t="shared" si="0"/>
        <v>2.1571207496905213E-3</v>
      </c>
    </row>
    <row r="44" spans="1:15" hidden="1">
      <c r="A44" s="166"/>
      <c r="B44" s="106"/>
      <c r="C44" s="90"/>
      <c r="D44" s="775" t="s">
        <v>114</v>
      </c>
      <c r="E44" s="90"/>
      <c r="F44" s="90"/>
      <c r="G44" s="128"/>
      <c r="H44" s="128"/>
      <c r="I44" s="792">
        <f>SUM(I32:I43)</f>
        <v>53036.71</v>
      </c>
      <c r="K44" s="759"/>
    </row>
    <row r="45" spans="1:15">
      <c r="A45" s="166">
        <v>3</v>
      </c>
      <c r="B45" s="90" t="s">
        <v>115</v>
      </c>
      <c r="C45" s="90"/>
      <c r="D45" s="726" t="str">
        <f>VLOOKUP(J45,'SERVIÇOS DER 12-25'!A48:G1539,3,0)</f>
        <v>MOVIMENTO DE TERRA</v>
      </c>
      <c r="E45" s="90"/>
      <c r="F45" s="90"/>
      <c r="G45" s="128"/>
      <c r="H45" s="128"/>
      <c r="I45" s="792">
        <f>I53</f>
        <v>9145.7999999999993</v>
      </c>
      <c r="J45" s="90">
        <v>3</v>
      </c>
      <c r="K45" s="759">
        <f t="shared" si="0"/>
        <v>1.8507124720937681E-2</v>
      </c>
    </row>
    <row r="46" spans="1:15" hidden="1">
      <c r="A46" s="170" t="s">
        <v>116</v>
      </c>
      <c r="B46" s="106" t="s">
        <v>117</v>
      </c>
      <c r="C46" s="92" t="s">
        <v>23</v>
      </c>
      <c r="D46" s="98" t="str">
        <f>VLOOKUP(J46,'SERVIÇOS DER 12-25'!A49:G1540,3,0)</f>
        <v>ESCAVAÇÕES</v>
      </c>
      <c r="E46" s="91"/>
      <c r="F46" s="91"/>
      <c r="G46" s="125"/>
      <c r="H46" s="93"/>
      <c r="I46" s="791"/>
      <c r="J46" s="106">
        <v>301</v>
      </c>
      <c r="K46" s="759">
        <f t="shared" si="0"/>
        <v>0</v>
      </c>
    </row>
    <row r="47" spans="1:15" hidden="1">
      <c r="A47" s="171" t="s">
        <v>119</v>
      </c>
      <c r="B47" s="124" t="s">
        <v>120</v>
      </c>
      <c r="C47" s="92" t="s">
        <v>23</v>
      </c>
      <c r="D47" s="94" t="str">
        <f>VLOOKUP(J47,'SERVIÇOS DER 12-25'!A50:G1541,3,0)</f>
        <v>Escavação manual em material de 1a. categoria, até 1.50 m de profundidade</v>
      </c>
      <c r="E47" s="92" t="str">
        <f>VLOOKUP(J47,'SERVIÇOS DER 12-25'!A50:G1541,4,0)</f>
        <v>m3</v>
      </c>
      <c r="F47" s="95">
        <f>MC!J168</f>
        <v>27.52</v>
      </c>
      <c r="G47" s="125">
        <f>VLOOKUP(J47,'SERVIÇOS DER 12-25'!A50:G1541,6,0)</f>
        <v>63.96</v>
      </c>
      <c r="H47" s="93">
        <f t="shared" ref="H47:H52" si="5">TRUNC(ROUND((1+$F$5)*G47,2),2)</f>
        <v>85.23</v>
      </c>
      <c r="I47" s="791">
        <f t="shared" ref="I47:I52" si="6">TRUNC(ROUND(F47*H47,2),2)</f>
        <v>2345.5300000000002</v>
      </c>
      <c r="J47" s="91">
        <v>30101</v>
      </c>
      <c r="K47" s="759">
        <f t="shared" si="0"/>
        <v>4.746333425911453E-3</v>
      </c>
    </row>
    <row r="48" spans="1:15" hidden="1">
      <c r="A48" s="169" t="s">
        <v>122</v>
      </c>
      <c r="B48" s="106" t="s">
        <v>123</v>
      </c>
      <c r="C48" s="92" t="s">
        <v>23</v>
      </c>
      <c r="D48" s="98" t="str">
        <f>VLOOKUP(J48,'SERVIÇOS DER 12-25'!A51:G1542,3,0)</f>
        <v>REATERRO E COMPACTAÇÃO</v>
      </c>
      <c r="E48" s="91"/>
      <c r="F48" s="91"/>
      <c r="G48" s="125"/>
      <c r="H48" s="93"/>
      <c r="I48" s="791"/>
      <c r="J48" s="106">
        <v>302</v>
      </c>
      <c r="K48" s="759">
        <f t="shared" si="0"/>
        <v>0</v>
      </c>
    </row>
    <row r="49" spans="1:11" hidden="1">
      <c r="A49" s="171" t="s">
        <v>125</v>
      </c>
      <c r="B49" s="124" t="s">
        <v>126</v>
      </c>
      <c r="C49" s="92" t="s">
        <v>23</v>
      </c>
      <c r="D49" s="94" t="str">
        <f>VLOOKUP(J49,'SERVIÇOS DER 12-25'!A52:G1543,3,0)</f>
        <v>Reaterro apiloado de cavas de fundação, em camadas de 20 cm</v>
      </c>
      <c r="E49" s="92" t="str">
        <f>VLOOKUP(J49,'SERVIÇOS DER 12-25'!A52:G1543,4,0)</f>
        <v>m3</v>
      </c>
      <c r="F49" s="95">
        <f>MC!J175</f>
        <v>7.7</v>
      </c>
      <c r="G49" s="125">
        <f>VLOOKUP(J49,'SERVIÇOS DER 12-25'!A52:G1543,6,0)</f>
        <v>68.88</v>
      </c>
      <c r="H49" s="93">
        <f t="shared" si="5"/>
        <v>91.78</v>
      </c>
      <c r="I49" s="791">
        <f t="shared" si="6"/>
        <v>706.71</v>
      </c>
      <c r="J49" s="91">
        <v>30201</v>
      </c>
      <c r="K49" s="759">
        <f t="shared" si="0"/>
        <v>1.4300739259041166E-3</v>
      </c>
    </row>
    <row r="50" spans="1:11" ht="25.5" hidden="1">
      <c r="A50" s="171" t="s">
        <v>128</v>
      </c>
      <c r="B50" s="124" t="s">
        <v>129</v>
      </c>
      <c r="C50" s="92" t="s">
        <v>23</v>
      </c>
      <c r="D50" s="94" t="str">
        <f>VLOOKUP(J50,'SERVIÇOS DER 12-25'!A53:G1544,3,0)</f>
        <v>Aterro manual para regularização do terreno em argila, inclusive adensamento manual e fornecimento do material (máximo de 100m3)</v>
      </c>
      <c r="E50" s="92" t="str">
        <f>VLOOKUP(J50,'SERVIÇOS DER 12-25'!A53:G1544,4,0)</f>
        <v>m3</v>
      </c>
      <c r="F50" s="95">
        <f>MC!J179</f>
        <v>3.02</v>
      </c>
      <c r="G50" s="125">
        <f>VLOOKUP(J50,'SERVIÇOS DER 12-25'!A53:G1544,6,0)</f>
        <v>199.06</v>
      </c>
      <c r="H50" s="93">
        <f t="shared" si="5"/>
        <v>265.25</v>
      </c>
      <c r="I50" s="791">
        <f t="shared" si="6"/>
        <v>801.06</v>
      </c>
      <c r="J50" s="91">
        <v>30208</v>
      </c>
      <c r="K50" s="759">
        <f t="shared" si="0"/>
        <v>1.6209973243406087E-3</v>
      </c>
    </row>
    <row r="51" spans="1:11" hidden="1">
      <c r="A51" s="169" t="s">
        <v>131</v>
      </c>
      <c r="B51" s="106" t="s">
        <v>132</v>
      </c>
      <c r="C51" s="92" t="s">
        <v>23</v>
      </c>
      <c r="D51" s="98" t="str">
        <f>VLOOKUP(J51,'SERVIÇOS DER 12-25'!A54:G1545,3,0)</f>
        <v>TRANSPORTES</v>
      </c>
      <c r="E51" s="91"/>
      <c r="F51" s="91"/>
      <c r="G51" s="125"/>
      <c r="H51" s="93"/>
      <c r="I51" s="791"/>
      <c r="J51" s="106">
        <v>303</v>
      </c>
      <c r="K51" s="759">
        <f t="shared" si="0"/>
        <v>0</v>
      </c>
    </row>
    <row r="52" spans="1:11" ht="38.25" hidden="1">
      <c r="A52" s="171" t="s">
        <v>134</v>
      </c>
      <c r="B52" s="124" t="s">
        <v>135</v>
      </c>
      <c r="C52" s="92" t="s">
        <v>23</v>
      </c>
      <c r="D52" s="94" t="str">
        <f>VLOOKUP(J52,'SERVIÇOS DER 12-25'!A55:G1546,3,0)</f>
        <v>Índice de preço para remoção de entulho decorrente da execução de obras (Classe A CONAMA - NBR 10.004 - Classe II-B), incluindo aluguel da caçamba, carga, transporte e descarga em área licenciada</v>
      </c>
      <c r="E52" s="92" t="str">
        <f>VLOOKUP(J52,'SERVIÇOS DER 12-25'!A55:G1546,4,0)</f>
        <v>m3</v>
      </c>
      <c r="F52" s="95">
        <f>MC!J198</f>
        <v>42.99</v>
      </c>
      <c r="G52" s="125">
        <f>VLOOKUP(J52,'SERVIÇOS DER 12-25'!A55:G1546,6,0)</f>
        <v>92.39</v>
      </c>
      <c r="H52" s="93">
        <f t="shared" si="5"/>
        <v>123.11</v>
      </c>
      <c r="I52" s="791">
        <f t="shared" si="6"/>
        <v>5292.5</v>
      </c>
      <c r="J52" s="91">
        <v>30304</v>
      </c>
      <c r="K52" s="759">
        <f t="shared" si="0"/>
        <v>1.0709720044781504E-2</v>
      </c>
    </row>
    <row r="53" spans="1:11" hidden="1">
      <c r="A53" s="166"/>
      <c r="B53" s="106"/>
      <c r="C53" s="90"/>
      <c r="D53" s="775" t="s">
        <v>136</v>
      </c>
      <c r="E53" s="90"/>
      <c r="F53" s="90"/>
      <c r="G53" s="128"/>
      <c r="H53" s="128"/>
      <c r="I53" s="792">
        <f>SUM(I46:I52)</f>
        <v>9145.7999999999993</v>
      </c>
      <c r="J53" s="106"/>
      <c r="K53" s="759"/>
    </row>
    <row r="54" spans="1:11">
      <c r="A54" s="166">
        <v>4</v>
      </c>
      <c r="B54" s="90" t="s">
        <v>137</v>
      </c>
      <c r="C54" s="90"/>
      <c r="D54" s="726" t="str">
        <f>VLOOKUP(J54,'SERVIÇOS DER 12-25'!A57:G1548,3,0)</f>
        <v>ESTRUTURAS</v>
      </c>
      <c r="E54" s="90"/>
      <c r="F54" s="90"/>
      <c r="G54" s="128"/>
      <c r="H54" s="128"/>
      <c r="I54" s="792">
        <f>I67</f>
        <v>115591.26000000001</v>
      </c>
      <c r="J54" s="90">
        <v>4</v>
      </c>
      <c r="K54" s="759"/>
    </row>
    <row r="55" spans="1:11" hidden="1">
      <c r="A55" s="169" t="s">
        <v>139</v>
      </c>
      <c r="B55" s="106" t="s">
        <v>140</v>
      </c>
      <c r="C55" s="92" t="s">
        <v>23</v>
      </c>
      <c r="D55" s="98" t="str">
        <f>VLOOKUP(J55,'SERVIÇOS DER 12-25'!A58:G1549,3,0)</f>
        <v>INFRA-ESTRUTURA (FUNDAÇÃO)</v>
      </c>
      <c r="E55" s="91"/>
      <c r="F55" s="91"/>
      <c r="G55" s="125"/>
      <c r="H55" s="93"/>
      <c r="I55" s="791"/>
      <c r="J55" s="106">
        <v>402</v>
      </c>
      <c r="K55" s="759">
        <f t="shared" si="0"/>
        <v>0</v>
      </c>
    </row>
    <row r="56" spans="1:11" ht="25.5" hidden="1">
      <c r="A56" s="171" t="s">
        <v>142</v>
      </c>
      <c r="B56" s="124" t="s">
        <v>143</v>
      </c>
      <c r="C56" s="92" t="s">
        <v>23</v>
      </c>
      <c r="D56" s="94" t="str">
        <f>VLOOKUP(J56,'SERVIÇOS DER 12-25'!A59:G1550,3,0)</f>
        <v>Fôrma de tábua de madeira de 2.5 x 30.0 cm para fundações, levando-se em conta a utilização 5 vezes (incluido o material, corte, montagem, escoramento e desforma)</v>
      </c>
      <c r="E56" s="92" t="str">
        <f>VLOOKUP(J56,'SERVIÇOS DER 12-25'!A59:G1550,4,0)</f>
        <v>m2</v>
      </c>
      <c r="F56" s="95">
        <f>MC!J204</f>
        <v>151.46</v>
      </c>
      <c r="G56" s="125">
        <f>VLOOKUP(J56,'SERVIÇOS DER 12-25'!A59:G1550,6,0)</f>
        <v>89.05</v>
      </c>
      <c r="H56" s="93">
        <f t="shared" ref="H56:H66" si="7">TRUNC(ROUND((1+$F$5)*G56,2),2)</f>
        <v>118.66</v>
      </c>
      <c r="I56" s="791">
        <f t="shared" ref="I56:I66" si="8">TRUNC(ROUND(F56*H56,2),2)</f>
        <v>17972.240000000002</v>
      </c>
      <c r="J56" s="91">
        <v>40206</v>
      </c>
      <c r="K56" s="759">
        <f t="shared" si="0"/>
        <v>3.6368003585757952E-2</v>
      </c>
    </row>
    <row r="57" spans="1:11" ht="25.5" hidden="1">
      <c r="A57" s="171" t="s">
        <v>145</v>
      </c>
      <c r="B57" s="124" t="s">
        <v>146</v>
      </c>
      <c r="C57" s="92" t="s">
        <v>23</v>
      </c>
      <c r="D57" s="94" t="str">
        <f>VLOOKUP(J57,'SERVIÇOS DER 12-25'!A60:G1551,3,0)</f>
        <v>Fornecimento, preparo e aplicação de concreto Fck = 30 MPa (com brita 1 e 2) - (5% de perdas já incluído no custo)</v>
      </c>
      <c r="E57" s="92" t="str">
        <f>VLOOKUP(J57,'SERVIÇOS DER 12-25'!A60:G1551,4,0)</f>
        <v>m3</v>
      </c>
      <c r="F57" s="95">
        <f>MC!J208</f>
        <v>18.850000000000001</v>
      </c>
      <c r="G57" s="125">
        <f>VLOOKUP(J57,'SERVIÇOS DER 12-25'!A60:G1551,6,0)</f>
        <v>821.75</v>
      </c>
      <c r="H57" s="93">
        <f t="shared" si="7"/>
        <v>1094.98</v>
      </c>
      <c r="I57" s="791">
        <f t="shared" si="8"/>
        <v>20640.37</v>
      </c>
      <c r="J57" s="91">
        <v>40224</v>
      </c>
      <c r="K57" s="761">
        <f t="shared" si="0"/>
        <v>4.1767139219783998E-2</v>
      </c>
    </row>
    <row r="58" spans="1:11" ht="25.5" hidden="1">
      <c r="A58" s="171" t="s">
        <v>147</v>
      </c>
      <c r="B58" s="124" t="s">
        <v>148</v>
      </c>
      <c r="C58" s="92" t="s">
        <v>23</v>
      </c>
      <c r="D58" s="94" t="str">
        <f>VLOOKUP(J58,'SERVIÇOS DER 12-25'!A61:G1552,3,0)</f>
        <v>Fornecimento, preparo e aplicação de concreto magro com consumo mínimo de cimento de 250 kg/m3 (brita 1 e 2) - (5% de perdas já incluído no custo)</v>
      </c>
      <c r="E58" s="92" t="str">
        <f>VLOOKUP(J58,'SERVIÇOS DER 12-25'!A61:G1552,4,0)</f>
        <v>m3</v>
      </c>
      <c r="F58" s="95">
        <f>MC!J239</f>
        <v>0.97</v>
      </c>
      <c r="G58" s="125">
        <f>VLOOKUP(J58,'SERVIÇOS DER 12-25'!A61:G1552,6,0)</f>
        <v>728.06</v>
      </c>
      <c r="H58" s="93">
        <f t="shared" si="7"/>
        <v>970.14</v>
      </c>
      <c r="I58" s="791">
        <f t="shared" si="8"/>
        <v>941.04</v>
      </c>
      <c r="J58" s="91">
        <v>40231</v>
      </c>
      <c r="K58" s="759">
        <f t="shared" si="0"/>
        <v>1.9042560134040975E-3</v>
      </c>
    </row>
    <row r="59" spans="1:11" ht="25.5" hidden="1">
      <c r="A59" s="171" t="s">
        <v>150</v>
      </c>
      <c r="B59" s="124" t="s">
        <v>151</v>
      </c>
      <c r="C59" s="92" t="s">
        <v>23</v>
      </c>
      <c r="D59" s="94" t="str">
        <f>VLOOKUP(J59,'SERVIÇOS DER 12-25'!A62:G1553,3,0)</f>
        <v>Fornecimento, dobragem e colocação em fôrma, de armadura CA-50 A média, diâmetro de 6.3 a 10.0 mm</v>
      </c>
      <c r="E59" s="92" t="str">
        <f>VLOOKUP(J59,'SERVIÇOS DER 12-25'!A62:G1553,4,0)</f>
        <v>kg</v>
      </c>
      <c r="F59" s="95">
        <f>MC!J243</f>
        <v>473.3</v>
      </c>
      <c r="G59" s="125">
        <f>VLOOKUP(J59,'SERVIÇOS DER 12-25'!A62:G1553,6,0)</f>
        <v>10.61</v>
      </c>
      <c r="H59" s="93">
        <f t="shared" si="7"/>
        <v>14.14</v>
      </c>
      <c r="I59" s="791">
        <f t="shared" si="8"/>
        <v>6692.46</v>
      </c>
      <c r="J59" s="91">
        <v>40243</v>
      </c>
      <c r="K59" s="759">
        <f t="shared" si="0"/>
        <v>1.354263070588539E-2</v>
      </c>
    </row>
    <row r="60" spans="1:11" ht="25.5" hidden="1">
      <c r="A60" s="171" t="s">
        <v>153</v>
      </c>
      <c r="B60" s="124" t="s">
        <v>154</v>
      </c>
      <c r="C60" s="92" t="s">
        <v>23</v>
      </c>
      <c r="D60" s="94" t="str">
        <f>VLOOKUP(J60,'SERVIÇOS DER 12-25'!A63:G1554,3,0)</f>
        <v>Fornecimento, dobragem e colocação em fôrma, de armadura CA-50 A grossa diâmetro de 12.5 a 25.0 mm (1/2 a 1")</v>
      </c>
      <c r="E60" s="92" t="str">
        <f>VLOOKUP(J60,'SERVIÇOS DER 12-25'!A63:G1554,4,0)</f>
        <v>kg</v>
      </c>
      <c r="F60" s="95">
        <f>MC!J247</f>
        <v>486.4</v>
      </c>
      <c r="G60" s="125">
        <f>VLOOKUP(J60,'SERVIÇOS DER 12-25'!A63:G1554,6,0)</f>
        <v>11.27</v>
      </c>
      <c r="H60" s="93">
        <f>TRUNC(ROUND((1+$F$5)*G60,2),2)</f>
        <v>15.02</v>
      </c>
      <c r="I60" s="791">
        <f>TRUNC(ROUND(F60*H60,2),2)</f>
        <v>7305.73</v>
      </c>
      <c r="J60" s="91">
        <v>40245</v>
      </c>
      <c r="K60" s="759">
        <f t="shared" si="0"/>
        <v>1.4783622677895432E-2</v>
      </c>
    </row>
    <row r="61" spans="1:11" ht="25.5" hidden="1">
      <c r="A61" s="171" t="s">
        <v>156</v>
      </c>
      <c r="B61" s="124" t="s">
        <v>157</v>
      </c>
      <c r="C61" s="92" t="s">
        <v>23</v>
      </c>
      <c r="D61" s="94" t="str">
        <f>VLOOKUP(J61,'SERVIÇOS DER 12-25'!A64:G1555,3,0)</f>
        <v>Fornecimento, dobragem e colocação em fôrma, de armadura CA-60 B fina, diâmetro de 4.0 a 7.0mm</v>
      </c>
      <c r="E61" s="92" t="str">
        <f>VLOOKUP(J61,'SERVIÇOS DER 12-25'!A64:G1555,4,0)</f>
        <v>kg</v>
      </c>
      <c r="F61" s="95">
        <f>MC!J251</f>
        <v>192.3</v>
      </c>
      <c r="G61" s="125">
        <f>VLOOKUP(J61,'SERVIÇOS DER 12-25'!A64:G1555,6,0)</f>
        <v>10.78</v>
      </c>
      <c r="H61" s="93">
        <f t="shared" si="7"/>
        <v>14.36</v>
      </c>
      <c r="I61" s="791">
        <f t="shared" si="8"/>
        <v>2761.43</v>
      </c>
      <c r="J61" s="91">
        <v>40246</v>
      </c>
      <c r="K61" s="759">
        <f t="shared" si="0"/>
        <v>5.5879342887597524E-3</v>
      </c>
    </row>
    <row r="62" spans="1:11" hidden="1">
      <c r="A62" s="169" t="s">
        <v>159</v>
      </c>
      <c r="B62" s="127" t="s">
        <v>160</v>
      </c>
      <c r="C62" s="92" t="s">
        <v>23</v>
      </c>
      <c r="D62" s="98" t="str">
        <f>VLOOKUP(J62,'SERVIÇOS DER 12-25'!A65:G1556,3,0)</f>
        <v>SUPER-ESTRUTURA</v>
      </c>
      <c r="E62" s="91"/>
      <c r="F62" s="91"/>
      <c r="G62" s="125"/>
      <c r="H62" s="93"/>
      <c r="I62" s="791"/>
      <c r="J62" s="127">
        <v>403</v>
      </c>
      <c r="K62" s="759">
        <f t="shared" si="0"/>
        <v>0</v>
      </c>
    </row>
    <row r="63" spans="1:11" ht="25.5" hidden="1">
      <c r="A63" s="171" t="s">
        <v>162</v>
      </c>
      <c r="B63" s="124" t="s">
        <v>163</v>
      </c>
      <c r="C63" s="92" t="s">
        <v>23</v>
      </c>
      <c r="D63" s="94" t="str">
        <f>VLOOKUP(J63,'SERVIÇOS DER 12-25'!A66:G1557,3,0)</f>
        <v>Fornecimento, preparo e aplicação de concreto Fck = 30 MPa (com brita 1 e 2) - (5% de perdas já incluído no custo)</v>
      </c>
      <c r="E63" s="92" t="str">
        <f>VLOOKUP(J63,'SERVIÇOS DER 12-25'!A66:G1557,4,0)</f>
        <v>m3</v>
      </c>
      <c r="F63" s="95">
        <f>MC!J257</f>
        <v>14.75</v>
      </c>
      <c r="G63" s="125">
        <f>VLOOKUP(J63,'SERVIÇOS DER 12-25'!A66:G1557,6,0)</f>
        <v>945.07</v>
      </c>
      <c r="H63" s="93">
        <f t="shared" si="7"/>
        <v>1259.31</v>
      </c>
      <c r="I63" s="791">
        <f t="shared" si="8"/>
        <v>18574.82</v>
      </c>
      <c r="J63" s="91">
        <v>40315</v>
      </c>
      <c r="K63" s="759">
        <f t="shared" si="0"/>
        <v>3.7587363643308148E-2</v>
      </c>
    </row>
    <row r="64" spans="1:11" ht="25.5" hidden="1">
      <c r="A64" s="171" t="s">
        <v>165</v>
      </c>
      <c r="B64" s="124" t="s">
        <v>166</v>
      </c>
      <c r="C64" s="92" t="s">
        <v>23</v>
      </c>
      <c r="D64" s="94" t="str">
        <f>VLOOKUP(J64,'SERVIÇOS DER 12-25'!A67:G1558,3,0)</f>
        <v>Fornecimento, dobragem e colocação em fôrma, de armadura CA-50 A média, diâmetro de 6.3 a 10.0 mm</v>
      </c>
      <c r="E64" s="92" t="str">
        <f>VLOOKUP(J64,'SERVIÇOS DER 12-25'!A67:G1558,4,0)</f>
        <v>kg</v>
      </c>
      <c r="F64" s="95">
        <f>MC!J262</f>
        <v>608.4</v>
      </c>
      <c r="G64" s="125">
        <f>VLOOKUP(J64,'SERVIÇOS DER 12-25'!A67:G1558,6,0)</f>
        <v>10.61</v>
      </c>
      <c r="H64" s="93">
        <f t="shared" si="7"/>
        <v>14.14</v>
      </c>
      <c r="I64" s="791">
        <f t="shared" si="8"/>
        <v>8602.7800000000007</v>
      </c>
      <c r="J64" s="91">
        <v>40328</v>
      </c>
      <c r="K64" s="759">
        <f t="shared" si="0"/>
        <v>1.7408288220471503E-2</v>
      </c>
    </row>
    <row r="65" spans="1:76" ht="25.5" hidden="1">
      <c r="A65" s="171" t="s">
        <v>168</v>
      </c>
      <c r="B65" s="124" t="s">
        <v>169</v>
      </c>
      <c r="C65" s="92" t="s">
        <v>23</v>
      </c>
      <c r="D65" s="94" t="str">
        <f>VLOOKUP(J65,'SERVIÇOS DER 12-25'!A68:G1559,3,0)</f>
        <v>Fornecimento, dobragem e colocação em fôrma, de armadura CA-60 B fina, diâmetro de 4.0 a 7.0mm</v>
      </c>
      <c r="E65" s="92" t="str">
        <f>VLOOKUP(J65,'SERVIÇOS DER 12-25'!A68:G1559,4,0)</f>
        <v>kg</v>
      </c>
      <c r="F65" s="95">
        <f>MC!J267</f>
        <v>227.4</v>
      </c>
      <c r="G65" s="125">
        <f>VLOOKUP(J65,'SERVIÇOS DER 12-25'!A68:G1559,6,0)</f>
        <v>10.78</v>
      </c>
      <c r="H65" s="93">
        <f t="shared" si="7"/>
        <v>14.36</v>
      </c>
      <c r="I65" s="791">
        <f t="shared" si="8"/>
        <v>3265.46</v>
      </c>
      <c r="J65" s="91">
        <v>40333</v>
      </c>
      <c r="K65" s="759">
        <f t="shared" si="0"/>
        <v>6.6078719730622978E-3</v>
      </c>
    </row>
    <row r="66" spans="1:76" ht="38.25" hidden="1">
      <c r="A66" s="171" t="s">
        <v>170</v>
      </c>
      <c r="B66" s="124" t="s">
        <v>171</v>
      </c>
      <c r="C66" s="92" t="s">
        <v>23</v>
      </c>
      <c r="D66" s="94" t="str">
        <f>VLOOKUP(J66,'SERVIÇOS DER 12-25'!A69:G1560,3,0)</f>
        <v>Fôrma em chapa de madeira compensada plastificada 12mm para estrutura em geral, 5 reaproveitamentos, reforçada com sarrafos de madeira 2.5x10cm (incl material, corte, montagem, escoras em eucalipto e desforma)</v>
      </c>
      <c r="E66" s="92" t="str">
        <f>VLOOKUP(J66,'SERVIÇOS DER 12-25'!A69:G1560,4,0)</f>
        <v>m2</v>
      </c>
      <c r="F66" s="95">
        <f>MC!J272</f>
        <v>198.26</v>
      </c>
      <c r="G66" s="125">
        <f>VLOOKUP(J66,'SERVIÇOS DER 12-25'!A69:G1560,6,0)</f>
        <v>109.15</v>
      </c>
      <c r="H66" s="93">
        <f t="shared" si="7"/>
        <v>145.44</v>
      </c>
      <c r="I66" s="791">
        <f t="shared" si="8"/>
        <v>28834.93</v>
      </c>
      <c r="J66" s="91">
        <v>40337</v>
      </c>
      <c r="K66" s="761">
        <f t="shared" si="0"/>
        <v>5.8349367559919048E-2</v>
      </c>
    </row>
    <row r="67" spans="1:76" hidden="1">
      <c r="A67" s="166"/>
      <c r="B67" s="106"/>
      <c r="C67" s="90"/>
      <c r="D67" s="775" t="s">
        <v>173</v>
      </c>
      <c r="E67" s="90"/>
      <c r="F67" s="90"/>
      <c r="G67" s="128"/>
      <c r="H67" s="128"/>
      <c r="I67" s="792">
        <f>SUM(I55:I66)</f>
        <v>115591.26000000001</v>
      </c>
      <c r="J67" s="87"/>
      <c r="K67" s="759"/>
    </row>
    <row r="68" spans="1:76">
      <c r="A68" s="166">
        <v>5</v>
      </c>
      <c r="B68" s="90" t="s">
        <v>174</v>
      </c>
      <c r="C68" s="90"/>
      <c r="D68" s="726" t="str">
        <f>VLOOKUP(J68,'SERVIÇOS DER 12-25'!A71:G1562,3,0)</f>
        <v>PAREDES E PAINÉIS</v>
      </c>
      <c r="E68" s="90"/>
      <c r="F68" s="90"/>
      <c r="G68" s="128"/>
      <c r="H68" s="128"/>
      <c r="I68" s="792">
        <f>I75</f>
        <v>9712.4</v>
      </c>
      <c r="J68" s="89">
        <v>5</v>
      </c>
      <c r="K68" s="759"/>
    </row>
    <row r="69" spans="1:76" ht="25.5" hidden="1">
      <c r="A69" s="169" t="s">
        <v>176</v>
      </c>
      <c r="B69" s="106" t="s">
        <v>177</v>
      </c>
      <c r="C69" s="90" t="s">
        <v>23</v>
      </c>
      <c r="D69" s="98" t="str">
        <f>VLOOKUP(J69,'SERVIÇOS DER 12-25'!A72:G1563,3,0)</f>
        <v>ALVENARIA DE VEDAÇÃO EMPREGANDO ARGAMASSA DE CIMENTO, CAL E AREIA</v>
      </c>
      <c r="E69" s="91"/>
      <c r="F69" s="91"/>
      <c r="G69" s="125"/>
      <c r="H69" s="93"/>
      <c r="I69" s="791"/>
      <c r="J69" s="106">
        <v>506</v>
      </c>
      <c r="K69" s="759">
        <f t="shared" si="0"/>
        <v>0</v>
      </c>
    </row>
    <row r="70" spans="1:76" ht="51" hidden="1">
      <c r="A70" s="171" t="s">
        <v>179</v>
      </c>
      <c r="B70" s="97" t="s">
        <v>180</v>
      </c>
      <c r="C70" s="92" t="s">
        <v>23</v>
      </c>
      <c r="D70" s="94" t="str">
        <f>VLOOKUP(J70,'SERVIÇOS DER 12-25'!A73:G1564,3,0)</f>
        <v>Alvenaria de vedação com blocos cerâmicos furados 9x19x19cm, assentados c/ argamassa de cimento, cal hidratada CH1 e areia no traço 1:0,5:8, preparo com betoneira, juntas 10mm e esp. das paredes s/revestimento, 9cm (bloco comprado na praça de Vitória, posto obra)</v>
      </c>
      <c r="E70" s="92" t="str">
        <f>VLOOKUP(J70,'SERVIÇOS DER 12-25'!A73:G1564,4,0)</f>
        <v>m2</v>
      </c>
      <c r="F70" s="95">
        <f>MC!J283</f>
        <v>76.27</v>
      </c>
      <c r="G70" s="125">
        <f>VLOOKUP(J70,'SERVIÇOS DER 12-25'!A73:G1564,6,0)</f>
        <v>66.19</v>
      </c>
      <c r="H70" s="93">
        <f t="shared" ref="H70" si="9">TRUNC(ROUND((1+$F$5)*G70,2),2)</f>
        <v>88.2</v>
      </c>
      <c r="I70" s="791">
        <f t="shared" ref="I70" si="10">TRUNC(ROUND(F70*H70,2),2)</f>
        <v>6727.01</v>
      </c>
      <c r="J70" s="97">
        <v>50605</v>
      </c>
      <c r="K70" s="759">
        <f t="shared" si="0"/>
        <v>1.3612544891534366E-2</v>
      </c>
    </row>
    <row r="71" spans="1:76" hidden="1">
      <c r="A71" s="169" t="s">
        <v>181</v>
      </c>
      <c r="B71" s="106" t="s">
        <v>182</v>
      </c>
      <c r="C71" s="90" t="s">
        <v>23</v>
      </c>
      <c r="D71" s="98" t="str">
        <f>VLOOKUP(J71,'SERVIÇOS DER 12-25'!A74:G1565,3,0)</f>
        <v>VERGAS/CONTRAVERGA</v>
      </c>
      <c r="E71" s="91"/>
      <c r="F71" s="91"/>
      <c r="G71" s="125"/>
      <c r="H71" s="93"/>
      <c r="I71" s="791"/>
      <c r="J71" s="106">
        <v>503</v>
      </c>
      <c r="K71" s="759">
        <f t="shared" si="0"/>
        <v>0</v>
      </c>
    </row>
    <row r="72" spans="1:76" ht="25.5" hidden="1">
      <c r="A72" s="171" t="s">
        <v>184</v>
      </c>
      <c r="B72" s="97" t="s">
        <v>185</v>
      </c>
      <c r="C72" s="92" t="s">
        <v>23</v>
      </c>
      <c r="D72" s="94" t="str">
        <f>VLOOKUP(J72,'SERVIÇOS DER 12-25'!A75:G1566,3,0)</f>
        <v>Verga/contraverga reta de concreto armado moldada in loco 10 x 5 cm, Fck = 15 MPa, inclusive forma, armação e desforma, comprimento inferior a 2.0 metros</v>
      </c>
      <c r="E72" s="92" t="str">
        <f>VLOOKUP(J72,'SERVIÇOS DER 12-25'!A75:G1566,4,0)</f>
        <v>m</v>
      </c>
      <c r="F72" s="95">
        <f>MC!J298</f>
        <v>29.65</v>
      </c>
      <c r="G72" s="125">
        <f>VLOOKUP(J72,'SERVIÇOS DER 12-25'!A75:G1566,6,0)</f>
        <v>42.04</v>
      </c>
      <c r="H72" s="93">
        <f>TRUNC(ROUND((1+$F$5)*G72,2),2)</f>
        <v>56.02</v>
      </c>
      <c r="I72" s="791">
        <f>TRUNC(ROUND(F72*H72,2),2)</f>
        <v>1660.99</v>
      </c>
      <c r="J72" s="97">
        <v>50301</v>
      </c>
      <c r="K72" s="759">
        <f t="shared" si="0"/>
        <v>3.3611219456176913E-3</v>
      </c>
    </row>
    <row r="73" spans="1:76" hidden="1">
      <c r="A73" s="169" t="s">
        <v>186</v>
      </c>
      <c r="B73" s="106" t="s">
        <v>187</v>
      </c>
      <c r="C73" s="90" t="s">
        <v>23</v>
      </c>
      <c r="D73" s="98" t="str">
        <f>VLOOKUP(J73,'SERVIÇOS DER 12-25'!A76:G1567,3,0)</f>
        <v>ALVENARIA ESTRUTURAL</v>
      </c>
      <c r="E73" s="91"/>
      <c r="F73" s="91"/>
      <c r="G73" s="125"/>
      <c r="H73" s="93"/>
      <c r="I73" s="791"/>
      <c r="J73" s="106">
        <v>505</v>
      </c>
      <c r="K73" s="759">
        <f t="shared" si="0"/>
        <v>0</v>
      </c>
    </row>
    <row r="74" spans="1:76" ht="51" hidden="1">
      <c r="A74" s="171" t="s">
        <v>189</v>
      </c>
      <c r="B74" s="97" t="s">
        <v>190</v>
      </c>
      <c r="C74" s="92" t="s">
        <v>23</v>
      </c>
      <c r="D74" s="94" t="str">
        <f>VLOOKUP(J74,'SERVIÇOS DER 12-25'!A77:G1568,3,0)</f>
        <v>Alvenaria de blocos de concreto estrutural 14x19x39cm cheios "Classe B", com resistência mínima à compressão 15MPa, assentados c/ argamassa de cimento e areia média no traço 1:4, preparo com betoneira, esp. juntas 10mm e esp. da parede s/ revestimento 14cm</v>
      </c>
      <c r="E74" s="92" t="str">
        <f>VLOOKUP(J74,'SERVIÇOS DER 12-25'!A77:G1568,4,0)</f>
        <v>m2</v>
      </c>
      <c r="F74" s="95">
        <f>MC!J307</f>
        <v>7</v>
      </c>
      <c r="G74" s="125">
        <f>VLOOKUP(J74,'SERVIÇOS DER 12-25'!A77:G1568,6,0)</f>
        <v>141.99</v>
      </c>
      <c r="H74" s="93">
        <f>TRUNC(ROUND((1+$F$5)*G74,2),2)</f>
        <v>189.2</v>
      </c>
      <c r="I74" s="791">
        <f>TRUNC(ROUND(F74*H74,2),2)</f>
        <v>1324.4</v>
      </c>
      <c r="J74" s="97">
        <v>50501</v>
      </c>
      <c r="K74" s="759">
        <f t="shared" si="0"/>
        <v>2.6800100571201936E-3</v>
      </c>
    </row>
    <row r="75" spans="1:76" hidden="1">
      <c r="A75" s="166"/>
      <c r="B75" s="106"/>
      <c r="C75" s="90"/>
      <c r="D75" s="775" t="s">
        <v>191</v>
      </c>
      <c r="E75" s="90"/>
      <c r="F75" s="90"/>
      <c r="G75" s="128"/>
      <c r="H75" s="128"/>
      <c r="I75" s="792">
        <f>SUM(I69:I74)</f>
        <v>9712.4</v>
      </c>
      <c r="J75" s="87"/>
      <c r="K75" s="759">
        <f t="shared" si="0"/>
        <v>1.9653676894272248E-2</v>
      </c>
    </row>
    <row r="76" spans="1:76" s="234" customFormat="1">
      <c r="A76" s="237">
        <v>6</v>
      </c>
      <c r="B76" s="106" t="s">
        <v>192</v>
      </c>
      <c r="C76" s="90"/>
      <c r="D76" s="726" t="str">
        <f>VLOOKUP(J76,'SERVIÇOS DER 12-25'!A79:G1570,3,0)</f>
        <v>ESQUADRIAS DE MADEIRA</v>
      </c>
      <c r="E76" s="90"/>
      <c r="F76" s="90"/>
      <c r="G76" s="128"/>
      <c r="H76" s="128"/>
      <c r="I76" s="792">
        <f>I81</f>
        <v>2590.64</v>
      </c>
      <c r="J76" s="87">
        <v>6</v>
      </c>
      <c r="K76" s="759">
        <f t="shared" ref="K76:K139" si="11">I76/$I$196</f>
        <v>5.2423295487600855E-3</v>
      </c>
    </row>
    <row r="77" spans="1:76" s="234" customFormat="1" hidden="1">
      <c r="A77" s="591" t="s">
        <v>194</v>
      </c>
      <c r="B77" s="567" t="s">
        <v>195</v>
      </c>
      <c r="C77" s="559" t="s">
        <v>23</v>
      </c>
      <c r="D77" s="98" t="str">
        <f>VLOOKUP(J77,'SERVIÇOS DER 12-25'!A80:G1571,3,0)</f>
        <v>MARCOS E ALIZARES</v>
      </c>
      <c r="E77" s="560"/>
      <c r="F77" s="561"/>
      <c r="G77" s="722"/>
      <c r="H77" s="723"/>
      <c r="I77" s="793"/>
      <c r="J77" s="567">
        <v>601</v>
      </c>
      <c r="K77" s="759">
        <f t="shared" si="11"/>
        <v>0</v>
      </c>
    </row>
    <row r="78" spans="1:76" ht="25.5" hidden="1">
      <c r="A78" s="572" t="s">
        <v>197</v>
      </c>
      <c r="B78" s="573" t="s">
        <v>198</v>
      </c>
      <c r="C78" s="574" t="s">
        <v>23</v>
      </c>
      <c r="D78" s="94" t="str">
        <f>VLOOKUP(J78,'SERVIÇOS DER 12-25'!A81:G1572,3,0)</f>
        <v>Marco em madeira de lei tipo Peroba, Ipê, Angelim Pedra ou equivalente, com 15 x 3cm de batente</v>
      </c>
      <c r="E78" s="92" t="str">
        <f>VLOOKUP(J78,'SERVIÇOS DER 12-25'!A81:G1572,4,0)</f>
        <v>m</v>
      </c>
      <c r="F78" s="575">
        <f>MC!J313</f>
        <v>5.4</v>
      </c>
      <c r="G78" s="125">
        <f>VLOOKUP(J78,'SERVIÇOS DER 12-25'!A81:G1572,6,0)</f>
        <v>81.14</v>
      </c>
      <c r="H78" s="93">
        <f>TRUNC(ROUND((1+$F$5)*G78,2),2)</f>
        <v>108.12</v>
      </c>
      <c r="I78" s="791">
        <f>TRUNC(ROUND(F78*H78,2),2)</f>
        <v>583.85</v>
      </c>
      <c r="J78" s="573">
        <v>60110</v>
      </c>
      <c r="K78" s="759">
        <f t="shared" si="11"/>
        <v>1.1814586770232747E-3</v>
      </c>
    </row>
    <row r="79" spans="1:76" ht="40.5" hidden="1" customHeight="1">
      <c r="A79" s="591" t="s">
        <v>199</v>
      </c>
      <c r="B79" s="580" t="s">
        <v>200</v>
      </c>
      <c r="C79" s="559" t="s">
        <v>23</v>
      </c>
      <c r="D79" s="98" t="str">
        <f>VLOOKUP(J79,'SERVIÇOS DER 12-25'!A82:G1573,3,0)</f>
        <v>PORTA EM MADEIRA DE LEI TIPO ANGELIM PEDRA OU EQUIV.C/ENCHIMENTO EM MADEIRA 1A.QUALIDADE ESP. 30MM P/ PINTURA, INCLUSIVE ALIZARES, DOBRADIÇAS E FECHADURA EXTERNA, EXCLUSIVE MARCO</v>
      </c>
      <c r="E79" s="560"/>
      <c r="F79" s="561"/>
      <c r="G79" s="722"/>
      <c r="H79" s="723"/>
      <c r="I79" s="793"/>
      <c r="J79" s="580">
        <v>613</v>
      </c>
      <c r="K79" s="759">
        <f t="shared" si="11"/>
        <v>0</v>
      </c>
      <c r="L79" s="234"/>
      <c r="M79" s="234"/>
      <c r="N79" s="234"/>
      <c r="O79" s="234"/>
      <c r="P79" s="234"/>
      <c r="Q79" s="234"/>
      <c r="R79" s="234"/>
      <c r="S79" s="234"/>
      <c r="T79" s="234"/>
      <c r="U79" s="234"/>
      <c r="V79" s="234"/>
      <c r="W79" s="234"/>
      <c r="X79" s="234"/>
      <c r="Y79" s="234"/>
      <c r="Z79" s="234"/>
      <c r="AA79" s="234"/>
      <c r="AB79" s="234"/>
      <c r="AC79" s="234"/>
      <c r="AD79" s="234"/>
      <c r="AE79" s="234"/>
      <c r="AF79" s="234"/>
      <c r="AG79" s="234"/>
      <c r="AH79" s="234"/>
      <c r="AI79" s="234"/>
      <c r="AJ79" s="234"/>
      <c r="AK79" s="234"/>
      <c r="AL79" s="234"/>
      <c r="AM79" s="234"/>
      <c r="AN79" s="234"/>
      <c r="AO79" s="234"/>
      <c r="AP79" s="234"/>
      <c r="AQ79" s="234"/>
      <c r="AR79" s="234"/>
      <c r="AS79" s="234"/>
      <c r="AT79" s="234"/>
      <c r="AU79" s="234"/>
      <c r="AV79" s="234"/>
      <c r="AW79" s="234"/>
      <c r="AX79" s="234"/>
      <c r="AY79" s="234"/>
      <c r="AZ79" s="234"/>
      <c r="BA79" s="234"/>
      <c r="BB79" s="234"/>
      <c r="BC79" s="234"/>
      <c r="BD79" s="234"/>
      <c r="BE79" s="234"/>
      <c r="BF79" s="234"/>
      <c r="BG79" s="234"/>
      <c r="BH79" s="234"/>
      <c r="BI79" s="234"/>
      <c r="BJ79" s="234"/>
      <c r="BK79" s="234"/>
      <c r="BL79" s="234"/>
      <c r="BM79" s="234"/>
      <c r="BN79" s="234"/>
      <c r="BO79" s="234"/>
      <c r="BP79" s="234"/>
      <c r="BQ79" s="234"/>
      <c r="BR79" s="234"/>
      <c r="BS79" s="234"/>
      <c r="BT79" s="234"/>
      <c r="BU79" s="234"/>
      <c r="BV79" s="234"/>
      <c r="BW79" s="234"/>
      <c r="BX79" s="234"/>
    </row>
    <row r="80" spans="1:76" ht="51" hidden="1">
      <c r="A80" s="593" t="s">
        <v>202</v>
      </c>
      <c r="B80" s="564" t="s">
        <v>203</v>
      </c>
      <c r="C80" s="565"/>
      <c r="D80" s="566" t="s">
        <v>204</v>
      </c>
      <c r="E80" s="557" t="s">
        <v>205</v>
      </c>
      <c r="F80" s="558">
        <f>MC!J318</f>
        <v>1</v>
      </c>
      <c r="G80" s="750">
        <f>'COMP-02'!I31</f>
        <v>1506.0350000000001</v>
      </c>
      <c r="H80" s="751">
        <f>TRUNC(ROUND((1+$F$5)*G80,2),2)</f>
        <v>2006.79</v>
      </c>
      <c r="I80" s="794">
        <f>TRUNC(ROUND(F80*H80,2),2)</f>
        <v>2006.79</v>
      </c>
      <c r="J80" s="564"/>
      <c r="K80" s="759">
        <f t="shared" si="11"/>
        <v>4.0608708717368115E-3</v>
      </c>
    </row>
    <row r="81" spans="1:11" hidden="1">
      <c r="A81" s="776"/>
      <c r="B81" s="772"/>
      <c r="C81" s="772"/>
      <c r="D81" s="777" t="s">
        <v>206</v>
      </c>
      <c r="E81" s="772"/>
      <c r="F81" s="772"/>
      <c r="G81" s="710"/>
      <c r="H81" s="710"/>
      <c r="I81" s="795">
        <f>SUM(I78:I80)</f>
        <v>2590.64</v>
      </c>
      <c r="J81" s="107"/>
      <c r="K81" s="759"/>
    </row>
    <row r="82" spans="1:11">
      <c r="A82" s="237">
        <v>7</v>
      </c>
      <c r="B82" s="106" t="s">
        <v>207</v>
      </c>
      <c r="C82" s="90" t="s">
        <v>23</v>
      </c>
      <c r="D82" s="726" t="str">
        <f>VLOOKUP(J82,'SERVIÇOS DER 12-25'!A85:G1576,3,0)</f>
        <v>ESQUADRIAS METÁLICAS</v>
      </c>
      <c r="E82" s="90"/>
      <c r="F82" s="90"/>
      <c r="G82" s="128"/>
      <c r="H82" s="128"/>
      <c r="I82" s="792">
        <f>I85</f>
        <v>21924.9</v>
      </c>
      <c r="J82" s="87">
        <v>7</v>
      </c>
      <c r="K82" s="759"/>
    </row>
    <row r="83" spans="1:11" hidden="1">
      <c r="A83" s="169" t="s">
        <v>209</v>
      </c>
      <c r="B83" s="127" t="s">
        <v>210</v>
      </c>
      <c r="C83" s="90" t="s">
        <v>23</v>
      </c>
      <c r="D83" s="98" t="str">
        <f>VLOOKUP(J83,'SERVIÇOS DER 12-25'!A86:G1577,3,0)</f>
        <v>GRADES E PORTÕES</v>
      </c>
      <c r="E83" s="91"/>
      <c r="F83" s="91"/>
      <c r="G83" s="125"/>
      <c r="H83" s="93"/>
      <c r="I83" s="791"/>
      <c r="J83" s="127">
        <v>711</v>
      </c>
      <c r="K83" s="759">
        <f t="shared" si="11"/>
        <v>0</v>
      </c>
    </row>
    <row r="84" spans="1:11" hidden="1">
      <c r="A84" s="171" t="s">
        <v>212</v>
      </c>
      <c r="B84" s="124" t="s">
        <v>213</v>
      </c>
      <c r="C84" s="92" t="s">
        <v>23</v>
      </c>
      <c r="D84" s="94" t="str">
        <f>VLOOKUP(J84,'SERVIÇOS DER 12-25'!A87:G1578,3,0)</f>
        <v>Grade de ferro em barra chata, inclusive chumbamento</v>
      </c>
      <c r="E84" s="92" t="str">
        <f>VLOOKUP(J84,'SERVIÇOS DER 12-25'!A87:G1578,4,0)</f>
        <v>m2</v>
      </c>
      <c r="F84" s="95">
        <f>MC!J334</f>
        <v>42.99</v>
      </c>
      <c r="G84" s="125">
        <f>VLOOKUP(J84,'SERVIÇOS DER 12-25'!A87:G1578,6,0)</f>
        <v>382.74</v>
      </c>
      <c r="H84" s="93">
        <f>TRUNC(ROUND((1+$F$5)*G84,2),2)</f>
        <v>510</v>
      </c>
      <c r="I84" s="791">
        <f>TRUNC(ROUND(F84*H84,2),2)</f>
        <v>21924.9</v>
      </c>
      <c r="J84" s="91">
        <v>71105</v>
      </c>
      <c r="K84" s="761">
        <f t="shared" si="11"/>
        <v>4.4366469723161078E-2</v>
      </c>
    </row>
    <row r="85" spans="1:11" hidden="1">
      <c r="A85" s="166"/>
      <c r="B85" s="106"/>
      <c r="C85" s="90"/>
      <c r="D85" s="775" t="s">
        <v>214</v>
      </c>
      <c r="E85" s="90"/>
      <c r="F85" s="90"/>
      <c r="G85" s="128"/>
      <c r="H85" s="128"/>
      <c r="I85" s="792">
        <f>SUM(I83:I84)</f>
        <v>21924.9</v>
      </c>
      <c r="J85" s="87"/>
      <c r="K85" s="759"/>
    </row>
    <row r="86" spans="1:11">
      <c r="A86" s="237">
        <v>8</v>
      </c>
      <c r="B86" s="106" t="s">
        <v>215</v>
      </c>
      <c r="C86" s="90" t="s">
        <v>23</v>
      </c>
      <c r="D86" s="726" t="str">
        <f>VLOOKUP(J86,'SERVIÇOS DER 12-25'!A89:G1580,3,0)</f>
        <v>COBERTURA</v>
      </c>
      <c r="E86" s="90"/>
      <c r="F86" s="90"/>
      <c r="G86" s="128"/>
      <c r="H86" s="128"/>
      <c r="I86" s="792">
        <f>I95</f>
        <v>21642.550000000003</v>
      </c>
      <c r="J86" s="87">
        <v>9</v>
      </c>
      <c r="K86" s="759"/>
    </row>
    <row r="87" spans="1:11" hidden="1">
      <c r="A87" s="166" t="s">
        <v>217</v>
      </c>
      <c r="B87" s="106" t="s">
        <v>218</v>
      </c>
      <c r="C87" s="90" t="s">
        <v>23</v>
      </c>
      <c r="D87" s="98" t="str">
        <f>VLOOKUP(J87,'SERVIÇOS DER 12-25'!A90:G1581,3,0)</f>
        <v>ESTRUTURA PARA TELHADO</v>
      </c>
      <c r="E87" s="90"/>
      <c r="F87" s="90"/>
      <c r="G87" s="128"/>
      <c r="H87" s="93"/>
      <c r="I87" s="791"/>
      <c r="J87" s="106">
        <v>901</v>
      </c>
      <c r="K87" s="759"/>
    </row>
    <row r="88" spans="1:11" ht="25.5" hidden="1">
      <c r="A88" s="168" t="s">
        <v>220</v>
      </c>
      <c r="B88" s="97" t="s">
        <v>221</v>
      </c>
      <c r="C88" s="90"/>
      <c r="D88" s="233" t="s">
        <v>222</v>
      </c>
      <c r="E88" s="92" t="s">
        <v>27</v>
      </c>
      <c r="F88" s="95">
        <f>MC!J340</f>
        <v>17.14</v>
      </c>
      <c r="G88" s="130">
        <f>'COMP-03'!I30</f>
        <v>49.680914000000001</v>
      </c>
      <c r="H88" s="93">
        <f>TRUNC(ROUND((1+$F$5)*G88,2),2)</f>
        <v>66.2</v>
      </c>
      <c r="I88" s="791">
        <f>TRUNC(ROUND(F88*H88,2),2)</f>
        <v>1134.67</v>
      </c>
      <c r="J88" s="97"/>
      <c r="K88" s="759">
        <f t="shared" si="11"/>
        <v>2.2960789878530429E-3</v>
      </c>
    </row>
    <row r="89" spans="1:11" hidden="1">
      <c r="A89" s="166" t="s">
        <v>223</v>
      </c>
      <c r="B89" s="106" t="s">
        <v>224</v>
      </c>
      <c r="C89" s="90" t="s">
        <v>23</v>
      </c>
      <c r="D89" s="98" t="str">
        <f>VLOOKUP(J89,'SERVIÇOS DER 12-25'!A92:G1583,3,0)</f>
        <v>TELHADO</v>
      </c>
      <c r="E89" s="90"/>
      <c r="F89" s="90"/>
      <c r="G89" s="128"/>
      <c r="H89" s="93"/>
      <c r="I89" s="791"/>
      <c r="J89" s="106">
        <v>902</v>
      </c>
      <c r="K89" s="759">
        <f t="shared" si="11"/>
        <v>0</v>
      </c>
    </row>
    <row r="90" spans="1:11" hidden="1">
      <c r="A90" s="168" t="s">
        <v>226</v>
      </c>
      <c r="B90" s="97" t="s">
        <v>227</v>
      </c>
      <c r="C90" s="92" t="s">
        <v>23</v>
      </c>
      <c r="D90" s="94" t="str">
        <f>VLOOKUP(J90,'SERVIÇOS DER 12-25'!A93:G1584,3,0)</f>
        <v>Cobertura em telha ondulada de alumínio, esp. 0.5mm, inclusive acessórios de fixação</v>
      </c>
      <c r="E90" s="92" t="str">
        <f>VLOOKUP(J90,'SERVIÇOS DER 12-25'!A93:G1584,4,0)</f>
        <v>m2</v>
      </c>
      <c r="F90" s="241">
        <f>MC!J345</f>
        <v>17.14</v>
      </c>
      <c r="G90" s="125">
        <f>VLOOKUP(J90,'SERVIÇOS DER 12-25'!A93:G1584,6,0)</f>
        <v>90.9</v>
      </c>
      <c r="H90" s="93">
        <f>TRUNC(ROUND((1+$F$5)*G90,2),2)</f>
        <v>121.12</v>
      </c>
      <c r="I90" s="791">
        <f>TRUNC(ROUND(F90*H90,2),2)</f>
        <v>2076</v>
      </c>
      <c r="J90" s="97">
        <v>90219</v>
      </c>
      <c r="K90" s="759">
        <f t="shared" si="11"/>
        <v>4.2009218352321975E-3</v>
      </c>
    </row>
    <row r="91" spans="1:11" s="234" customFormat="1" hidden="1">
      <c r="A91" s="166" t="s">
        <v>228</v>
      </c>
      <c r="B91" s="106" t="s">
        <v>229</v>
      </c>
      <c r="C91" s="90" t="s">
        <v>23</v>
      </c>
      <c r="D91" s="98" t="str">
        <f>VLOOKUP(J91,'SERVIÇOS DER 12-25'!A94:G1585,3,0)</f>
        <v>RUFOS E CALHAS</v>
      </c>
      <c r="E91" s="90"/>
      <c r="F91" s="90"/>
      <c r="G91" s="128"/>
      <c r="H91" s="93"/>
      <c r="I91" s="791"/>
      <c r="J91" s="106">
        <v>903</v>
      </c>
      <c r="K91" s="759">
        <f t="shared" si="11"/>
        <v>0</v>
      </c>
    </row>
    <row r="92" spans="1:11" hidden="1">
      <c r="A92" s="168" t="s">
        <v>231</v>
      </c>
      <c r="B92" s="97" t="s">
        <v>232</v>
      </c>
      <c r="C92" s="92" t="s">
        <v>23</v>
      </c>
      <c r="D92" s="94" t="str">
        <f>VLOOKUP(J92,'SERVIÇOS DER 12-25'!A95:G1586,3,0)</f>
        <v>Calha em chapa galvanizada com largura de 40 cm</v>
      </c>
      <c r="E92" s="92" t="str">
        <f>VLOOKUP(J92,'SERVIÇOS DER 12-25'!A95:G1586,4,0)</f>
        <v>m</v>
      </c>
      <c r="F92" s="241">
        <f>MC!J352</f>
        <v>36.17</v>
      </c>
      <c r="G92" s="125">
        <f>VLOOKUP(J92,'SERVIÇOS DER 12-25'!A95:G1586,6,0)</f>
        <v>257.39999999999998</v>
      </c>
      <c r="H92" s="93">
        <f>TRUNC(ROUND((1+$F$5)*G92,2),2)</f>
        <v>342.99</v>
      </c>
      <c r="I92" s="791">
        <f>TRUNC(ROUND(F92*H92,2),2)</f>
        <v>12405.95</v>
      </c>
      <c r="J92" s="97">
        <v>90312</v>
      </c>
      <c r="K92" s="759">
        <f t="shared" si="11"/>
        <v>2.5104251561560154E-2</v>
      </c>
    </row>
    <row r="93" spans="1:11" s="234" customFormat="1" hidden="1">
      <c r="A93" s="166" t="s">
        <v>233</v>
      </c>
      <c r="B93" s="106" t="s">
        <v>234</v>
      </c>
      <c r="C93" s="90" t="s">
        <v>23</v>
      </c>
      <c r="D93" s="98" t="str">
        <f>VLOOKUP(J93,'SERVIÇOS DER 12-25'!A96:G1587,3,0)</f>
        <v>PLATIBANDA</v>
      </c>
      <c r="E93" s="90"/>
      <c r="F93" s="90"/>
      <c r="G93" s="128"/>
      <c r="H93" s="93"/>
      <c r="I93" s="791"/>
      <c r="J93" s="106">
        <v>904</v>
      </c>
      <c r="K93" s="759">
        <f t="shared" si="11"/>
        <v>0</v>
      </c>
    </row>
    <row r="94" spans="1:11" ht="38.25" hidden="1">
      <c r="A94" s="168" t="s">
        <v>236</v>
      </c>
      <c r="B94" s="97" t="s">
        <v>237</v>
      </c>
      <c r="C94" s="92" t="s">
        <v>23</v>
      </c>
      <c r="D94" s="232" t="s">
        <v>238</v>
      </c>
      <c r="E94" s="92" t="s">
        <v>107</v>
      </c>
      <c r="F94" s="241">
        <f>MC!J364</f>
        <v>34.119999999999997</v>
      </c>
      <c r="G94" s="130">
        <f>'COMP-04'!I42</f>
        <v>132.543938</v>
      </c>
      <c r="H94" s="93">
        <f>TRUNC(ROUND((1+$F$5)*G94,2),2)</f>
        <v>176.61</v>
      </c>
      <c r="I94" s="791">
        <f>TRUNC(ROUND(F94*H94,2),2)</f>
        <v>6025.93</v>
      </c>
      <c r="J94" s="97"/>
      <c r="K94" s="759">
        <f t="shared" si="11"/>
        <v>1.219386363900807E-2</v>
      </c>
    </row>
    <row r="95" spans="1:11" hidden="1">
      <c r="A95" s="166"/>
      <c r="B95" s="106"/>
      <c r="C95" s="90"/>
      <c r="D95" s="775" t="s">
        <v>239</v>
      </c>
      <c r="E95" s="90"/>
      <c r="F95" s="90"/>
      <c r="G95" s="128"/>
      <c r="H95" s="128"/>
      <c r="I95" s="792">
        <f>SUM(I87:I94)</f>
        <v>21642.550000000003</v>
      </c>
      <c r="J95" s="87"/>
      <c r="K95" s="759"/>
    </row>
    <row r="96" spans="1:11">
      <c r="A96" s="237">
        <v>9</v>
      </c>
      <c r="B96" s="90">
        <v>10</v>
      </c>
      <c r="C96" s="90"/>
      <c r="D96" s="726" t="str">
        <f>VLOOKUP(J96,'SERVIÇOS DER 12-25'!A99:G1590,3,0)</f>
        <v>IMPERMEABILIZAÇÃO</v>
      </c>
      <c r="E96" s="90"/>
      <c r="F96" s="90"/>
      <c r="G96" s="128"/>
      <c r="H96" s="128"/>
      <c r="I96" s="792">
        <f>I100</f>
        <v>45309.83</v>
      </c>
      <c r="J96" s="89">
        <v>10</v>
      </c>
      <c r="K96" s="759"/>
    </row>
    <row r="97" spans="1:11" ht="25.5" hidden="1">
      <c r="A97" s="169" t="s">
        <v>241</v>
      </c>
      <c r="B97" s="127">
        <v>1002</v>
      </c>
      <c r="C97" s="92" t="s">
        <v>23</v>
      </c>
      <c r="D97" s="98" t="str">
        <f>VLOOKUP(J97,'SERVIÇOS DER 12-25'!A100:G1591,3,0)</f>
        <v>IMPERMEABILIZAÇÃO CALHAS, LAJES DESCOBERTAS, BALDRAMES, PAREDES E JARDINEIRAS</v>
      </c>
      <c r="E97" s="91"/>
      <c r="F97" s="91"/>
      <c r="G97" s="125"/>
      <c r="H97" s="93"/>
      <c r="I97" s="791"/>
      <c r="J97" s="127">
        <v>1002</v>
      </c>
      <c r="K97" s="759"/>
    </row>
    <row r="98" spans="1:11" hidden="1">
      <c r="A98" s="171" t="s">
        <v>243</v>
      </c>
      <c r="B98" s="91">
        <v>100203</v>
      </c>
      <c r="C98" s="92" t="s">
        <v>23</v>
      </c>
      <c r="D98" s="94" t="str">
        <f>VLOOKUP(J98,'SERVIÇOS DER 12-25'!A101:G1592,3,0)</f>
        <v>Pintura impermeabilizante com igolflex ou equivalente a 3 demãos</v>
      </c>
      <c r="E98" s="92" t="str">
        <f>VLOOKUP(J98,'SERVIÇOS DER 12-25'!A101:G1592,4,0)</f>
        <v>m2</v>
      </c>
      <c r="F98" s="95">
        <f>MC!J370</f>
        <v>151.46</v>
      </c>
      <c r="G98" s="125">
        <f>VLOOKUP(J98,'SERVIÇOS DER 12-25'!A101:G1592,6,0)</f>
        <v>45.92</v>
      </c>
      <c r="H98" s="93">
        <f t="shared" ref="H98:H99" si="12">TRUNC(ROUND((1+$F$5)*G98,2),2)</f>
        <v>61.19</v>
      </c>
      <c r="I98" s="791">
        <f t="shared" ref="I98:I99" si="13">TRUNC(ROUND(F98*H98,2),2)</f>
        <v>9267.84</v>
      </c>
      <c r="J98" s="91">
        <v>100203</v>
      </c>
      <c r="K98" s="759">
        <f t="shared" si="11"/>
        <v>1.8754080646164916E-2</v>
      </c>
    </row>
    <row r="99" spans="1:11" ht="38.25" hidden="1">
      <c r="A99" s="171" t="s">
        <v>244</v>
      </c>
      <c r="B99" s="91">
        <v>100208</v>
      </c>
      <c r="C99" s="92" t="s">
        <v>23</v>
      </c>
      <c r="D99" s="94" t="str">
        <f>VLOOKUP(J99,'SERVIÇOS DER 12-25'!A102:G1593,3,0)</f>
        <v>Índice de imperm.c/ manta asfáltica atendendo NBR 9952, asfalto polimerizado esp.3mm, reforç.c/ filme int. polietileno, regul. base c/ arg.1:4 esp.mín.15mm, proteção mec. arg.1:4 esp.20mm, imprimação e juntas dilat.</v>
      </c>
      <c r="E99" s="92" t="str">
        <f>VLOOKUP(J99,'SERVIÇOS DER 12-25'!A102:G1593,4,0)</f>
        <v>m2</v>
      </c>
      <c r="F99" s="95">
        <f>MC!J378</f>
        <v>72.42</v>
      </c>
      <c r="G99" s="125">
        <f>VLOOKUP(J99,'SERVIÇOS DER 12-25'!A102:G1593,6,0)</f>
        <v>373.49</v>
      </c>
      <c r="H99" s="93">
        <f t="shared" si="12"/>
        <v>497.68</v>
      </c>
      <c r="I99" s="791">
        <f t="shared" si="13"/>
        <v>36041.99</v>
      </c>
      <c r="J99" s="91">
        <v>100208</v>
      </c>
      <c r="K99" s="761">
        <f t="shared" si="11"/>
        <v>7.2933325036715069E-2</v>
      </c>
    </row>
    <row r="100" spans="1:11" hidden="1">
      <c r="A100" s="237"/>
      <c r="B100" s="90"/>
      <c r="C100" s="90"/>
      <c r="D100" s="775" t="s">
        <v>245</v>
      </c>
      <c r="E100" s="90"/>
      <c r="F100" s="90"/>
      <c r="G100" s="128"/>
      <c r="H100" s="128"/>
      <c r="I100" s="792">
        <f>SUM(I97:I99)</f>
        <v>45309.83</v>
      </c>
      <c r="J100" s="89"/>
      <c r="K100" s="759"/>
    </row>
    <row r="101" spans="1:11">
      <c r="A101" s="237">
        <v>10</v>
      </c>
      <c r="B101" s="90">
        <v>11</v>
      </c>
      <c r="C101" s="90"/>
      <c r="D101" s="726" t="str">
        <f>VLOOKUP(J101,'SERVIÇOS DER 12-25'!A104:G1595,3,0)</f>
        <v>TETOS E FORROS</v>
      </c>
      <c r="E101" s="90"/>
      <c r="F101" s="90"/>
      <c r="G101" s="128"/>
      <c r="H101" s="128"/>
      <c r="I101" s="792">
        <f>I106</f>
        <v>12562.8</v>
      </c>
      <c r="J101" s="89">
        <v>11</v>
      </c>
      <c r="K101" s="759"/>
    </row>
    <row r="102" spans="1:11" hidden="1">
      <c r="A102" s="169" t="s">
        <v>247</v>
      </c>
      <c r="B102" s="86">
        <v>1101</v>
      </c>
      <c r="C102" s="90" t="s">
        <v>23</v>
      </c>
      <c r="D102" s="98" t="str">
        <f>VLOOKUP(J102,'SERVIÇOS DER 12-25'!A105:G1596,3,0)</f>
        <v>REVESTIMENTO COM ARGAMASSA</v>
      </c>
      <c r="E102" s="91"/>
      <c r="F102" s="91"/>
      <c r="G102" s="125"/>
      <c r="H102" s="93"/>
      <c r="I102" s="791"/>
      <c r="J102" s="86">
        <v>1101</v>
      </c>
      <c r="K102" s="759"/>
    </row>
    <row r="103" spans="1:11" ht="25.5" hidden="1">
      <c r="A103" s="180" t="s">
        <v>249</v>
      </c>
      <c r="B103" s="111">
        <v>110101</v>
      </c>
      <c r="C103" s="111" t="s">
        <v>23</v>
      </c>
      <c r="D103" s="94" t="str">
        <f>VLOOKUP(J103,'SERVIÇOS DER 12-25'!A106:G1597,3,0)</f>
        <v>Chapisco com argamassa de cimento e areia média ou grossa lavada no traço 1:3, espessura 5 mm</v>
      </c>
      <c r="E103" s="92" t="str">
        <f>VLOOKUP(J103,'SERVIÇOS DER 12-25'!A106:G1597,4,0)</f>
        <v>m2</v>
      </c>
      <c r="F103" s="112">
        <f>MC!J390</f>
        <v>104.69</v>
      </c>
      <c r="G103" s="125">
        <f>VLOOKUP(J103,'SERVIÇOS DER 12-25'!A106:G1597,6,0)</f>
        <v>15.47</v>
      </c>
      <c r="H103" s="263">
        <f>TRUNC(ROUND((1+$F$5)*G103,2),2)</f>
        <v>20.61</v>
      </c>
      <c r="I103" s="796">
        <f>TRUNC(ROUND(F103*H103,2),2)</f>
        <v>2157.66</v>
      </c>
      <c r="J103" s="111">
        <v>110101</v>
      </c>
      <c r="K103" s="759">
        <f t="shared" si="11"/>
        <v>4.3661661883463883E-3</v>
      </c>
    </row>
    <row r="104" spans="1:11" hidden="1">
      <c r="A104" s="169" t="s">
        <v>250</v>
      </c>
      <c r="B104" s="86">
        <v>1103</v>
      </c>
      <c r="C104" s="90" t="s">
        <v>23</v>
      </c>
      <c r="D104" s="98" t="str">
        <f>VLOOKUP(J104,'SERVIÇOS DER 12-25'!A107:G1598,3,0)</f>
        <v>REVESTIMENTO EMPREGANDO ARGAMASSA DE CIMENTO, CAL E AREIA</v>
      </c>
      <c r="E104" s="91"/>
      <c r="F104" s="95"/>
      <c r="G104" s="125"/>
      <c r="H104" s="93"/>
      <c r="I104" s="791"/>
      <c r="J104" s="86">
        <v>1103</v>
      </c>
      <c r="K104" s="759">
        <f t="shared" si="11"/>
        <v>0</v>
      </c>
    </row>
    <row r="105" spans="1:11" ht="25.5" hidden="1">
      <c r="A105" s="180" t="s">
        <v>252</v>
      </c>
      <c r="B105" s="111">
        <v>110302</v>
      </c>
      <c r="C105" s="111" t="s">
        <v>23</v>
      </c>
      <c r="D105" s="94" t="str">
        <f>VLOOKUP(J105,'SERVIÇOS DER 12-25'!A108:G1599,3,0)</f>
        <v>Reboco tipo paulista de argamassa de cimento, cal hidratada CH1 e areia lavada traço 1:0.5:6, espessura 25 mm</v>
      </c>
      <c r="E105" s="92" t="str">
        <f>VLOOKUP(J105,'SERVIÇOS DER 12-25'!A108:G1599,4,0)</f>
        <v>m2</v>
      </c>
      <c r="F105" s="112">
        <f>MC!J395</f>
        <v>104.69</v>
      </c>
      <c r="G105" s="125">
        <f>VLOOKUP(J105,'SERVIÇOS DER 12-25'!A108:G1599,6,0)</f>
        <v>74.59</v>
      </c>
      <c r="H105" s="263">
        <f>TRUNC(ROUND((1+$F$5)*G105,2),2)</f>
        <v>99.39</v>
      </c>
      <c r="I105" s="796">
        <f>TRUNC(ROUND(F105*H105,2),2)</f>
        <v>10405.14</v>
      </c>
      <c r="J105" s="111">
        <v>110302</v>
      </c>
      <c r="K105" s="759">
        <f t="shared" si="11"/>
        <v>2.105548161110209E-2</v>
      </c>
    </row>
    <row r="106" spans="1:11" hidden="1">
      <c r="A106" s="166"/>
      <c r="B106" s="106"/>
      <c r="C106" s="90"/>
      <c r="D106" s="775" t="s">
        <v>253</v>
      </c>
      <c r="E106" s="90"/>
      <c r="F106" s="90"/>
      <c r="G106" s="128"/>
      <c r="H106" s="128"/>
      <c r="I106" s="792">
        <f>SUM(I102:I105)</f>
        <v>12562.8</v>
      </c>
      <c r="J106" s="87"/>
      <c r="K106" s="759"/>
    </row>
    <row r="107" spans="1:11">
      <c r="A107" s="237">
        <v>11</v>
      </c>
      <c r="B107" s="90">
        <v>12</v>
      </c>
      <c r="C107" s="90"/>
      <c r="D107" s="726" t="str">
        <f>VLOOKUP(J107,'SERVIÇOS DER 12-25'!A110:G1601,3,0)</f>
        <v>REVESTIMENTO DE PAREDES</v>
      </c>
      <c r="E107" s="90"/>
      <c r="F107" s="90"/>
      <c r="G107" s="128"/>
      <c r="H107" s="128"/>
      <c r="I107" s="792">
        <f>I111</f>
        <v>17991.939999999999</v>
      </c>
      <c r="J107" s="89">
        <v>12</v>
      </c>
      <c r="K107" s="759"/>
    </row>
    <row r="108" spans="1:11" hidden="1">
      <c r="A108" s="169" t="s">
        <v>255</v>
      </c>
      <c r="B108" s="127">
        <v>1203</v>
      </c>
      <c r="C108" s="92" t="s">
        <v>23</v>
      </c>
      <c r="D108" s="98" t="str">
        <f>VLOOKUP(J108,'SERVIÇOS DER 12-25'!A111:G1602,3,0)</f>
        <v>REVESTIMENTO EMPREGANDO ARGAMASSA DE CIMENTO, CAL E AREIA</v>
      </c>
      <c r="E108" s="91"/>
      <c r="F108" s="91"/>
      <c r="G108" s="125"/>
      <c r="H108" s="93"/>
      <c r="I108" s="791"/>
      <c r="J108" s="127">
        <v>1203</v>
      </c>
      <c r="K108" s="759"/>
    </row>
    <row r="109" spans="1:11" ht="25.5" hidden="1">
      <c r="A109" s="171" t="s">
        <v>256</v>
      </c>
      <c r="B109" s="91">
        <v>120303</v>
      </c>
      <c r="C109" s="92" t="s">
        <v>23</v>
      </c>
      <c r="D109" s="94" t="str">
        <f>VLOOKUP(J109,'SERVIÇOS DER 12-25'!A112:G1603,3,0)</f>
        <v>Reboco tipo paulista de argamassa de cimento, cal hidratada CH1 e areia média ou grossa lavada no traço 1:0.5:6, espessura 25 mm</v>
      </c>
      <c r="E109" s="92" t="str">
        <f>VLOOKUP(J109,'SERVIÇOS DER 12-25'!A112:G1603,4,0)</f>
        <v>m2</v>
      </c>
      <c r="F109" s="95">
        <f>MC!J401</f>
        <v>180.28</v>
      </c>
      <c r="G109" s="125">
        <f>VLOOKUP(J109,'SERVIÇOS DER 12-25'!A112:G1603,6,0)</f>
        <v>66.180000000000007</v>
      </c>
      <c r="H109" s="93">
        <f t="shared" ref="H109:H110" si="14">TRUNC(ROUND((1+$F$5)*G109,2),2)</f>
        <v>88.18</v>
      </c>
      <c r="I109" s="791">
        <f t="shared" ref="I109:I110" si="15">TRUNC(ROUND(F109*H109,2),2)</f>
        <v>15897.09</v>
      </c>
      <c r="J109" s="91">
        <v>120303</v>
      </c>
      <c r="K109" s="759">
        <f t="shared" si="11"/>
        <v>3.2168801781142294E-2</v>
      </c>
    </row>
    <row r="110" spans="1:11" ht="25.5" hidden="1">
      <c r="A110" s="171" t="s">
        <v>257</v>
      </c>
      <c r="B110" s="91">
        <v>120308</v>
      </c>
      <c r="C110" s="92" t="s">
        <v>23</v>
      </c>
      <c r="D110" s="94" t="str">
        <f>VLOOKUP(J110,'SERVIÇOS DER 12-25'!A113:G1604,3,0)</f>
        <v>Chapisco de argamassa de cimento e areia média ou grossa lavada no traço 1:3, espessura 5mm, com utilização de impermeabilizante</v>
      </c>
      <c r="E110" s="92" t="str">
        <f>VLOOKUP(J110,'SERVIÇOS DER 12-25'!A113:G1604,4,0)</f>
        <v>m2</v>
      </c>
      <c r="F110" s="95">
        <f>MC!J407</f>
        <v>180.28</v>
      </c>
      <c r="G110" s="125">
        <f>VLOOKUP(J110,'SERVIÇOS DER 12-25'!A113:G1604,6,0)</f>
        <v>8.7200000000000006</v>
      </c>
      <c r="H110" s="93">
        <f t="shared" si="14"/>
        <v>11.62</v>
      </c>
      <c r="I110" s="791">
        <f t="shared" si="15"/>
        <v>2094.85</v>
      </c>
      <c r="J110" s="91">
        <v>120308</v>
      </c>
      <c r="K110" s="759">
        <f t="shared" si="11"/>
        <v>4.2390660436108707E-3</v>
      </c>
    </row>
    <row r="111" spans="1:11" hidden="1">
      <c r="A111" s="166"/>
      <c r="B111" s="106"/>
      <c r="C111" s="90"/>
      <c r="D111" s="775" t="s">
        <v>258</v>
      </c>
      <c r="E111" s="90"/>
      <c r="F111" s="90"/>
      <c r="G111" s="128"/>
      <c r="H111" s="128"/>
      <c r="I111" s="792">
        <f>SUM(I108:I110)</f>
        <v>17991.939999999999</v>
      </c>
      <c r="J111" s="87"/>
      <c r="K111" s="759"/>
    </row>
    <row r="112" spans="1:11">
      <c r="A112" s="237">
        <v>12</v>
      </c>
      <c r="B112" s="90">
        <v>13</v>
      </c>
      <c r="C112" s="90" t="s">
        <v>23</v>
      </c>
      <c r="D112" s="726" t="str">
        <f>VLOOKUP(J112,'SERVIÇOS DER 12-25'!A115:G1606,3,0)</f>
        <v>PISOS INTERNOS E EXTERNOS</v>
      </c>
      <c r="E112" s="90"/>
      <c r="F112" s="90"/>
      <c r="G112" s="128"/>
      <c r="H112" s="128"/>
      <c r="I112" s="792">
        <f>I121</f>
        <v>39611.49</v>
      </c>
      <c r="J112" s="89">
        <v>13</v>
      </c>
      <c r="K112" s="759"/>
    </row>
    <row r="113" spans="1:11" hidden="1">
      <c r="A113" s="169" t="s">
        <v>260</v>
      </c>
      <c r="B113" s="127">
        <v>1301</v>
      </c>
      <c r="C113" s="90" t="s">
        <v>23</v>
      </c>
      <c r="D113" s="98" t="str">
        <f>VLOOKUP(J113,'SERVIÇOS DER 12-25'!A116:G1607,3,0)</f>
        <v>LASTRO DE CONTRAPISO</v>
      </c>
      <c r="E113" s="91"/>
      <c r="F113" s="91"/>
      <c r="G113" s="125"/>
      <c r="H113" s="93"/>
      <c r="I113" s="791"/>
      <c r="J113" s="127">
        <v>1301</v>
      </c>
      <c r="K113" s="759"/>
    </row>
    <row r="114" spans="1:11" hidden="1">
      <c r="A114" s="171" t="s">
        <v>262</v>
      </c>
      <c r="B114" s="91">
        <v>130111</v>
      </c>
      <c r="C114" s="92" t="s">
        <v>23</v>
      </c>
      <c r="D114" s="94" t="str">
        <f>VLOOKUP(J114,'SERVIÇOS DER 12-25'!A117:G1608,3,0)</f>
        <v>Lastro impermeabilizado de concreto não estrutural, espessura de 6 cm</v>
      </c>
      <c r="E114" s="92" t="str">
        <f>VLOOKUP(J114,'SERVIÇOS DER 12-25'!A117:G1608,4,0)</f>
        <v>m2</v>
      </c>
      <c r="F114" s="95">
        <f>MC!J415</f>
        <v>43.93</v>
      </c>
      <c r="G114" s="125">
        <f>VLOOKUP(J114,'SERVIÇOS DER 12-25'!A117:G1608,6,0)</f>
        <v>66.209999999999994</v>
      </c>
      <c r="H114" s="93">
        <f t="shared" ref="H114" si="16">TRUNC(ROUND((1+$F$5)*G114,2),2)</f>
        <v>88.22</v>
      </c>
      <c r="I114" s="791">
        <f t="shared" ref="I114" si="17">TRUNC(ROUND(F114*H114,2),2)</f>
        <v>3875.5</v>
      </c>
      <c r="J114" s="91">
        <v>130111</v>
      </c>
      <c r="K114" s="759">
        <f t="shared" si="11"/>
        <v>7.8423278287294701E-3</v>
      </c>
    </row>
    <row r="115" spans="1:11" hidden="1">
      <c r="A115" s="169" t="s">
        <v>264</v>
      </c>
      <c r="B115" s="127">
        <v>1302</v>
      </c>
      <c r="C115" s="90" t="s">
        <v>23</v>
      </c>
      <c r="D115" s="98" t="str">
        <f>VLOOKUP(J115,'SERVIÇOS DER 12-25'!A118:G1609,3,0)</f>
        <v>ACABAMENTOS</v>
      </c>
      <c r="E115" s="91"/>
      <c r="F115" s="91"/>
      <c r="G115" s="125"/>
      <c r="H115" s="93"/>
      <c r="I115" s="791"/>
      <c r="J115" s="127">
        <v>1302</v>
      </c>
      <c r="K115" s="759">
        <f t="shared" si="11"/>
        <v>0</v>
      </c>
    </row>
    <row r="116" spans="1:11" ht="25.5" hidden="1">
      <c r="A116" s="171" t="s">
        <v>266</v>
      </c>
      <c r="B116" s="110">
        <v>130209</v>
      </c>
      <c r="C116" s="92" t="s">
        <v>23</v>
      </c>
      <c r="D116" s="94" t="str">
        <f>VLOOKUP(J116,'SERVIÇOS DER 12-25'!A119:G1610,3,0)</f>
        <v>Piso de cimentado camurçado executado com argamassa de cimento e areia no traço 1:3, esp. 3.0cm</v>
      </c>
      <c r="E116" s="92" t="str">
        <f>VLOOKUP(J116,'SERVIÇOS DER 12-25'!A119:G1610,4,0)</f>
        <v>m2</v>
      </c>
      <c r="F116" s="95">
        <f>MC!J422</f>
        <v>43.93</v>
      </c>
      <c r="G116" s="125">
        <f>VLOOKUP(J116,'SERVIÇOS DER 12-25'!A119:G1610,6,0)</f>
        <v>103.18</v>
      </c>
      <c r="H116" s="93">
        <f t="shared" ref="H116:H120" si="18">TRUNC(ROUND((1+$F$5)*G116,2),2)</f>
        <v>137.49</v>
      </c>
      <c r="I116" s="791">
        <f t="shared" ref="I116:I120" si="19">TRUNC(ROUND(F116*H116,2),2)</f>
        <v>6039.94</v>
      </c>
      <c r="J116" s="110">
        <v>130209</v>
      </c>
      <c r="K116" s="759">
        <f t="shared" si="11"/>
        <v>1.2222213790699593E-2</v>
      </c>
    </row>
    <row r="117" spans="1:11" ht="38.25" hidden="1">
      <c r="A117" s="171" t="s">
        <v>268</v>
      </c>
      <c r="B117" s="91">
        <v>130230</v>
      </c>
      <c r="C117" s="92" t="s">
        <v>23</v>
      </c>
      <c r="D117" s="94" t="str">
        <f>VLOOKUP(J117,'SERVIÇOS DER 12-25'!A120:G1611,3,0)</f>
        <v>Piso argamassa alta resistência tipo granilite ou equiv de qualidade comprovada, esp de 10mm, com juntas plástica em quadros de 1m, na cor natural, com acabamento anti-derrapante mecanizado, inclusive regularização e=3.0cm</v>
      </c>
      <c r="E117" s="92" t="str">
        <f>VLOOKUP(J117,'SERVIÇOS DER 12-25'!A120:G1611,4,0)</f>
        <v>m2</v>
      </c>
      <c r="F117" s="95">
        <f>MC!J432</f>
        <v>126.15</v>
      </c>
      <c r="G117" s="125">
        <f>VLOOKUP(J117,'SERVIÇOS DER 12-25'!A120:G1611,6,0)</f>
        <v>147.13</v>
      </c>
      <c r="H117" s="93">
        <f t="shared" si="18"/>
        <v>196.05</v>
      </c>
      <c r="I117" s="791">
        <f t="shared" si="19"/>
        <v>24731.71</v>
      </c>
      <c r="J117" s="91">
        <v>130230</v>
      </c>
      <c r="K117" s="761">
        <f t="shared" si="11"/>
        <v>5.0046233411190015E-2</v>
      </c>
    </row>
    <row r="118" spans="1:11" ht="38.25" hidden="1">
      <c r="A118" s="171" t="s">
        <v>270</v>
      </c>
      <c r="B118" s="91">
        <v>130233</v>
      </c>
      <c r="C118" s="92" t="s">
        <v>23</v>
      </c>
      <c r="D118" s="94" t="str">
        <f>VLOOKUP(J118,'SERVIÇOS DER 12-25'!A121:G1612,3,0)</f>
        <v>Porcelanato esmaltado, acabamento acetinado, dim. 60x60cm, ref. de cor CIMENTO CINZA BOLD Portobello/equiv, utilizando dupla colagem de argamassa colante para porcelanato tipo ACIII e rejunte 3mm para porcelanato</v>
      </c>
      <c r="E118" s="92" t="str">
        <f>VLOOKUP(J118,'SERVIÇOS DER 12-25'!A121:G1612,4,0)</f>
        <v>m2</v>
      </c>
      <c r="F118" s="95">
        <f>MC!J436</f>
        <v>2.6</v>
      </c>
      <c r="G118" s="125">
        <f>VLOOKUP(J118,'SERVIÇOS DER 12-25'!A121:G1612,6,0)</f>
        <v>144.21</v>
      </c>
      <c r="H118" s="93">
        <f>TRUNC(ROUND((1+$F$5)*G118,2),2)</f>
        <v>192.16</v>
      </c>
      <c r="I118" s="791">
        <f>TRUNC(ROUND(F118*H118,2),2)</f>
        <v>499.62</v>
      </c>
      <c r="J118" s="91">
        <v>130233</v>
      </c>
      <c r="K118" s="759">
        <f t="shared" si="11"/>
        <v>1.0110137607508239E-3</v>
      </c>
    </row>
    <row r="119" spans="1:11" s="234" customFormat="1" hidden="1">
      <c r="A119" s="169" t="s">
        <v>271</v>
      </c>
      <c r="B119" s="86">
        <v>1303</v>
      </c>
      <c r="C119" s="90" t="s">
        <v>23</v>
      </c>
      <c r="D119" s="98" t="str">
        <f>VLOOKUP(J119,'SERVIÇOS DER 12-25'!A122:G1613,3,0)</f>
        <v>DEGRAUS, RODAPÉS, SOLEIRAS E PEITORIS</v>
      </c>
      <c r="E119" s="86"/>
      <c r="F119" s="236"/>
      <c r="G119" s="721"/>
      <c r="H119" s="93"/>
      <c r="I119" s="791"/>
      <c r="J119" s="86">
        <v>1303</v>
      </c>
      <c r="K119" s="759">
        <f t="shared" si="11"/>
        <v>0</v>
      </c>
    </row>
    <row r="120" spans="1:11" ht="38.25" hidden="1">
      <c r="A120" s="171" t="s">
        <v>273</v>
      </c>
      <c r="B120" s="91">
        <v>130322</v>
      </c>
      <c r="C120" s="92" t="s">
        <v>23</v>
      </c>
      <c r="D120" s="94" t="str">
        <f>VLOOKUP(J120,'SERVIÇOS DER 12-25'!A123:G1614,3,0)</f>
        <v>Rodapé de argamassa de alta resistência tipo granilite ou equivalente de qualidade comprovada, altura de 10 cm e espessura de 10 mm, com cantos boleados, executado com cimento e granitina grana N.1, inclusive polimento</v>
      </c>
      <c r="E120" s="92" t="str">
        <f>VLOOKUP(J120,'SERVIÇOS DER 12-25'!A123:G1614,4,0)</f>
        <v>m</v>
      </c>
      <c r="F120" s="95">
        <f>MC!J444</f>
        <v>102.85</v>
      </c>
      <c r="G120" s="125">
        <f>VLOOKUP(J120,'SERVIÇOS DER 12-25'!A123:G1614,6,0)</f>
        <v>32.58</v>
      </c>
      <c r="H120" s="93">
        <f t="shared" si="18"/>
        <v>43.41</v>
      </c>
      <c r="I120" s="791">
        <f t="shared" si="19"/>
        <v>4464.72</v>
      </c>
      <c r="J120" s="91">
        <v>130322</v>
      </c>
      <c r="K120" s="759">
        <f t="shared" si="11"/>
        <v>9.0346530521184468E-3</v>
      </c>
    </row>
    <row r="121" spans="1:11" hidden="1">
      <c r="A121" s="166"/>
      <c r="B121" s="106"/>
      <c r="C121" s="90"/>
      <c r="D121" s="775" t="s">
        <v>274</v>
      </c>
      <c r="E121" s="90"/>
      <c r="F121" s="90"/>
      <c r="G121" s="128"/>
      <c r="H121" s="128"/>
      <c r="I121" s="792">
        <f>SUM(I113:I120)</f>
        <v>39611.49</v>
      </c>
      <c r="J121" s="87"/>
      <c r="K121" s="759"/>
    </row>
    <row r="122" spans="1:11">
      <c r="A122" s="237">
        <v>13</v>
      </c>
      <c r="B122" s="90">
        <v>14</v>
      </c>
      <c r="C122" s="90"/>
      <c r="D122" s="726" t="str">
        <f>VLOOKUP(J122,'SERVIÇOS DER 12-25'!A125:G1616,3,0)</f>
        <v>INSTALAÇÕES HIDRO-SANITÁRIAS</v>
      </c>
      <c r="E122" s="90"/>
      <c r="F122" s="90"/>
      <c r="G122" s="128"/>
      <c r="H122" s="128"/>
      <c r="I122" s="792">
        <f>I135</f>
        <v>5516.06</v>
      </c>
      <c r="J122" s="89">
        <v>14</v>
      </c>
      <c r="K122" s="759"/>
    </row>
    <row r="123" spans="1:11" s="234" customFormat="1" hidden="1">
      <c r="A123" s="237" t="s">
        <v>276</v>
      </c>
      <c r="B123" s="90">
        <v>1409</v>
      </c>
      <c r="C123" s="90" t="s">
        <v>23</v>
      </c>
      <c r="D123" s="98" t="str">
        <f>VLOOKUP(J123,'SERVIÇOS DER 12-25'!A126:G1617,3,0)</f>
        <v>TUBULAÇÃO DE LIGAÇÃO DE CAIXAS</v>
      </c>
      <c r="E123" s="90"/>
      <c r="F123" s="90"/>
      <c r="G123" s="128"/>
      <c r="H123" s="93"/>
      <c r="I123" s="791"/>
      <c r="J123" s="90">
        <v>1409</v>
      </c>
      <c r="K123" s="759"/>
    </row>
    <row r="124" spans="1:11" ht="25.5" hidden="1">
      <c r="A124" s="238" t="s">
        <v>278</v>
      </c>
      <c r="B124" s="92">
        <v>140903</v>
      </c>
      <c r="C124" s="92" t="s">
        <v>23</v>
      </c>
      <c r="D124" s="94" t="str">
        <f>VLOOKUP(J124,'SERVIÇOS DER 12-25'!A127:G1618,3,0)</f>
        <v>Tubo PVC rígido para esgoto no diâmetro de 100mm incluindo escavação e aterro com areia</v>
      </c>
      <c r="E124" s="92" t="str">
        <f>VLOOKUP(J124,'SERVIÇOS DER 12-25'!A127:G1618,4,0)</f>
        <v>m</v>
      </c>
      <c r="F124" s="241">
        <f>MC!J450</f>
        <v>20</v>
      </c>
      <c r="G124" s="125">
        <f>VLOOKUP(J124,'SERVIÇOS DER 12-25'!A127:G1618,6,0)</f>
        <v>69.19</v>
      </c>
      <c r="H124" s="93">
        <f t="shared" ref="H124" si="20">TRUNC(ROUND((1+$F$5)*G124,2),2)</f>
        <v>92.2</v>
      </c>
      <c r="I124" s="791">
        <f t="shared" ref="I124" si="21">TRUNC(ROUND(F124*H124,2),2)</f>
        <v>1844</v>
      </c>
      <c r="J124" s="92">
        <v>140903</v>
      </c>
      <c r="K124" s="759">
        <f t="shared" si="11"/>
        <v>3.7314546551869806E-3</v>
      </c>
    </row>
    <row r="125" spans="1:11" s="129" customFormat="1" hidden="1">
      <c r="A125" s="169" t="s">
        <v>279</v>
      </c>
      <c r="B125" s="86">
        <v>1411</v>
      </c>
      <c r="C125" s="90" t="s">
        <v>23</v>
      </c>
      <c r="D125" s="98" t="str">
        <f>VLOOKUP(J125,'SERVIÇOS DER 12-25'!A128:G1619,3,0)</f>
        <v>CAIXAS EMPREGANDO ARGAMASSA DE CIMENTO, CAL E AREIA</v>
      </c>
      <c r="E125" s="91"/>
      <c r="F125" s="95"/>
      <c r="G125" s="125"/>
      <c r="H125" s="93"/>
      <c r="I125" s="791"/>
      <c r="J125" s="86">
        <v>1411</v>
      </c>
      <c r="K125" s="759">
        <f t="shared" si="11"/>
        <v>0</v>
      </c>
    </row>
    <row r="126" spans="1:11" s="129" customFormat="1" ht="38.25" hidden="1">
      <c r="A126" s="171" t="s">
        <v>281</v>
      </c>
      <c r="B126" s="91">
        <v>141101</v>
      </c>
      <c r="C126" s="92" t="s">
        <v>23</v>
      </c>
      <c r="D126" s="94" t="str">
        <f>VLOOKUP(J126,'SERVIÇOS DER 12-25'!A129:G1620,3,0)</f>
        <v>Caixas de inspeção de alv. blocos concreto 9x19x39cm, dim, 60x60cm e Hmáx = 1m, com tampa de conc. esp. 5cm, lastro de conc. esp. 10cm, revest intern. c/ chapisco e reboco impermeabilizado, incl. escavação, reaterro e enchimento</v>
      </c>
      <c r="E126" s="92" t="str">
        <f>VLOOKUP(J126,'SERVIÇOS DER 12-25'!A129:G1620,4,0)</f>
        <v>und</v>
      </c>
      <c r="F126" s="95">
        <f>MC!J455</f>
        <v>2</v>
      </c>
      <c r="G126" s="125">
        <f>VLOOKUP(J126,'SERVIÇOS DER 12-25'!A129:G1620,6,0)</f>
        <v>647.38</v>
      </c>
      <c r="H126" s="93">
        <f t="shared" ref="H126:H132" si="22">TRUNC(ROUND((1+$F$5)*G126,2),2)</f>
        <v>862.63</v>
      </c>
      <c r="I126" s="791">
        <f t="shared" ref="I126:I132" si="23">TRUNC(ROUND(F126*H126,2),2)</f>
        <v>1725.26</v>
      </c>
      <c r="J126" s="91">
        <v>141101</v>
      </c>
      <c r="K126" s="759">
        <f t="shared" si="11"/>
        <v>3.4911764958828035E-3</v>
      </c>
    </row>
    <row r="127" spans="1:11" s="129" customFormat="1" ht="25.5" hidden="1">
      <c r="A127" s="171" t="s">
        <v>283</v>
      </c>
      <c r="B127" s="91">
        <v>141109</v>
      </c>
      <c r="C127" s="92" t="s">
        <v>23</v>
      </c>
      <c r="D127" s="94" t="str">
        <f>VLOOKUP(J127,'SERVIÇOS DER 12-25'!A130:G1621,3,0)</f>
        <v>Grelha largura 20 cm de ferro redondo de 1/2" a cada 3 cm, contorno com barra de ferro de 3/4" x 1/8" e caixilho de cantoneira de 1" x 3/16"</v>
      </c>
      <c r="E127" s="92" t="str">
        <f>VLOOKUP(J127,'SERVIÇOS DER 12-25'!A130:G1621,4,0)</f>
        <v>m</v>
      </c>
      <c r="F127" s="95">
        <f>MC!J459</f>
        <v>1.73</v>
      </c>
      <c r="G127" s="125">
        <f>VLOOKUP(J127,'SERVIÇOS DER 12-25'!A130:G1621,6,0)</f>
        <v>199.29</v>
      </c>
      <c r="H127" s="93">
        <f t="shared" si="22"/>
        <v>265.55</v>
      </c>
      <c r="I127" s="791">
        <f t="shared" si="23"/>
        <v>459.4</v>
      </c>
      <c r="J127" s="91">
        <v>141109</v>
      </c>
      <c r="K127" s="759">
        <f t="shared" si="11"/>
        <v>9.2962595910677805E-4</v>
      </c>
    </row>
    <row r="128" spans="1:11" s="129" customFormat="1" hidden="1">
      <c r="A128" s="169" t="s">
        <v>285</v>
      </c>
      <c r="B128" s="86">
        <v>1414</v>
      </c>
      <c r="C128" s="90" t="s">
        <v>23</v>
      </c>
      <c r="D128" s="98" t="str">
        <f>VLOOKUP(J128,'SERVIÇOS DER 12-25'!A131:G1622,3,0)</f>
        <v>REDE DE ÁGUA FRIA - TUBOS SOLDÁVEIS DE PVC</v>
      </c>
      <c r="E128" s="91"/>
      <c r="F128" s="95"/>
      <c r="G128" s="125"/>
      <c r="H128" s="93"/>
      <c r="I128" s="791"/>
      <c r="J128" s="86">
        <v>1414</v>
      </c>
      <c r="K128" s="759">
        <f t="shared" si="11"/>
        <v>0</v>
      </c>
    </row>
    <row r="129" spans="1:76" s="129" customFormat="1" hidden="1">
      <c r="A129" s="171" t="s">
        <v>287</v>
      </c>
      <c r="B129" s="91">
        <v>141410</v>
      </c>
      <c r="C129" s="92" t="s">
        <v>23</v>
      </c>
      <c r="D129" s="94" t="str">
        <f>VLOOKUP(J129,'SERVIÇOS DER 12-25'!A132:G1623,3,0)</f>
        <v>Tubo de PVC rígido soldável marrom, DN 25mm (3/4"), inclusive conexões</v>
      </c>
      <c r="E129" s="92" t="str">
        <f>VLOOKUP(J129,'SERVIÇOS DER 12-25'!A132:G1623,4,0)</f>
        <v>m</v>
      </c>
      <c r="F129" s="95">
        <f>MC!J464</f>
        <v>2.6</v>
      </c>
      <c r="G129" s="125">
        <f>VLOOKUP(J129,'SERVIÇOS DER 12-25'!A132:G1623,6,0)</f>
        <v>23.21</v>
      </c>
      <c r="H129" s="93">
        <f t="shared" ref="H129" si="24">TRUNC(ROUND((1+$F$5)*G129,2),2)</f>
        <v>30.93</v>
      </c>
      <c r="I129" s="791">
        <f t="shared" ref="I129" si="25">TRUNC(ROUND(F129*H129,2),2)</f>
        <v>80.42</v>
      </c>
      <c r="J129" s="91">
        <v>141410</v>
      </c>
      <c r="K129" s="759">
        <f t="shared" si="11"/>
        <v>1.6273513197946691E-4</v>
      </c>
    </row>
    <row r="130" spans="1:76" hidden="1">
      <c r="A130" s="169" t="s">
        <v>288</v>
      </c>
      <c r="B130" s="127">
        <v>1419</v>
      </c>
      <c r="C130" s="90" t="s">
        <v>23</v>
      </c>
      <c r="D130" s="98" t="str">
        <f>VLOOKUP(J130,'SERVIÇOS DER 12-25'!A133:G1624,3,0)</f>
        <v>REDE DE ESGOTO - TUBOS DE PVC</v>
      </c>
      <c r="E130" s="91"/>
      <c r="F130" s="91"/>
      <c r="G130" s="125"/>
      <c r="H130" s="93"/>
      <c r="I130" s="791"/>
      <c r="J130" s="127">
        <v>1419</v>
      </c>
      <c r="K130" s="759">
        <f t="shared" si="11"/>
        <v>0</v>
      </c>
    </row>
    <row r="131" spans="1:76" ht="25.5" hidden="1">
      <c r="A131" s="171" t="s">
        <v>290</v>
      </c>
      <c r="B131" s="91">
        <v>141906</v>
      </c>
      <c r="C131" s="92" t="s">
        <v>23</v>
      </c>
      <c r="D131" s="94" t="str">
        <f>VLOOKUP(J131,'SERVIÇOS DER 12-25'!A134:G1625,3,0)</f>
        <v>Tubo de PVC rígido soldável branco, para esgoto, série normal, diâmetro 40mm (1 1/2"), inclusive conexões</v>
      </c>
      <c r="E131" s="92" t="str">
        <f>VLOOKUP(J131,'SERVIÇOS DER 12-25'!A134:G1625,4,0)</f>
        <v>m</v>
      </c>
      <c r="F131" s="95">
        <f>MC!J469</f>
        <v>2.6</v>
      </c>
      <c r="G131" s="125">
        <f>VLOOKUP(J131,'SERVIÇOS DER 12-25'!A134:G1625,6,0)</f>
        <v>31.4</v>
      </c>
      <c r="H131" s="93">
        <f t="shared" ref="H131" si="26">TRUNC(ROUND((1+$F$5)*G131,2),2)</f>
        <v>41.84</v>
      </c>
      <c r="I131" s="791">
        <f t="shared" ref="I131" si="27">TRUNC(ROUND(F131*H131,2),2)</f>
        <v>108.78</v>
      </c>
      <c r="J131" s="91">
        <v>141906</v>
      </c>
      <c r="K131" s="759">
        <f t="shared" si="11"/>
        <v>2.2012344760913218E-4</v>
      </c>
      <c r="L131" s="129"/>
      <c r="M131" s="129"/>
      <c r="N131" s="129"/>
      <c r="O131" s="129"/>
      <c r="P131" s="129"/>
      <c r="Q131" s="129"/>
      <c r="R131" s="129"/>
      <c r="S131" s="129"/>
      <c r="T131" s="129"/>
      <c r="U131" s="129"/>
      <c r="V131" s="129"/>
      <c r="W131" s="129"/>
      <c r="X131" s="129"/>
      <c r="Y131" s="129"/>
      <c r="Z131" s="129"/>
      <c r="AA131" s="129"/>
      <c r="AB131" s="129"/>
      <c r="AC131" s="129"/>
      <c r="AD131" s="129"/>
      <c r="AE131" s="129"/>
      <c r="AF131" s="129"/>
      <c r="AG131" s="129"/>
      <c r="AH131" s="129"/>
      <c r="AI131" s="129"/>
      <c r="AJ131" s="129"/>
      <c r="AK131" s="129"/>
      <c r="AL131" s="129"/>
      <c r="AM131" s="129"/>
      <c r="AN131" s="129"/>
      <c r="AO131" s="129"/>
      <c r="AP131" s="129"/>
      <c r="AQ131" s="129"/>
      <c r="AR131" s="129"/>
      <c r="AS131" s="129"/>
      <c r="AT131" s="129"/>
      <c r="AU131" s="129"/>
      <c r="AV131" s="129"/>
      <c r="AW131" s="129"/>
      <c r="AX131" s="129"/>
      <c r="AY131" s="129"/>
      <c r="AZ131" s="129"/>
      <c r="BA131" s="129"/>
      <c r="BB131" s="129"/>
      <c r="BC131" s="129"/>
      <c r="BD131" s="129"/>
      <c r="BE131" s="129"/>
      <c r="BF131" s="129"/>
      <c r="BG131" s="129"/>
      <c r="BH131" s="129"/>
      <c r="BI131" s="129"/>
      <c r="BJ131" s="129"/>
      <c r="BK131" s="129"/>
      <c r="BL131" s="129"/>
      <c r="BM131" s="129"/>
      <c r="BN131" s="129"/>
      <c r="BO131" s="129"/>
      <c r="BP131" s="129"/>
      <c r="BQ131" s="129"/>
      <c r="BR131" s="129"/>
      <c r="BS131" s="129"/>
      <c r="BT131" s="129"/>
      <c r="BU131" s="129"/>
      <c r="BV131" s="129"/>
      <c r="BW131" s="129"/>
      <c r="BX131" s="129"/>
    </row>
    <row r="132" spans="1:76" s="129" customFormat="1" ht="25.5" hidden="1">
      <c r="A132" s="171" t="s">
        <v>291</v>
      </c>
      <c r="B132" s="91">
        <v>141910</v>
      </c>
      <c r="C132" s="92" t="s">
        <v>23</v>
      </c>
      <c r="D132" s="94" t="str">
        <f>VLOOKUP(J132,'SERVIÇOS DER 12-25'!A135:G1626,3,0)</f>
        <v>Tubo de PVC rígido soldável branco, para esgoto, série normal, diâmetro 150mm (6"), inclusive conexões</v>
      </c>
      <c r="E132" s="92" t="str">
        <f>VLOOKUP(J132,'SERVIÇOS DER 12-25'!A135:G1626,4,0)</f>
        <v>m</v>
      </c>
      <c r="F132" s="95">
        <f>MC!J475</f>
        <v>9.1999999999999993</v>
      </c>
      <c r="G132" s="125">
        <f>VLOOKUP(J132,'SERVIÇOS DER 12-25'!A135:G1626,6,0)</f>
        <v>97.86</v>
      </c>
      <c r="H132" s="93">
        <f t="shared" si="22"/>
        <v>130.4</v>
      </c>
      <c r="I132" s="791">
        <f t="shared" si="23"/>
        <v>1199.68</v>
      </c>
      <c r="J132" s="91">
        <v>141910</v>
      </c>
      <c r="K132" s="759">
        <f t="shared" si="11"/>
        <v>2.4276309765372652E-3</v>
      </c>
    </row>
    <row r="133" spans="1:76" s="129" customFormat="1" hidden="1">
      <c r="A133" s="169" t="s">
        <v>292</v>
      </c>
      <c r="B133" s="127">
        <v>1421</v>
      </c>
      <c r="C133" s="90" t="s">
        <v>23</v>
      </c>
      <c r="D133" s="98" t="str">
        <f>VLOOKUP(J133,'SERVIÇOS DER 12-25'!A136:G1627,3,0)</f>
        <v>CAIXAS DE PVC / EQUIPAMENTOS</v>
      </c>
      <c r="E133" s="91"/>
      <c r="F133" s="91"/>
      <c r="G133" s="125"/>
      <c r="H133" s="93"/>
      <c r="I133" s="791"/>
      <c r="J133" s="127">
        <v>1421</v>
      </c>
      <c r="K133" s="759">
        <f t="shared" si="11"/>
        <v>0</v>
      </c>
      <c r="L133" s="84"/>
      <c r="M133" s="84"/>
      <c r="N133" s="84"/>
      <c r="O133" s="84"/>
      <c r="P133" s="84"/>
      <c r="Q133" s="84"/>
      <c r="R133" s="84"/>
      <c r="S133" s="84"/>
      <c r="T133" s="84"/>
      <c r="U133" s="84"/>
      <c r="V133" s="84"/>
      <c r="W133" s="84"/>
      <c r="X133" s="84"/>
      <c r="Y133" s="84"/>
      <c r="Z133" s="84"/>
      <c r="AA133" s="84"/>
      <c r="AB133" s="84"/>
      <c r="AC133" s="84"/>
      <c r="AD133" s="84"/>
      <c r="AE133" s="84"/>
      <c r="AF133" s="84"/>
      <c r="AG133" s="84"/>
      <c r="AH133" s="84"/>
      <c r="AI133" s="84"/>
      <c r="AJ133" s="84"/>
      <c r="AK133" s="84"/>
      <c r="AL133" s="84"/>
      <c r="AM133" s="84"/>
      <c r="AN133" s="84"/>
      <c r="AO133" s="84"/>
      <c r="AP133" s="84"/>
      <c r="AQ133" s="84"/>
      <c r="AR133" s="84"/>
      <c r="AS133" s="84"/>
      <c r="AT133" s="84"/>
      <c r="AU133" s="84"/>
      <c r="AV133" s="84"/>
      <c r="AW133" s="84"/>
      <c r="AX133" s="84"/>
      <c r="AY133" s="84"/>
      <c r="AZ133" s="84"/>
      <c r="BA133" s="84"/>
      <c r="BB133" s="84"/>
      <c r="BC133" s="84"/>
      <c r="BD133" s="84"/>
      <c r="BE133" s="84"/>
      <c r="BF133" s="84"/>
      <c r="BG133" s="84"/>
      <c r="BH133" s="84"/>
      <c r="BI133" s="84"/>
      <c r="BJ133" s="84"/>
      <c r="BK133" s="84"/>
      <c r="BL133" s="84"/>
      <c r="BM133" s="84"/>
      <c r="BN133" s="84"/>
      <c r="BO133" s="84"/>
      <c r="BP133" s="84"/>
      <c r="BQ133" s="84"/>
      <c r="BR133" s="84"/>
      <c r="BS133" s="84"/>
      <c r="BT133" s="84"/>
      <c r="BU133" s="84"/>
      <c r="BV133" s="84"/>
      <c r="BW133" s="84"/>
    </row>
    <row r="134" spans="1:76" s="129" customFormat="1" ht="25.5" hidden="1">
      <c r="A134" s="171" t="s">
        <v>294</v>
      </c>
      <c r="B134" s="91">
        <v>142109</v>
      </c>
      <c r="C134" s="92" t="s">
        <v>23</v>
      </c>
      <c r="D134" s="94" t="str">
        <f>VLOOKUP(J134,'SERVIÇOS DER 12-25'!A137:G1628,3,0)</f>
        <v>Ralo quadrado seco em PVC, dimensões 100x100x52mm DN40, inclusive grelha quadrada em PVC branca, exclusive junta soldável</v>
      </c>
      <c r="E134" s="92" t="str">
        <f>VLOOKUP(J134,'SERVIÇOS DER 12-25'!A137:G1628,4,0)</f>
        <v>und</v>
      </c>
      <c r="F134" s="95">
        <f>MC!J480</f>
        <v>2</v>
      </c>
      <c r="G134" s="125">
        <f>VLOOKUP(J134,'SERVIÇOS DER 12-25'!A137:G1628,6,0)</f>
        <v>36.97</v>
      </c>
      <c r="H134" s="93">
        <f t="shared" ref="H134" si="28">TRUNC(ROUND((1+$F$5)*G134,2),2)</f>
        <v>49.26</v>
      </c>
      <c r="I134" s="791">
        <f t="shared" ref="I134" si="29">TRUNC(ROUND(F134*H134,2),2)</f>
        <v>98.52</v>
      </c>
      <c r="J134" s="91">
        <v>142109</v>
      </c>
      <c r="K134" s="759">
        <f t="shared" si="11"/>
        <v>1.993616662847187E-4</v>
      </c>
    </row>
    <row r="135" spans="1:76" hidden="1">
      <c r="A135" s="166"/>
      <c r="B135" s="106"/>
      <c r="C135" s="90"/>
      <c r="D135" s="775" t="s">
        <v>295</v>
      </c>
      <c r="E135" s="90"/>
      <c r="F135" s="90"/>
      <c r="G135" s="128"/>
      <c r="H135" s="128"/>
      <c r="I135" s="792">
        <f>SUM(I124:I134)</f>
        <v>5516.06</v>
      </c>
      <c r="J135" s="87"/>
      <c r="K135" s="759"/>
    </row>
    <row r="136" spans="1:76">
      <c r="A136" s="276">
        <v>14</v>
      </c>
      <c r="B136" s="277">
        <v>15</v>
      </c>
      <c r="C136" s="277"/>
      <c r="D136" s="726" t="str">
        <f>VLOOKUP(J136,'SERVIÇOS DER 12-25'!A139:G1630,3,0)</f>
        <v>INSTALAÇÕES ELÉTRICAS</v>
      </c>
      <c r="E136" s="778"/>
      <c r="F136" s="778"/>
      <c r="G136" s="779"/>
      <c r="H136" s="779"/>
      <c r="I136" s="792">
        <f>I160</f>
        <v>22090.94</v>
      </c>
      <c r="J136" s="274">
        <v>15</v>
      </c>
      <c r="K136" s="759"/>
    </row>
    <row r="137" spans="1:76" s="113" customFormat="1" hidden="1">
      <c r="A137" s="276" t="s">
        <v>297</v>
      </c>
      <c r="B137" s="277">
        <v>1503</v>
      </c>
      <c r="C137" s="277" t="s">
        <v>23</v>
      </c>
      <c r="D137" s="98" t="str">
        <f>VLOOKUP(J137,'SERVIÇOS DER 12-25'!A140:G1631,3,0)</f>
        <v>QUADRO DE DISTRIBUIÇÃO</v>
      </c>
      <c r="E137" s="277"/>
      <c r="F137" s="277"/>
      <c r="G137" s="324"/>
      <c r="H137" s="324"/>
      <c r="I137" s="797"/>
      <c r="J137" s="277">
        <v>1503</v>
      </c>
      <c r="K137" s="759"/>
    </row>
    <row r="138" spans="1:76" s="113" customFormat="1" ht="25.5" hidden="1">
      <c r="A138" s="180" t="s">
        <v>299</v>
      </c>
      <c r="B138" s="111">
        <v>150306</v>
      </c>
      <c r="C138" s="111" t="s">
        <v>23</v>
      </c>
      <c r="D138" s="94" t="str">
        <f>VLOOKUP(J138,'SERVIÇOS DER 12-25'!A141:G1632,3,0)</f>
        <v>Quadro de distribuição de energia em PVC, de embutir, com 12 divisões modulares com barramento</v>
      </c>
      <c r="E138" s="92" t="str">
        <f>VLOOKUP(J138,'SERVIÇOS DER 12-25'!A141:G1632,4,0)</f>
        <v>und</v>
      </c>
      <c r="F138" s="112">
        <f>MC!J486</f>
        <v>1</v>
      </c>
      <c r="G138" s="125">
        <f>VLOOKUP(J138,'SERVIÇOS DER 12-25'!A141:G1632,6,0)</f>
        <v>223.49</v>
      </c>
      <c r="H138" s="263">
        <f t="shared" ref="H138:H159" si="30">TRUNC(ROUND((1+$F$5)*G138,2),2)</f>
        <v>297.8</v>
      </c>
      <c r="I138" s="796">
        <f t="shared" ref="I138" si="31">TRUNC(ROUND(F138*H138,2),2)</f>
        <v>297.8</v>
      </c>
      <c r="J138" s="111">
        <v>150306</v>
      </c>
      <c r="K138" s="759">
        <f t="shared" si="11"/>
        <v>6.0261778542010998E-4</v>
      </c>
    </row>
    <row r="139" spans="1:76" s="113" customFormat="1" hidden="1">
      <c r="A139" s="276" t="s">
        <v>300</v>
      </c>
      <c r="B139" s="278">
        <v>1509</v>
      </c>
      <c r="C139" s="111" t="s">
        <v>23</v>
      </c>
      <c r="D139" s="98" t="str">
        <f>VLOOKUP(J139,'SERVIÇOS DER 12-25'!A142:G1633,3,0)</f>
        <v>COMPOSIÇÕES INTERMEDIÁRIAS P/ ELETRICA</v>
      </c>
      <c r="E139" s="111"/>
      <c r="F139" s="111"/>
      <c r="G139" s="326"/>
      <c r="H139" s="263"/>
      <c r="I139" s="796"/>
      <c r="J139" s="278">
        <v>1509</v>
      </c>
      <c r="K139" s="759">
        <f t="shared" si="11"/>
        <v>0</v>
      </c>
    </row>
    <row r="140" spans="1:76" s="113" customFormat="1" hidden="1">
      <c r="A140" s="180" t="s">
        <v>301</v>
      </c>
      <c r="B140" s="111">
        <v>150918</v>
      </c>
      <c r="C140" s="111" t="s">
        <v>23</v>
      </c>
      <c r="D140" s="94" t="str">
        <f>VLOOKUP(J140,'SERVIÇOS DER 12-25'!A143:G1634,3,0)</f>
        <v>Fita isolante em rolo de 19mm x 20 m, número 33 Scoth ou equivalente</v>
      </c>
      <c r="E140" s="92" t="str">
        <f>VLOOKUP(J140,'SERVIÇOS DER 12-25'!A143:G1634,4,0)</f>
        <v>und</v>
      </c>
      <c r="F140" s="112">
        <f>MC!J491</f>
        <v>2</v>
      </c>
      <c r="G140" s="125">
        <f>VLOOKUP(J140,'SERVIÇOS DER 12-25'!A143:G1634,6,0)</f>
        <v>34.93</v>
      </c>
      <c r="H140" s="263">
        <f t="shared" si="30"/>
        <v>46.54</v>
      </c>
      <c r="I140" s="796">
        <f>TRUNC(ROUND(F140*H140,2),2)</f>
        <v>93.08</v>
      </c>
      <c r="J140" s="111">
        <v>150918</v>
      </c>
      <c r="K140" s="759">
        <f t="shared" ref="K140:K194" si="32">I140/$I$196</f>
        <v>1.8835347033883086E-4</v>
      </c>
    </row>
    <row r="141" spans="1:76" s="113" customFormat="1" hidden="1">
      <c r="A141" s="276" t="s">
        <v>303</v>
      </c>
      <c r="B141" s="277">
        <v>1511</v>
      </c>
      <c r="C141" s="277" t="s">
        <v>23</v>
      </c>
      <c r="D141" s="98" t="str">
        <f>VLOOKUP(J141,'SERVIÇOS DER 12-25'!A144:G1635,3,0)</f>
        <v>ELETRODUTOS E CONEXÕES</v>
      </c>
      <c r="E141" s="277"/>
      <c r="F141" s="277"/>
      <c r="G141" s="324"/>
      <c r="H141" s="263"/>
      <c r="I141" s="796"/>
      <c r="J141" s="277">
        <v>1511</v>
      </c>
      <c r="K141" s="759">
        <f t="shared" si="32"/>
        <v>0</v>
      </c>
    </row>
    <row r="142" spans="1:76" s="113" customFormat="1" hidden="1">
      <c r="A142" s="180" t="s">
        <v>305</v>
      </c>
      <c r="B142" s="111">
        <v>151132</v>
      </c>
      <c r="C142" s="111" t="s">
        <v>23</v>
      </c>
      <c r="D142" s="94" t="str">
        <f>VLOOKUP(J142,'SERVIÇOS DER 12-25'!A145:G1636,3,0)</f>
        <v>Eletroduto flexível corrugado diâmetro 3/4", Amarelo ? Tigreflex ou equivalente</v>
      </c>
      <c r="E142" s="92" t="str">
        <f>VLOOKUP(J142,'SERVIÇOS DER 12-25'!A145:G1636,4,0)</f>
        <v>m</v>
      </c>
      <c r="F142" s="112">
        <f>MC!J496</f>
        <v>80</v>
      </c>
      <c r="G142" s="125">
        <f>VLOOKUP(J142,'SERVIÇOS DER 12-25'!A145:G1636,6,0)</f>
        <v>6.6</v>
      </c>
      <c r="H142" s="263">
        <f t="shared" si="30"/>
        <v>8.7899999999999991</v>
      </c>
      <c r="I142" s="796">
        <f>TRUNC(ROUND(F142*H142,2),2)</f>
        <v>703.2</v>
      </c>
      <c r="J142" s="111">
        <v>151132</v>
      </c>
      <c r="K142" s="759">
        <f t="shared" si="32"/>
        <v>1.4229712112405015E-3</v>
      </c>
    </row>
    <row r="143" spans="1:76" s="113" customFormat="1" ht="25.5" hidden="1">
      <c r="A143" s="180" t="s">
        <v>306</v>
      </c>
      <c r="B143" s="111">
        <v>151137</v>
      </c>
      <c r="C143" s="111" t="s">
        <v>23</v>
      </c>
      <c r="D143" s="94" t="str">
        <f>VLOOKUP(J143,'SERVIÇOS DER 12-25'!A146:G1637,3,0)</f>
        <v>Eletroduto PEAD parede simples, corrugado, cor preta, diâmetro 1.1/2", referencia Kanaflex, Plastibras ou equivalente</v>
      </c>
      <c r="E143" s="92" t="str">
        <f>VLOOKUP(J143,'SERVIÇOS DER 12-25'!A146:G1637,4,0)</f>
        <v>m</v>
      </c>
      <c r="F143" s="112">
        <f>MC!J500</f>
        <v>20</v>
      </c>
      <c r="G143" s="125">
        <f>VLOOKUP(J143,'SERVIÇOS DER 12-25'!A146:G1637,6,0)</f>
        <v>28.36</v>
      </c>
      <c r="H143" s="263">
        <f t="shared" si="30"/>
        <v>37.79</v>
      </c>
      <c r="I143" s="796">
        <f t="shared" ref="I143:I159" si="33">TRUNC(ROUND(F143*H143,2),2)</f>
        <v>755.8</v>
      </c>
      <c r="J143" s="111">
        <v>151137</v>
      </c>
      <c r="K143" s="759">
        <f t="shared" si="32"/>
        <v>1.5294107529231669E-3</v>
      </c>
    </row>
    <row r="144" spans="1:76" s="113" customFormat="1" hidden="1">
      <c r="A144" s="276" t="s">
        <v>308</v>
      </c>
      <c r="B144" s="277">
        <v>1513</v>
      </c>
      <c r="C144" s="277" t="s">
        <v>23</v>
      </c>
      <c r="D144" s="98" t="str">
        <f>VLOOKUP(J144,'SERVIÇOS DER 12-25'!A147:G1638,3,0)</f>
        <v>CHAVES, FUSIVEIS E DISJUNTORES</v>
      </c>
      <c r="E144" s="277"/>
      <c r="F144" s="277"/>
      <c r="G144" s="324"/>
      <c r="H144" s="263"/>
      <c r="I144" s="796"/>
      <c r="J144" s="277">
        <v>1513</v>
      </c>
      <c r="K144" s="759">
        <f t="shared" si="32"/>
        <v>0</v>
      </c>
    </row>
    <row r="145" spans="1:11" s="113" customFormat="1" ht="25.5" hidden="1">
      <c r="A145" s="180" t="s">
        <v>310</v>
      </c>
      <c r="B145" s="111">
        <v>151301</v>
      </c>
      <c r="C145" s="111" t="s">
        <v>23</v>
      </c>
      <c r="D145" s="94" t="str">
        <f>VLOOKUP(J145,'SERVIÇOS DER 12-25'!A148:G1639,3,0)</f>
        <v>Mini-Disjuntor monopolar 16A, curva C, 5kA, 127/220Vca, referência Siemens, GE, Schneider ou equivalente</v>
      </c>
      <c r="E145" s="92" t="str">
        <f>VLOOKUP(J145,'SERVIÇOS DER 12-25'!A148:G1639,4,0)</f>
        <v>und</v>
      </c>
      <c r="F145" s="112">
        <f>MC!J505</f>
        <v>1</v>
      </c>
      <c r="G145" s="125">
        <f>VLOOKUP(J145,'SERVIÇOS DER 12-25'!A148:G1639,6,0)</f>
        <v>24.98</v>
      </c>
      <c r="H145" s="263">
        <f t="shared" si="30"/>
        <v>33.29</v>
      </c>
      <c r="I145" s="796">
        <f t="shared" si="33"/>
        <v>33.29</v>
      </c>
      <c r="J145" s="111">
        <v>151301</v>
      </c>
      <c r="K145" s="759">
        <f t="shared" si="32"/>
        <v>6.7364493205626121E-5</v>
      </c>
    </row>
    <row r="146" spans="1:11" s="113" customFormat="1" ht="25.5" hidden="1">
      <c r="A146" s="180" t="s">
        <v>311</v>
      </c>
      <c r="B146" s="111">
        <v>151311</v>
      </c>
      <c r="C146" s="111" t="s">
        <v>23</v>
      </c>
      <c r="D146" s="94" t="str">
        <f>VLOOKUP(J146,'SERVIÇOS DER 12-25'!A149:G1640,3,0)</f>
        <v>Mini-Disjuntor tripolar 50A, curva C, 5kA, 127/220Vca, referência Siemens, GE, Schneider ou equivalente</v>
      </c>
      <c r="E146" s="92" t="str">
        <f>VLOOKUP(J146,'SERVIÇOS DER 12-25'!A149:G1640,4,0)</f>
        <v>und</v>
      </c>
      <c r="F146" s="112">
        <f>MC!J509</f>
        <v>1</v>
      </c>
      <c r="G146" s="125">
        <f>VLOOKUP(J146,'SERVIÇOS DER 12-25'!A149:G1640,6,0)</f>
        <v>100.23</v>
      </c>
      <c r="H146" s="263">
        <f t="shared" si="30"/>
        <v>133.56</v>
      </c>
      <c r="I146" s="796">
        <f t="shared" si="33"/>
        <v>133.56</v>
      </c>
      <c r="J146" s="111">
        <v>151311</v>
      </c>
      <c r="K146" s="759">
        <f t="shared" si="32"/>
        <v>2.7026739899499626E-4</v>
      </c>
    </row>
    <row r="147" spans="1:11" s="113" customFormat="1" ht="25.5" hidden="1">
      <c r="A147" s="180" t="s">
        <v>312</v>
      </c>
      <c r="B147" s="111">
        <v>151329</v>
      </c>
      <c r="C147" s="111" t="s">
        <v>23</v>
      </c>
      <c r="D147" s="94" t="str">
        <f>VLOOKUP(J147,'SERVIÇOS DER 12-25'!A150:G1641,3,0)</f>
        <v>Mini-Disjuntor tripolar 32A, curva C, 5kA, 127/220Vca, referência. Siemens, GE, Schneider ou equivalente</v>
      </c>
      <c r="E147" s="92" t="str">
        <f>VLOOKUP(J147,'SERVIÇOS DER 12-25'!A150:G1641,4,0)</f>
        <v>und</v>
      </c>
      <c r="F147" s="112">
        <f>MC!J513</f>
        <v>1</v>
      </c>
      <c r="G147" s="125">
        <f>VLOOKUP(J147,'SERVIÇOS DER 12-25'!A150:G1641,6,0)</f>
        <v>98.21</v>
      </c>
      <c r="H147" s="263">
        <f t="shared" si="30"/>
        <v>130.86000000000001</v>
      </c>
      <c r="I147" s="796">
        <f t="shared" si="33"/>
        <v>130.86000000000001</v>
      </c>
      <c r="J147" s="111">
        <v>151329</v>
      </c>
      <c r="K147" s="759">
        <f t="shared" si="32"/>
        <v>2.6480377233067693E-4</v>
      </c>
    </row>
    <row r="148" spans="1:11" s="113" customFormat="1" ht="30.75" hidden="1" customHeight="1">
      <c r="A148" s="180" t="s">
        <v>314</v>
      </c>
      <c r="B148" s="111">
        <v>151338</v>
      </c>
      <c r="C148" s="111" t="s">
        <v>23</v>
      </c>
      <c r="D148" s="94" t="str">
        <f>VLOOKUP(J148,'SERVIÇOS DER 12-25'!A151:G1642,3,0)</f>
        <v>Mini-Disjuntor monopolar 10A, curva C, 5kA, 127/220Vca, referência Siemens, GE, Schneider ou equivalente</v>
      </c>
      <c r="E148" s="92" t="str">
        <f>VLOOKUP(J148,'SERVIÇOS DER 12-25'!A151:G1642,4,0)</f>
        <v>und</v>
      </c>
      <c r="F148" s="112">
        <f>MC!J517</f>
        <v>1</v>
      </c>
      <c r="G148" s="125">
        <f>VLOOKUP(J148,'SERVIÇOS DER 12-25'!A151:G1642,6,0)</f>
        <v>24.98</v>
      </c>
      <c r="H148" s="263">
        <f t="shared" si="30"/>
        <v>33.29</v>
      </c>
      <c r="I148" s="796">
        <f t="shared" si="33"/>
        <v>33.29</v>
      </c>
      <c r="J148" s="111">
        <v>151338</v>
      </c>
      <c r="K148" s="759">
        <f t="shared" si="32"/>
        <v>6.7364493205626121E-5</v>
      </c>
    </row>
    <row r="149" spans="1:11" s="113" customFormat="1" hidden="1">
      <c r="A149" s="276" t="s">
        <v>315</v>
      </c>
      <c r="B149" s="277">
        <v>1514</v>
      </c>
      <c r="C149" s="277" t="s">
        <v>23</v>
      </c>
      <c r="D149" s="98" t="str">
        <f>VLOOKUP(J149,'SERVIÇOS DER 12-25'!A152:G1643,3,0)</f>
        <v>FIOS E CABOS</v>
      </c>
      <c r="E149" s="277"/>
      <c r="F149" s="277"/>
      <c r="G149" s="324"/>
      <c r="H149" s="263"/>
      <c r="I149" s="796"/>
      <c r="J149" s="277">
        <v>1514</v>
      </c>
      <c r="K149" s="759">
        <f t="shared" si="32"/>
        <v>0</v>
      </c>
    </row>
    <row r="150" spans="1:11" s="113" customFormat="1" ht="25.5" hidden="1">
      <c r="A150" s="180" t="s">
        <v>317</v>
      </c>
      <c r="B150" s="111">
        <v>151401</v>
      </c>
      <c r="C150" s="111" t="s">
        <v>23</v>
      </c>
      <c r="D150" s="94" t="str">
        <f>VLOOKUP(J150,'SERVIÇOS DER 12-25'!A153:G1644,3,0)</f>
        <v>Cabo de cobre termoplástico (PVC) flexível isolado 450/750V, antichama BWF livre de chumbo, 70ºC - 1,5mm2</v>
      </c>
      <c r="E150" s="92" t="str">
        <f>VLOOKUP(J150,'SERVIÇOS DER 12-25'!A153:G1644,4,0)</f>
        <v>m</v>
      </c>
      <c r="F150" s="112">
        <f>MC!J522</f>
        <v>200</v>
      </c>
      <c r="G150" s="125">
        <f>VLOOKUP(J150,'SERVIÇOS DER 12-25'!A153:G1644,6,0)</f>
        <v>6.43</v>
      </c>
      <c r="H150" s="263">
        <f t="shared" si="30"/>
        <v>8.57</v>
      </c>
      <c r="I150" s="796">
        <f t="shared" si="33"/>
        <v>1714</v>
      </c>
      <c r="J150" s="111">
        <v>151401</v>
      </c>
      <c r="K150" s="759">
        <f t="shared" si="32"/>
        <v>3.4683911491271606E-3</v>
      </c>
    </row>
    <row r="151" spans="1:11" s="113" customFormat="1" ht="25.5" hidden="1">
      <c r="A151" s="180" t="s">
        <v>318</v>
      </c>
      <c r="B151" s="111">
        <v>151402</v>
      </c>
      <c r="C151" s="111" t="s">
        <v>23</v>
      </c>
      <c r="D151" s="94" t="str">
        <f>VLOOKUP(J151,'SERVIÇOS DER 12-25'!A154:G1645,3,0)</f>
        <v>Cabo de cobre termoplástico (PVC) flexível isolado 450/750V, antichama BWF livre de chumbo, 70ºC - 2,5mm2</v>
      </c>
      <c r="E151" s="92" t="str">
        <f>VLOOKUP(J151,'SERVIÇOS DER 12-25'!A154:G1645,4,0)</f>
        <v>m</v>
      </c>
      <c r="F151" s="112">
        <f>MC!J527</f>
        <v>200</v>
      </c>
      <c r="G151" s="125">
        <f>VLOOKUP(J151,'SERVIÇOS DER 12-25'!A154:G1645,6,0)</f>
        <v>7.86</v>
      </c>
      <c r="H151" s="263">
        <f t="shared" si="30"/>
        <v>10.47</v>
      </c>
      <c r="I151" s="796">
        <f t="shared" si="33"/>
        <v>2094</v>
      </c>
      <c r="J151" s="111">
        <v>151402</v>
      </c>
      <c r="K151" s="759">
        <f t="shared" si="32"/>
        <v>4.2373460129943256E-3</v>
      </c>
    </row>
    <row r="152" spans="1:11" s="113" customFormat="1" ht="25.5" hidden="1">
      <c r="A152" s="180" t="s">
        <v>319</v>
      </c>
      <c r="B152" s="111">
        <v>151419</v>
      </c>
      <c r="C152" s="111" t="s">
        <v>23</v>
      </c>
      <c r="D152" s="94" t="str">
        <f>VLOOKUP(J152,'SERVIÇOS DER 12-25'!A155:G1646,3,0)</f>
        <v>Cabo de cobre termoplástico (PVC) flexível isolado 0,60/1kV, antichama, HEPR 90ºC ? 6,0mm2</v>
      </c>
      <c r="E152" s="92" t="str">
        <f>VLOOKUP(J152,'SERVIÇOS DER 12-25'!A155:G1646,4,0)</f>
        <v>m</v>
      </c>
      <c r="F152" s="112">
        <f>MC!J532</f>
        <v>120</v>
      </c>
      <c r="G152" s="125">
        <f>VLOOKUP(J152,'SERVIÇOS DER 12-25'!A155:G1646,6,0)</f>
        <v>13.22</v>
      </c>
      <c r="H152" s="263">
        <f t="shared" si="30"/>
        <v>17.62</v>
      </c>
      <c r="I152" s="796">
        <f t="shared" si="33"/>
        <v>2114.4</v>
      </c>
      <c r="J152" s="111">
        <v>151419</v>
      </c>
      <c r="K152" s="759">
        <f t="shared" si="32"/>
        <v>4.2786267477914058E-3</v>
      </c>
    </row>
    <row r="153" spans="1:11" s="113" customFormat="1" ht="25.5" hidden="1">
      <c r="A153" s="180" t="s">
        <v>320</v>
      </c>
      <c r="B153" s="111">
        <v>151420</v>
      </c>
      <c r="C153" s="111" t="s">
        <v>23</v>
      </c>
      <c r="D153" s="94" t="str">
        <f>VLOOKUP(J153,'SERVIÇOS DER 12-25'!A156:G1647,3,0)</f>
        <v>Cabo de cobre termoplástico (PVC) flexível isolado 0,60/1kV, antichama, HEPR 90ºC ? 10,0mm2</v>
      </c>
      <c r="E153" s="92" t="str">
        <f>VLOOKUP(J153,'SERVIÇOS DER 12-25'!A156:G1647,4,0)</f>
        <v>m</v>
      </c>
      <c r="F153" s="112">
        <f>MC!J537</f>
        <v>90</v>
      </c>
      <c r="G153" s="125">
        <f>VLOOKUP(J153,'SERVIÇOS DER 12-25'!A156:G1647,6,0)</f>
        <v>17.02</v>
      </c>
      <c r="H153" s="263">
        <f t="shared" si="30"/>
        <v>22.68</v>
      </c>
      <c r="I153" s="796">
        <f t="shared" si="33"/>
        <v>2041.2</v>
      </c>
      <c r="J153" s="111">
        <v>151420</v>
      </c>
      <c r="K153" s="759">
        <f t="shared" si="32"/>
        <v>4.1305017582254147E-3</v>
      </c>
    </row>
    <row r="154" spans="1:11" s="113" customFormat="1" ht="25.5" hidden="1">
      <c r="A154" s="276" t="s">
        <v>321</v>
      </c>
      <c r="B154" s="278">
        <v>1516</v>
      </c>
      <c r="C154" s="277" t="s">
        <v>23</v>
      </c>
      <c r="D154" s="98" t="str">
        <f>VLOOKUP(J154,'SERVIÇOS DER 12-25'!A157:G1648,3,0)</f>
        <v>ABERTURA E FECHAMENTO DE RASGOS (inclusive preparo e aplicação de argamassa)</v>
      </c>
      <c r="E154" s="111"/>
      <c r="F154" s="111"/>
      <c r="G154" s="326"/>
      <c r="H154" s="263"/>
      <c r="I154" s="796"/>
      <c r="J154" s="278">
        <v>1516</v>
      </c>
      <c r="K154" s="759">
        <f t="shared" si="32"/>
        <v>0</v>
      </c>
    </row>
    <row r="155" spans="1:11" s="113" customFormat="1" ht="25.5" hidden="1">
      <c r="A155" s="180" t="s">
        <v>323</v>
      </c>
      <c r="B155" s="281">
        <v>151602</v>
      </c>
      <c r="C155" s="111" t="s">
        <v>23</v>
      </c>
      <c r="D155" s="94" t="str">
        <f>VLOOKUP(J155,'SERVIÇOS DER 12-25'!A158:G1649,3,0)</f>
        <v>Abertura e fechamento de rasgos em alvenaria, para passagem de eletroduto diâm. 1 1/4"a 2"</v>
      </c>
      <c r="E155" s="92" t="str">
        <f>VLOOKUP(J155,'SERVIÇOS DER 12-25'!A158:G1649,4,0)</f>
        <v>m</v>
      </c>
      <c r="F155" s="112">
        <f>MC!J543</f>
        <v>170</v>
      </c>
      <c r="G155" s="125">
        <f>VLOOKUP(J155,'SERVIÇOS DER 12-25'!A158:G1649,6,0)</f>
        <v>20.99</v>
      </c>
      <c r="H155" s="263">
        <f t="shared" si="30"/>
        <v>27.97</v>
      </c>
      <c r="I155" s="796">
        <f t="shared" si="33"/>
        <v>4754.8999999999996</v>
      </c>
      <c r="J155" s="281">
        <v>151602</v>
      </c>
      <c r="K155" s="759">
        <f t="shared" si="32"/>
        <v>9.6218512689525883E-3</v>
      </c>
    </row>
    <row r="156" spans="1:11" s="113" customFormat="1" hidden="1">
      <c r="A156" s="276" t="s">
        <v>324</v>
      </c>
      <c r="B156" s="278">
        <v>1518</v>
      </c>
      <c r="C156" s="277" t="s">
        <v>23</v>
      </c>
      <c r="D156" s="98" t="str">
        <f>VLOOKUP(J156,'SERVIÇOS DER 12-25'!A159:G1650,3,0)</f>
        <v>PONTOS ELETRICOS REVISAO NR-10</v>
      </c>
      <c r="E156" s="111"/>
      <c r="F156" s="111"/>
      <c r="G156" s="326"/>
      <c r="H156" s="263"/>
      <c r="I156" s="796"/>
      <c r="J156" s="278">
        <v>1518</v>
      </c>
      <c r="K156" s="759">
        <f t="shared" si="32"/>
        <v>0</v>
      </c>
    </row>
    <row r="157" spans="1:11" s="113" customFormat="1" ht="25.5" hidden="1">
      <c r="A157" s="180" t="s">
        <v>326</v>
      </c>
      <c r="B157" s="281">
        <v>151801</v>
      </c>
      <c r="C157" s="111" t="s">
        <v>23</v>
      </c>
      <c r="D157" s="94" t="str">
        <f>VLOOKUP(J157,'SERVIÇOS DER 12-25'!A160:G1651,3,0)</f>
        <v>Ponto padrão de luz no teto - considerando eletroduto PVC rígido de 3/4" inclusive conexões (4.5m), fio isolado PVC de 2.5mm2 (16.2m) e caixa PVC 4x4" (1 und)</v>
      </c>
      <c r="E157" s="92" t="str">
        <f>VLOOKUP(J157,'SERVIÇOS DER 12-25'!A160:G1651,4,0)</f>
        <v>und</v>
      </c>
      <c r="F157" s="112">
        <f>MC!J550</f>
        <v>12</v>
      </c>
      <c r="G157" s="125">
        <f>VLOOKUP(J157,'SERVIÇOS DER 12-25'!A160:G1651,6,0)</f>
        <v>235.23</v>
      </c>
      <c r="H157" s="263">
        <f t="shared" si="30"/>
        <v>313.44</v>
      </c>
      <c r="I157" s="796">
        <f t="shared" si="33"/>
        <v>3761.28</v>
      </c>
      <c r="J157" s="281">
        <v>151801</v>
      </c>
      <c r="K157" s="759">
        <f t="shared" si="32"/>
        <v>7.6111961851744502E-3</v>
      </c>
    </row>
    <row r="158" spans="1:11" s="113" customFormat="1" ht="33" hidden="1" customHeight="1">
      <c r="A158" s="180" t="s">
        <v>328</v>
      </c>
      <c r="B158" s="282">
        <v>151803</v>
      </c>
      <c r="C158" s="111" t="s">
        <v>23</v>
      </c>
      <c r="D158" s="94" t="str">
        <f>VLOOKUP(J158,'SERVIÇOS DER 12-25'!A161:G1652,3,0)</f>
        <v>Ponto padrão de tomada 2 pólos mais terra - considerando eletroduto PVC rígido de 3/4" inclusive conexões (5.0m), fio isolado PVC de 2.5mm2 (16.5m) e caixa pvc 4x2" (1 und)</v>
      </c>
      <c r="E158" s="92" t="str">
        <f>VLOOKUP(J158,'SERVIÇOS DER 12-25'!A161:G1652,4,0)</f>
        <v>und</v>
      </c>
      <c r="F158" s="328">
        <f>MC!J555</f>
        <v>4</v>
      </c>
      <c r="G158" s="125">
        <f>VLOOKUP(J158,'SERVIÇOS DER 12-25'!A161:G1652,6,0)</f>
        <v>240.27</v>
      </c>
      <c r="H158" s="263">
        <f t="shared" si="30"/>
        <v>320.16000000000003</v>
      </c>
      <c r="I158" s="796">
        <f t="shared" si="33"/>
        <v>1280.6400000000001</v>
      </c>
      <c r="J158" s="282">
        <v>151803</v>
      </c>
      <c r="K158" s="759">
        <f t="shared" si="32"/>
        <v>2.5914588338495962E-3</v>
      </c>
    </row>
    <row r="159" spans="1:11" s="113" customFormat="1" ht="36.75" hidden="1" customHeight="1">
      <c r="A159" s="180" t="s">
        <v>329</v>
      </c>
      <c r="B159" s="282">
        <v>151810</v>
      </c>
      <c r="C159" s="111" t="s">
        <v>23</v>
      </c>
      <c r="D159" s="94" t="str">
        <f>VLOOKUP(J159,'SERVIÇOS DER 12-25'!A162:G1653,3,0)</f>
        <v>Ponto padrão de interruptor de 1 tecla paralelo - considerando eletroduto PVC rígido de 3/4" inclusive conexões (8.5m), fio isolado PVC de 2.5mm2 (28.8m) e caixa PVC 4x2" (1 und)</v>
      </c>
      <c r="E159" s="92" t="str">
        <f>VLOOKUP(J159,'SERVIÇOS DER 12-25'!A162:G1653,4,0)</f>
        <v>und</v>
      </c>
      <c r="F159" s="328">
        <f>MC!J560</f>
        <v>4</v>
      </c>
      <c r="G159" s="125">
        <f>VLOOKUP(J159,'SERVIÇOS DER 12-25'!A162:G1653,6,0)</f>
        <v>403.31</v>
      </c>
      <c r="H159" s="263">
        <f t="shared" si="30"/>
        <v>537.41</v>
      </c>
      <c r="I159" s="796">
        <f t="shared" si="33"/>
        <v>2149.64</v>
      </c>
      <c r="J159" s="282">
        <v>151810</v>
      </c>
      <c r="K159" s="759">
        <f t="shared" si="32"/>
        <v>4.3499371935879286E-3</v>
      </c>
    </row>
    <row r="160" spans="1:11" hidden="1">
      <c r="A160" s="780"/>
      <c r="B160" s="781"/>
      <c r="C160" s="559"/>
      <c r="D160" s="782" t="s">
        <v>330</v>
      </c>
      <c r="E160" s="559"/>
      <c r="F160" s="559"/>
      <c r="G160" s="711"/>
      <c r="H160" s="711"/>
      <c r="I160" s="798">
        <f>SUM(I137:I159)</f>
        <v>22090.94</v>
      </c>
      <c r="J160" s="242"/>
      <c r="K160" s="759"/>
    </row>
    <row r="161" spans="1:75" s="113" customFormat="1">
      <c r="A161" s="276">
        <v>15</v>
      </c>
      <c r="B161" s="277">
        <v>17</v>
      </c>
      <c r="C161" s="277"/>
      <c r="D161" s="105" t="str">
        <f>VLOOKUP(J161,'SERVIÇOS DER 12-25'!A164:G1655,3,0)</f>
        <v>APARELHOS HIDRO-SANITÁRIOS</v>
      </c>
      <c r="E161" s="277"/>
      <c r="F161" s="277"/>
      <c r="G161" s="324"/>
      <c r="H161" s="324"/>
      <c r="I161" s="797">
        <f>I166</f>
        <v>5760.72</v>
      </c>
      <c r="J161" s="274">
        <v>17</v>
      </c>
      <c r="K161" s="759"/>
    </row>
    <row r="162" spans="1:75" s="113" customFormat="1" hidden="1">
      <c r="A162" s="276" t="s">
        <v>332</v>
      </c>
      <c r="B162" s="277">
        <v>1703</v>
      </c>
      <c r="C162" s="277" t="s">
        <v>23</v>
      </c>
      <c r="D162" s="98" t="str">
        <f>VLOOKUP(J162,'SERVIÇOS DER 12-25'!A165:G1656,3,0)</f>
        <v>TORNEIRAS, REGISTROS, VÁLVULAS E METAIS</v>
      </c>
      <c r="E162" s="277"/>
      <c r="F162" s="277"/>
      <c r="G162" s="324"/>
      <c r="H162" s="324"/>
      <c r="I162" s="797"/>
      <c r="J162" s="277">
        <v>1703</v>
      </c>
      <c r="K162" s="759"/>
    </row>
    <row r="163" spans="1:75" s="113" customFormat="1" hidden="1">
      <c r="A163" s="386" t="s">
        <v>334</v>
      </c>
      <c r="B163" s="286">
        <v>170306</v>
      </c>
      <c r="C163" s="286" t="s">
        <v>23</v>
      </c>
      <c r="D163" s="94" t="str">
        <f>VLOOKUP(J163,'SERVIÇOS DER 12-25'!A166:G1657,3,0)</f>
        <v>Torneira de parede para tanque longa 3/4" 1158 Primor - Docol ou equivalente</v>
      </c>
      <c r="E163" s="92" t="str">
        <f>VLOOKUP(J163,'SERVIÇOS DER 12-25'!A166:G1657,4,0)</f>
        <v>und</v>
      </c>
      <c r="F163" s="320">
        <f>MC!J566</f>
        <v>4</v>
      </c>
      <c r="G163" s="125">
        <f>VLOOKUP(J163,'SERVIÇOS DER 12-25'!A166:G1657,6,0)</f>
        <v>218.88</v>
      </c>
      <c r="H163" s="263">
        <f>TRUNC(ROUND((1+$F$5)*G163,2),2)</f>
        <v>291.66000000000003</v>
      </c>
      <c r="I163" s="796">
        <f>TRUNC(ROUND(F163*H163,2),2)</f>
        <v>1166.6400000000001</v>
      </c>
      <c r="J163" s="286">
        <v>170306</v>
      </c>
      <c r="K163" s="759">
        <f t="shared" si="32"/>
        <v>2.3607723746894463E-3</v>
      </c>
    </row>
    <row r="164" spans="1:75" s="113" customFormat="1" hidden="1">
      <c r="A164" s="276" t="s">
        <v>336</v>
      </c>
      <c r="B164" s="277">
        <v>1705</v>
      </c>
      <c r="C164" s="277" t="s">
        <v>23</v>
      </c>
      <c r="D164" s="98" t="str">
        <f>VLOOKUP(J164,'SERVIÇOS DER 12-25'!A167:G1658,3,0)</f>
        <v>OUTROS APARELHOS</v>
      </c>
      <c r="E164" s="277"/>
      <c r="F164" s="277"/>
      <c r="G164" s="324"/>
      <c r="H164" s="324"/>
      <c r="I164" s="797"/>
      <c r="J164" s="277">
        <v>1705</v>
      </c>
      <c r="K164" s="759">
        <f t="shared" si="32"/>
        <v>0</v>
      </c>
    </row>
    <row r="165" spans="1:75" s="113" customFormat="1" ht="38.25" hidden="1">
      <c r="A165" s="386" t="s">
        <v>338</v>
      </c>
      <c r="B165" s="286">
        <v>170508</v>
      </c>
      <c r="C165" s="286" t="s">
        <v>23</v>
      </c>
      <c r="D165" s="94" t="str">
        <f>VLOOKUP(J165,'SERVIÇOS DER 12-25'!A168:G1659,3,0)</f>
        <v>Escovário de aço inox, liga AISI 304, N° 18, marcas de referência Fischer, Metalpress ou Mekal, inclusive apoio de concreto, argamassa de apoio e assentamento, válvula e sifão cromados, exclusive torneira, conf. projeto</v>
      </c>
      <c r="E165" s="92" t="str">
        <f>VLOOKUP(J165,'SERVIÇOS DER 12-25'!A168:G1659,4,0)</f>
        <v>m</v>
      </c>
      <c r="F165" s="320">
        <f>MC!J571</f>
        <v>2</v>
      </c>
      <c r="G165" s="125">
        <f>VLOOKUP(J165,'SERVIÇOS DER 12-25'!A168:G1659,6,0)</f>
        <v>1723.86</v>
      </c>
      <c r="H165" s="263">
        <f>TRUNC(ROUND((1+$F$5)*G165,2),2)</f>
        <v>2297.04</v>
      </c>
      <c r="I165" s="796">
        <f>TRUNC(ROUND(F165*H165,2),2)</f>
        <v>4594.08</v>
      </c>
      <c r="J165" s="286">
        <v>170508</v>
      </c>
      <c r="K165" s="759">
        <f t="shared" si="32"/>
        <v>9.2964214763022798E-3</v>
      </c>
    </row>
    <row r="166" spans="1:75" s="113" customFormat="1" hidden="1">
      <c r="A166" s="783"/>
      <c r="B166" s="559"/>
      <c r="C166" s="559"/>
      <c r="D166" s="775" t="s">
        <v>339</v>
      </c>
      <c r="E166" s="559"/>
      <c r="F166" s="559"/>
      <c r="G166" s="711"/>
      <c r="H166" s="711"/>
      <c r="I166" s="798">
        <f>SUM(I163:I165)</f>
        <v>5760.72</v>
      </c>
      <c r="J166" s="243"/>
      <c r="K166" s="759"/>
      <c r="L166" s="84"/>
      <c r="M166" s="84"/>
      <c r="N166" s="84"/>
      <c r="O166" s="84"/>
      <c r="P166" s="84"/>
      <c r="Q166" s="84"/>
      <c r="R166" s="84"/>
      <c r="S166" s="84"/>
      <c r="T166" s="84"/>
      <c r="U166" s="84"/>
      <c r="V166" s="84"/>
      <c r="W166" s="84"/>
      <c r="X166" s="84"/>
      <c r="Y166" s="84"/>
      <c r="Z166" s="84"/>
      <c r="AA166" s="84"/>
      <c r="AB166" s="84"/>
      <c r="AC166" s="84"/>
      <c r="AD166" s="84"/>
      <c r="AE166" s="84"/>
      <c r="AF166" s="84"/>
      <c r="AG166" s="84"/>
      <c r="AH166" s="84"/>
      <c r="AI166" s="84"/>
      <c r="AJ166" s="84"/>
      <c r="AK166" s="84"/>
      <c r="AL166" s="84"/>
      <c r="AM166" s="84"/>
      <c r="AN166" s="84"/>
      <c r="AO166" s="84"/>
      <c r="AP166" s="84"/>
      <c r="AQ166" s="84"/>
      <c r="AR166" s="84"/>
      <c r="AS166" s="84"/>
      <c r="AT166" s="84"/>
      <c r="AU166" s="84"/>
      <c r="AV166" s="84"/>
      <c r="AW166" s="84"/>
      <c r="AX166" s="84"/>
      <c r="AY166" s="84"/>
      <c r="AZ166" s="84"/>
      <c r="BA166" s="84"/>
      <c r="BB166" s="84"/>
      <c r="BC166" s="84"/>
      <c r="BD166" s="84"/>
      <c r="BE166" s="84"/>
      <c r="BF166" s="84"/>
      <c r="BG166" s="84"/>
      <c r="BH166" s="84"/>
      <c r="BI166" s="84"/>
      <c r="BJ166" s="84"/>
      <c r="BK166" s="84"/>
      <c r="BL166" s="84"/>
      <c r="BM166" s="84"/>
      <c r="BN166" s="84"/>
      <c r="BO166" s="84"/>
      <c r="BP166" s="84"/>
      <c r="BQ166" s="84"/>
      <c r="BR166" s="84"/>
      <c r="BS166" s="84"/>
      <c r="BT166" s="84"/>
      <c r="BU166" s="84"/>
      <c r="BV166" s="84"/>
      <c r="BW166" s="84"/>
    </row>
    <row r="167" spans="1:75" s="113" customFormat="1">
      <c r="A167" s="276">
        <v>16</v>
      </c>
      <c r="B167" s="277">
        <v>18</v>
      </c>
      <c r="C167" s="277"/>
      <c r="D167" s="726" t="str">
        <f>VLOOKUP(J167,'SERVIÇOS DER 12-25'!A170:G1661,3,0)</f>
        <v>APARELHOS ELÉTRICOS</v>
      </c>
      <c r="E167" s="277"/>
      <c r="F167" s="277"/>
      <c r="G167" s="324"/>
      <c r="H167" s="324"/>
      <c r="I167" s="797">
        <f>I176</f>
        <v>3033.46</v>
      </c>
      <c r="J167" s="274">
        <v>18</v>
      </c>
      <c r="K167" s="759"/>
    </row>
    <row r="168" spans="1:75" s="113" customFormat="1" hidden="1">
      <c r="A168" s="420" t="s">
        <v>341</v>
      </c>
      <c r="B168" s="283">
        <v>1802</v>
      </c>
      <c r="C168" s="283" t="s">
        <v>23</v>
      </c>
      <c r="D168" s="98" t="str">
        <f>VLOOKUP(J168,'SERVIÇOS DER 12-25'!A171:G1662,3,0)</f>
        <v>INTERRUPTORES E TOMADAS</v>
      </c>
      <c r="E168" s="283"/>
      <c r="F168" s="283"/>
      <c r="G168" s="322"/>
      <c r="H168" s="263"/>
      <c r="I168" s="796"/>
      <c r="J168" s="283">
        <v>1802</v>
      </c>
      <c r="K168" s="759"/>
    </row>
    <row r="169" spans="1:75" s="113" customFormat="1" ht="25.5" hidden="1">
      <c r="A169" s="386" t="s">
        <v>343</v>
      </c>
      <c r="B169" s="286">
        <v>180201</v>
      </c>
      <c r="C169" s="286" t="s">
        <v>23</v>
      </c>
      <c r="D169" s="94" t="str">
        <f>VLOOKUP(J169,'SERVIÇOS DER 12-25'!A172:G1663,3,0)</f>
        <v>Tomada padrão brasileiro linha branca, NBR 14136 (1 módulos) - 2 polos + terra 10A/250V, inclusive suporte e placa 4x2"</v>
      </c>
      <c r="E169" s="92" t="str">
        <f>VLOOKUP(J169,'SERVIÇOS DER 12-25'!A172:G1663,4,0)</f>
        <v>und</v>
      </c>
      <c r="F169" s="320">
        <f>MC!J579</f>
        <v>4</v>
      </c>
      <c r="G169" s="125">
        <f>VLOOKUP(J169,'SERVIÇOS DER 12-25'!A172:G1663,6,0)</f>
        <v>41.84</v>
      </c>
      <c r="H169" s="263">
        <f>TRUNC(ROUND((1+$F$5)*G169,2),2)</f>
        <v>55.75</v>
      </c>
      <c r="I169" s="796">
        <f t="shared" ref="I169:I175" si="34">TRUNC(ROUND(F169*H169,2),2)</f>
        <v>223</v>
      </c>
      <c r="J169" s="286">
        <v>180201</v>
      </c>
      <c r="K169" s="759">
        <f t="shared" si="32"/>
        <v>4.512550911641522E-4</v>
      </c>
    </row>
    <row r="170" spans="1:75" s="113" customFormat="1" hidden="1">
      <c r="A170" s="386" t="s">
        <v>344</v>
      </c>
      <c r="B170" s="286">
        <v>180206</v>
      </c>
      <c r="C170" s="286" t="s">
        <v>23</v>
      </c>
      <c r="D170" s="94" t="str">
        <f>VLOOKUP(J170,'SERVIÇOS DER 12-25'!A173:G1664,3,0)</f>
        <v>Interruptor de uma tecla paralelo 10A/250V, com placa 4x2"</v>
      </c>
      <c r="E170" s="92" t="str">
        <f>VLOOKUP(J170,'SERVIÇOS DER 12-25'!A173:G1664,4,0)</f>
        <v>und</v>
      </c>
      <c r="F170" s="320">
        <f>MC!J586</f>
        <v>4</v>
      </c>
      <c r="G170" s="125">
        <f>VLOOKUP(J170,'SERVIÇOS DER 12-25'!A173:G1664,6,0)</f>
        <v>42.33</v>
      </c>
      <c r="H170" s="263">
        <f t="shared" ref="H170:H175" si="35">TRUNC(ROUND((1+$F$5)*G170,2),2)</f>
        <v>56.4</v>
      </c>
      <c r="I170" s="796">
        <f t="shared" si="34"/>
        <v>225.6</v>
      </c>
      <c r="J170" s="286">
        <v>180206</v>
      </c>
      <c r="K170" s="759">
        <f t="shared" si="32"/>
        <v>4.5651636128534855E-4</v>
      </c>
    </row>
    <row r="171" spans="1:75" s="113" customFormat="1" hidden="1">
      <c r="A171" s="420" t="s">
        <v>345</v>
      </c>
      <c r="B171" s="283">
        <v>1810</v>
      </c>
      <c r="C171" s="283" t="s">
        <v>23</v>
      </c>
      <c r="D171" s="98" t="str">
        <f>VLOOKUP(J171,'SERVIÇOS DER 12-25'!A174:G1665,3,0)</f>
        <v>LUMINARIAS PARA LÂMPADAS LED</v>
      </c>
      <c r="E171" s="283"/>
      <c r="F171" s="283"/>
      <c r="G171" s="322"/>
      <c r="H171" s="263"/>
      <c r="I171" s="796"/>
      <c r="J171" s="283">
        <v>1810</v>
      </c>
      <c r="K171" s="759">
        <f t="shared" si="32"/>
        <v>0</v>
      </c>
    </row>
    <row r="172" spans="1:75" s="113" customFormat="1" ht="38.25" hidden="1">
      <c r="A172" s="386" t="s">
        <v>347</v>
      </c>
      <c r="B172" s="286">
        <v>181001</v>
      </c>
      <c r="C172" s="286" t="s">
        <v>23</v>
      </c>
      <c r="D172" s="94" t="str">
        <f>VLOOKUP(J172,'SERVIÇOS DER 12-25'!A175:G1666,3,0)</f>
        <v>Luminaria sobrepor compl., corpo ch. aço pintada branca, refletor, aletas parabólicas alum.alta pureza e refletância inclusive 2 lâmpadas LED T8 9/10W temp. de cor 5000k c/ 60cm - Ref. CS216AL-N - AMES, 1261 - LUMAVI OU EQUIVALENTE</v>
      </c>
      <c r="E172" s="92" t="str">
        <f>VLOOKUP(J172,'SERVIÇOS DER 12-25'!A175:G1666,4,0)</f>
        <v>und</v>
      </c>
      <c r="F172" s="320">
        <f>MC!J592</f>
        <v>12</v>
      </c>
      <c r="G172" s="125">
        <f>VLOOKUP(J172,'SERVIÇOS DER 12-25'!A175:G1666,6,0)</f>
        <v>133.93</v>
      </c>
      <c r="H172" s="263">
        <f t="shared" si="35"/>
        <v>178.46</v>
      </c>
      <c r="I172" s="796">
        <f t="shared" si="34"/>
        <v>2141.52</v>
      </c>
      <c r="J172" s="286">
        <v>181001</v>
      </c>
      <c r="K172" s="759">
        <f t="shared" si="32"/>
        <v>4.3335058422863462E-3</v>
      </c>
    </row>
    <row r="173" spans="1:75" s="113" customFormat="1" ht="25.5" hidden="1">
      <c r="A173" s="386" t="s">
        <v>349</v>
      </c>
      <c r="B173" s="286" t="s">
        <v>350</v>
      </c>
      <c r="C173" s="286"/>
      <c r="D173" s="285" t="s">
        <v>351</v>
      </c>
      <c r="E173" s="286" t="s">
        <v>94</v>
      </c>
      <c r="F173" s="320">
        <f>MC!J596</f>
        <v>2</v>
      </c>
      <c r="G173" s="323">
        <f>'COMP-05'!I32</f>
        <v>102.02241825</v>
      </c>
      <c r="H173" s="263">
        <f t="shared" si="35"/>
        <v>135.94</v>
      </c>
      <c r="I173" s="796">
        <f t="shared" si="34"/>
        <v>271.88</v>
      </c>
      <c r="J173" s="286"/>
      <c r="K173" s="759">
        <f t="shared" si="32"/>
        <v>5.5016696944264437E-4</v>
      </c>
    </row>
    <row r="174" spans="1:75" s="113" customFormat="1" hidden="1">
      <c r="A174" s="420" t="s">
        <v>352</v>
      </c>
      <c r="B174" s="283"/>
      <c r="C174" s="283"/>
      <c r="D174" s="284" t="s">
        <v>337</v>
      </c>
      <c r="E174" s="283"/>
      <c r="F174" s="283"/>
      <c r="G174" s="322"/>
      <c r="H174" s="263"/>
      <c r="I174" s="796"/>
      <c r="J174" s="283"/>
      <c r="K174" s="759">
        <f t="shared" si="32"/>
        <v>0</v>
      </c>
    </row>
    <row r="175" spans="1:75" s="113" customFormat="1" hidden="1">
      <c r="A175" s="386" t="s">
        <v>353</v>
      </c>
      <c r="B175" s="286" t="s">
        <v>354</v>
      </c>
      <c r="C175" s="286"/>
      <c r="D175" s="285" t="s">
        <v>355</v>
      </c>
      <c r="E175" s="286" t="s">
        <v>94</v>
      </c>
      <c r="F175" s="320">
        <f>MC!J596</f>
        <v>2</v>
      </c>
      <c r="G175" s="323">
        <f>'COMP-06'!I31</f>
        <v>64.335488749999996</v>
      </c>
      <c r="H175" s="263">
        <f t="shared" si="35"/>
        <v>85.73</v>
      </c>
      <c r="I175" s="796">
        <f t="shared" si="34"/>
        <v>171.46</v>
      </c>
      <c r="J175" s="286"/>
      <c r="K175" s="759">
        <f t="shared" si="32"/>
        <v>3.4696052883858983E-4</v>
      </c>
    </row>
    <row r="176" spans="1:75" s="113" customFormat="1" hidden="1">
      <c r="A176" s="783"/>
      <c r="B176" s="559"/>
      <c r="C176" s="559"/>
      <c r="D176" s="782" t="s">
        <v>356</v>
      </c>
      <c r="E176" s="559"/>
      <c r="F176" s="559"/>
      <c r="G176" s="711"/>
      <c r="H176" s="711"/>
      <c r="I176" s="798">
        <f>SUM(I168:I175)</f>
        <v>3033.46</v>
      </c>
      <c r="J176" s="243"/>
      <c r="K176" s="759"/>
      <c r="L176" s="84"/>
      <c r="M176" s="84"/>
      <c r="N176" s="84"/>
      <c r="O176" s="84"/>
      <c r="P176" s="84"/>
      <c r="Q176" s="84"/>
      <c r="R176" s="84"/>
      <c r="S176" s="84"/>
      <c r="T176" s="84"/>
      <c r="U176" s="84"/>
      <c r="V176" s="84"/>
      <c r="W176" s="84"/>
      <c r="X176" s="84"/>
      <c r="Y176" s="84"/>
      <c r="Z176" s="84"/>
      <c r="AA176" s="84"/>
      <c r="AB176" s="84"/>
      <c r="AC176" s="84"/>
      <c r="AD176" s="84"/>
      <c r="AE176" s="84"/>
      <c r="AF176" s="84"/>
      <c r="AG176" s="84"/>
      <c r="AH176" s="84"/>
      <c r="AI176" s="84"/>
      <c r="AJ176" s="84"/>
      <c r="AK176" s="84"/>
      <c r="AL176" s="84"/>
      <c r="AM176" s="84"/>
      <c r="AN176" s="84"/>
      <c r="AO176" s="84"/>
      <c r="AP176" s="84"/>
      <c r="AQ176" s="84"/>
      <c r="AR176" s="84"/>
      <c r="AS176" s="84"/>
      <c r="AT176" s="84"/>
      <c r="AU176" s="84"/>
      <c r="AV176" s="84"/>
      <c r="AW176" s="84"/>
      <c r="AX176" s="84"/>
      <c r="AY176" s="84"/>
      <c r="AZ176" s="84"/>
      <c r="BA176" s="84"/>
      <c r="BB176" s="84"/>
      <c r="BC176" s="84"/>
      <c r="BD176" s="84"/>
      <c r="BE176" s="84"/>
      <c r="BF176" s="84"/>
      <c r="BG176" s="84"/>
      <c r="BH176" s="84"/>
      <c r="BI176" s="84"/>
      <c r="BJ176" s="84"/>
      <c r="BK176" s="84"/>
      <c r="BL176" s="84"/>
      <c r="BM176" s="84"/>
      <c r="BN176" s="84"/>
      <c r="BO176" s="84"/>
      <c r="BP176" s="84"/>
      <c r="BQ176" s="84"/>
      <c r="BR176" s="84"/>
      <c r="BS176" s="84"/>
      <c r="BT176" s="84"/>
      <c r="BU176" s="84"/>
      <c r="BV176" s="84"/>
      <c r="BW176" s="84"/>
    </row>
    <row r="177" spans="1:11" s="113" customFormat="1">
      <c r="A177" s="420">
        <v>17</v>
      </c>
      <c r="B177" s="283">
        <v>19</v>
      </c>
      <c r="C177" s="283"/>
      <c r="D177" s="284" t="s">
        <v>357</v>
      </c>
      <c r="E177" s="283"/>
      <c r="F177" s="283"/>
      <c r="G177" s="322"/>
      <c r="H177" s="322"/>
      <c r="I177" s="799">
        <f>I182</f>
        <v>21555.690000000002</v>
      </c>
      <c r="J177" s="330">
        <v>19</v>
      </c>
      <c r="K177" s="759"/>
    </row>
    <row r="178" spans="1:11" hidden="1">
      <c r="A178" s="333" t="s">
        <v>358</v>
      </c>
      <c r="B178" s="334">
        <v>1901</v>
      </c>
      <c r="C178" s="235" t="s">
        <v>23</v>
      </c>
      <c r="D178" s="262" t="s">
        <v>359</v>
      </c>
      <c r="E178" s="109"/>
      <c r="F178" s="109"/>
      <c r="G178" s="712"/>
      <c r="H178" s="272"/>
      <c r="I178" s="800"/>
      <c r="J178" s="334">
        <v>1901</v>
      </c>
      <c r="K178" s="759"/>
    </row>
    <row r="179" spans="1:11" ht="38.25" hidden="1">
      <c r="A179" s="171" t="s">
        <v>360</v>
      </c>
      <c r="B179" s="91">
        <v>190106</v>
      </c>
      <c r="C179" s="92" t="s">
        <v>23</v>
      </c>
      <c r="D179" s="94" t="str">
        <f>VLOOKUP(J179,'SERVIÇOS DER 12-25'!A182:G1673,3,0)</f>
        <v>Pintura em paredes e forros, aplicação manual, com três demão de tinta látex acrílico premium, referência Coral e Metalatex, inclusive uma demão de liquido selador acrílico, referência Suvinil, Coral ou Metalatex ou equivalente</v>
      </c>
      <c r="E179" s="92" t="str">
        <f>VLOOKUP(J179,'SERVIÇOS DER 12-25'!A182:G1673,4,0)</f>
        <v>m2</v>
      </c>
      <c r="F179" s="95">
        <f>MC!J614</f>
        <v>510.06</v>
      </c>
      <c r="G179" s="125">
        <f>VLOOKUP(J179,'SERVIÇOS DER 12-25'!A182:G1673,6,0)</f>
        <v>31.27</v>
      </c>
      <c r="H179" s="93">
        <f t="shared" ref="H179" si="36">TRUNC(ROUND((1+$F$5)*G179,2),2)</f>
        <v>41.67</v>
      </c>
      <c r="I179" s="791">
        <f t="shared" ref="I179" si="37">TRUNC(ROUND(F179*H179,2),2)</f>
        <v>21254.2</v>
      </c>
      <c r="J179" s="91">
        <v>190106</v>
      </c>
      <c r="K179" s="761">
        <f t="shared" si="32"/>
        <v>4.3009264388435532E-2</v>
      </c>
    </row>
    <row r="180" spans="1:11" hidden="1">
      <c r="A180" s="333" t="s">
        <v>362</v>
      </c>
      <c r="B180" s="581">
        <v>1903</v>
      </c>
      <c r="C180" s="235" t="s">
        <v>23</v>
      </c>
      <c r="D180" s="262" t="s">
        <v>363</v>
      </c>
      <c r="E180" s="109"/>
      <c r="F180" s="109"/>
      <c r="G180" s="712"/>
      <c r="H180" s="93"/>
      <c r="I180" s="791"/>
      <c r="J180" s="581">
        <v>1903</v>
      </c>
      <c r="K180" s="759">
        <f t="shared" si="32"/>
        <v>0</v>
      </c>
    </row>
    <row r="181" spans="1:11" ht="38.25" hidden="1">
      <c r="A181" s="171" t="s">
        <v>364</v>
      </c>
      <c r="B181" s="91">
        <v>190303</v>
      </c>
      <c r="C181" s="235" t="s">
        <v>23</v>
      </c>
      <c r="D181" s="94" t="str">
        <f>VLOOKUP(J181,'SERVIÇOS DER 12-25'!A184:G1675,3,0)</f>
        <v>Pintura de esquadrias e elementos de madeira, aplicação manual, com três demão de verniz brilhante incolor, linha Premium Copal, referência Suvinil, Eucatex, Montana ou equivalente</v>
      </c>
      <c r="E181" s="92" t="str">
        <f>VLOOKUP(J181,'SERVIÇOS DER 12-25'!A184:G1675,4,0)</f>
        <v>m2</v>
      </c>
      <c r="F181" s="95">
        <f>MC!J620</f>
        <v>7.56</v>
      </c>
      <c r="G181" s="125">
        <f>VLOOKUP(J181,'SERVIÇOS DER 12-25'!A184:G1675,6,0)</f>
        <v>29.93</v>
      </c>
      <c r="H181" s="93">
        <f>TRUNC(ROUND((1+$F$5)*G181,2),2)</f>
        <v>39.880000000000003</v>
      </c>
      <c r="I181" s="791">
        <f>TRUNC(ROUND(F181*H181,2),2)</f>
        <v>301.49</v>
      </c>
      <c r="J181" s="91">
        <v>190303</v>
      </c>
      <c r="K181" s="759">
        <f t="shared" si="32"/>
        <v>6.1008474186134644E-4</v>
      </c>
    </row>
    <row r="182" spans="1:11" hidden="1">
      <c r="A182" s="166"/>
      <c r="B182" s="106"/>
      <c r="C182" s="90"/>
      <c r="D182" s="775" t="s">
        <v>365</v>
      </c>
      <c r="E182" s="90"/>
      <c r="F182" s="90"/>
      <c r="G182" s="128"/>
      <c r="H182" s="128"/>
      <c r="I182" s="792">
        <f>SUM(I178:I181)</f>
        <v>21555.690000000002</v>
      </c>
      <c r="J182" s="87"/>
      <c r="K182" s="759"/>
    </row>
    <row r="183" spans="1:11">
      <c r="A183" s="237">
        <v>18</v>
      </c>
      <c r="B183" s="90">
        <v>20</v>
      </c>
      <c r="C183" s="90"/>
      <c r="D183" s="105" t="s">
        <v>366</v>
      </c>
      <c r="E183" s="90"/>
      <c r="F183" s="90"/>
      <c r="G183" s="128"/>
      <c r="H183" s="128"/>
      <c r="I183" s="792">
        <f>I190</f>
        <v>9259.86</v>
      </c>
      <c r="J183" s="89">
        <v>20</v>
      </c>
      <c r="K183" s="759"/>
    </row>
    <row r="184" spans="1:11" hidden="1">
      <c r="A184" s="166" t="s">
        <v>367</v>
      </c>
      <c r="B184" s="90">
        <v>2001</v>
      </c>
      <c r="C184" s="92" t="s">
        <v>23</v>
      </c>
      <c r="D184" s="105" t="s">
        <v>368</v>
      </c>
      <c r="E184" s="90"/>
      <c r="F184" s="90"/>
      <c r="G184" s="128"/>
      <c r="H184" s="93"/>
      <c r="I184" s="791"/>
      <c r="J184" s="90">
        <v>2001</v>
      </c>
      <c r="K184" s="759"/>
    </row>
    <row r="185" spans="1:11" hidden="1">
      <c r="A185" s="168" t="s">
        <v>369</v>
      </c>
      <c r="B185" s="91" t="s">
        <v>370</v>
      </c>
      <c r="C185" s="92"/>
      <c r="D185" s="94" t="s">
        <v>371</v>
      </c>
      <c r="E185" s="91" t="s">
        <v>107</v>
      </c>
      <c r="F185" s="95">
        <f>MC!J626</f>
        <v>34.119999999999997</v>
      </c>
      <c r="G185" s="125">
        <f>'COMP-07'!I34</f>
        <v>95.648516000000001</v>
      </c>
      <c r="H185" s="93">
        <f t="shared" ref="H185:H189" si="38">TRUNC(ROUND((1+$F$5)*G185,2),2)</f>
        <v>127.45</v>
      </c>
      <c r="I185" s="791">
        <f>TRUNC(ROUND(F185*H185,2),2)</f>
        <v>4348.59</v>
      </c>
      <c r="J185" s="91"/>
      <c r="K185" s="759">
        <f t="shared" si="32"/>
        <v>8.7996563985897787E-3</v>
      </c>
    </row>
    <row r="186" spans="1:11" hidden="1">
      <c r="A186" s="166" t="s">
        <v>372</v>
      </c>
      <c r="B186" s="90">
        <v>2002</v>
      </c>
      <c r="C186" s="92" t="s">
        <v>23</v>
      </c>
      <c r="D186" s="105" t="s">
        <v>373</v>
      </c>
      <c r="E186" s="90"/>
      <c r="F186" s="90"/>
      <c r="G186" s="128"/>
      <c r="H186" s="93"/>
      <c r="I186" s="791"/>
      <c r="J186" s="90">
        <v>2002</v>
      </c>
      <c r="K186" s="759">
        <f t="shared" si="32"/>
        <v>0</v>
      </c>
    </row>
    <row r="187" spans="1:11" ht="51" hidden="1">
      <c r="A187" s="168" t="s">
        <v>374</v>
      </c>
      <c r="B187" s="91">
        <v>200206</v>
      </c>
      <c r="C187" s="92" t="s">
        <v>23</v>
      </c>
      <c r="D187" s="94" t="str">
        <f>VLOOKUP(J187,'SERVIÇOS DER 12-25'!A190:G1681,3,0)</f>
        <v>Execução de pavimentação com blocos intertravados de concreto tipo pavi-s, espessura de 8 cm e resistência mínima de 35 MPa, assentados sobre colchão de pó de pedra de 10 cm, com rejuntamento em areia, compactação com placa vibratória e cortes com cortadora de piso</v>
      </c>
      <c r="E187" s="92" t="str">
        <f>VLOOKUP(J187,'SERVIÇOS DER 12-25'!A190:G1681,4,0)</f>
        <v>m2</v>
      </c>
      <c r="F187" s="95">
        <f>MC!J631</f>
        <v>14.71</v>
      </c>
      <c r="G187" s="125">
        <f>VLOOKUP(J187,'SERVIÇOS DER 12-25'!A190:G1681,6,0)</f>
        <v>109.9</v>
      </c>
      <c r="H187" s="93">
        <f>TRUNC(ROUND((1+$F$5)*G187,2),2)</f>
        <v>146.44</v>
      </c>
      <c r="I187" s="791">
        <f>TRUNC(ROUND(F187*H187,2),2)</f>
        <v>2154.13</v>
      </c>
      <c r="J187" s="91">
        <v>200206</v>
      </c>
      <c r="K187" s="759">
        <f t="shared" si="32"/>
        <v>4.3590230023741487E-3</v>
      </c>
    </row>
    <row r="188" spans="1:11" hidden="1">
      <c r="A188" s="169" t="s">
        <v>375</v>
      </c>
      <c r="B188" s="127">
        <v>2004</v>
      </c>
      <c r="C188" s="92" t="s">
        <v>23</v>
      </c>
      <c r="D188" s="98" t="s">
        <v>376</v>
      </c>
      <c r="E188" s="91"/>
      <c r="F188" s="91"/>
      <c r="G188" s="125"/>
      <c r="H188" s="93"/>
      <c r="I188" s="791"/>
      <c r="J188" s="127">
        <v>2004</v>
      </c>
      <c r="K188" s="759">
        <f t="shared" si="32"/>
        <v>0</v>
      </c>
    </row>
    <row r="189" spans="1:11" hidden="1">
      <c r="A189" s="171" t="s">
        <v>377</v>
      </c>
      <c r="B189" s="91">
        <v>200401</v>
      </c>
      <c r="C189" s="92" t="s">
        <v>23</v>
      </c>
      <c r="D189" s="94" t="str">
        <f>VLOOKUP(J189,'SERVIÇOS DER 12-25'!A192:G1683,3,0)</f>
        <v>Limpeza geral da obra (edificação)</v>
      </c>
      <c r="E189" s="91" t="s">
        <v>27</v>
      </c>
      <c r="F189" s="95">
        <f>MC!J637</f>
        <v>209.35</v>
      </c>
      <c r="G189" s="125">
        <f>VLOOKUP(J189,'SERVIÇOS DER 12-25'!A192:G1683,6,0)</f>
        <v>9.8800000000000008</v>
      </c>
      <c r="H189" s="93">
        <f t="shared" si="38"/>
        <v>13.17</v>
      </c>
      <c r="I189" s="791">
        <f>TRUNC(ROUND(F189*H189,2),2)</f>
        <v>2757.14</v>
      </c>
      <c r="J189" s="91">
        <v>200401</v>
      </c>
      <c r="K189" s="759">
        <f t="shared" si="32"/>
        <v>5.5792531930597784E-3</v>
      </c>
    </row>
    <row r="190" spans="1:11" hidden="1">
      <c r="A190" s="237"/>
      <c r="B190" s="90"/>
      <c r="C190" s="90"/>
      <c r="D190" s="775" t="s">
        <v>378</v>
      </c>
      <c r="E190" s="90"/>
      <c r="F190" s="90"/>
      <c r="G190" s="128"/>
      <c r="H190" s="128"/>
      <c r="I190" s="792">
        <f>SUM(I184:I189)</f>
        <v>9259.86</v>
      </c>
      <c r="J190" s="89"/>
      <c r="K190" s="759">
        <f t="shared" si="32"/>
        <v>1.8737932594023708E-2</v>
      </c>
    </row>
    <row r="191" spans="1:11">
      <c r="A191" s="237">
        <v>19</v>
      </c>
      <c r="B191" s="90">
        <v>21</v>
      </c>
      <c r="C191" s="90"/>
      <c r="D191" s="105" t="s">
        <v>379</v>
      </c>
      <c r="E191" s="90"/>
      <c r="F191" s="90"/>
      <c r="G191" s="128"/>
      <c r="H191" s="128"/>
      <c r="I191" s="792">
        <f>I195</f>
        <v>64830.36</v>
      </c>
      <c r="J191" s="89">
        <v>21</v>
      </c>
      <c r="K191" s="759">
        <f t="shared" si="32"/>
        <v>0.13118847539015607</v>
      </c>
    </row>
    <row r="192" spans="1:11" hidden="1">
      <c r="A192" s="166" t="s">
        <v>380</v>
      </c>
      <c r="B192" s="90">
        <v>2103</v>
      </c>
      <c r="C192" s="92" t="s">
        <v>23</v>
      </c>
      <c r="D192" s="105" t="s">
        <v>381</v>
      </c>
      <c r="E192" s="90"/>
      <c r="F192" s="90"/>
      <c r="G192" s="128"/>
      <c r="H192" s="93"/>
      <c r="I192" s="791"/>
      <c r="J192" s="90">
        <v>2103</v>
      </c>
      <c r="K192" s="759">
        <f t="shared" si="32"/>
        <v>0</v>
      </c>
    </row>
    <row r="193" spans="1:11" ht="25.5" hidden="1">
      <c r="A193" s="168" t="s">
        <v>382</v>
      </c>
      <c r="B193" s="91">
        <v>210301</v>
      </c>
      <c r="C193" s="92" t="s">
        <v>23</v>
      </c>
      <c r="D193" s="94" t="str">
        <f>VLOOKUP(J193,'SERVIÇOS DER 12-25'!A196:G1687,3,0)</f>
        <v>Guarda corpo de tubo de ferro galvanizado, diâm. 3" e 2", h=0.8 m inclusive pintura a óleo ou esmalte</v>
      </c>
      <c r="E193" s="91" t="s">
        <v>107</v>
      </c>
      <c r="F193" s="95">
        <f>MC!J644</f>
        <v>32.82</v>
      </c>
      <c r="G193" s="125">
        <f>VLOOKUP(J193,'SERVIÇOS DER 12-25'!A196:G1687,6,0)</f>
        <v>318.95999999999998</v>
      </c>
      <c r="H193" s="93">
        <f>TRUNC(ROUND((1+$F$5)*G193,2),2)</f>
        <v>425.01</v>
      </c>
      <c r="I193" s="791">
        <f>TRUNC(ROUND(F193*H193,2),2)</f>
        <v>13948.83</v>
      </c>
      <c r="J193" s="91">
        <v>210301</v>
      </c>
      <c r="K193" s="759">
        <f t="shared" si="32"/>
        <v>2.8226370194095341E-2</v>
      </c>
    </row>
    <row r="194" spans="1:11" hidden="1">
      <c r="A194" s="168" t="s">
        <v>384</v>
      </c>
      <c r="B194" s="784" t="s">
        <v>5038</v>
      </c>
      <c r="C194" s="92"/>
      <c r="D194" s="94" t="str">
        <f>'COTAÇÕES '!C8</f>
        <v>Fornecimento e Instalação de Plataforma Elevatória de Acessibilidade</v>
      </c>
      <c r="E194" s="91" t="s">
        <v>94</v>
      </c>
      <c r="F194" s="95">
        <f>MC!J648</f>
        <v>1</v>
      </c>
      <c r="G194" s="785">
        <f>'COTAÇÕES '!P8</f>
        <v>44026.593333333331</v>
      </c>
      <c r="H194" s="93">
        <f>TRUNC(ROUND((1+F6)*G194,2),2)</f>
        <v>50881.53</v>
      </c>
      <c r="I194" s="791">
        <f>TRUNC(ROUND(F194*H194,2),2)</f>
        <v>50881.53</v>
      </c>
      <c r="J194" s="728"/>
      <c r="K194" s="761">
        <f t="shared" si="32"/>
        <v>0.10296210519606074</v>
      </c>
    </row>
    <row r="195" spans="1:11" hidden="1">
      <c r="A195" s="166"/>
      <c r="B195" s="90"/>
      <c r="C195" s="90"/>
      <c r="D195" s="775" t="s">
        <v>385</v>
      </c>
      <c r="E195" s="90"/>
      <c r="F195" s="90"/>
      <c r="G195" s="128"/>
      <c r="H195" s="128"/>
      <c r="I195" s="792">
        <f>SUM(I192:I194)</f>
        <v>64830.36</v>
      </c>
    </row>
    <row r="196" spans="1:11" ht="13.5" thickBot="1">
      <c r="A196" s="786"/>
      <c r="B196" s="787"/>
      <c r="C196" s="788"/>
      <c r="D196" s="789" t="s">
        <v>18</v>
      </c>
      <c r="E196" s="788"/>
      <c r="F196" s="788"/>
      <c r="G196" s="788"/>
      <c r="H196" s="788"/>
      <c r="I196" s="801">
        <f>SUM(I9:I195)/3</f>
        <v>494177.24999999994</v>
      </c>
    </row>
    <row r="197" spans="1:11">
      <c r="I197" s="223" t="s">
        <v>5041</v>
      </c>
      <c r="J197" s="760">
        <v>495077.56000000017</v>
      </c>
      <c r="K197" s="131">
        <f>I196-J197</f>
        <v>-900.3100000002305</v>
      </c>
    </row>
    <row r="201" spans="1:11">
      <c r="J201" s="135"/>
    </row>
    <row r="202" spans="1:11">
      <c r="I202" s="136"/>
    </row>
    <row r="203" spans="1:11">
      <c r="I203" s="136"/>
    </row>
  </sheetData>
  <mergeCells count="14">
    <mergeCell ref="A1:I1"/>
    <mergeCell ref="A2:I2"/>
    <mergeCell ref="B4:D4"/>
    <mergeCell ref="G4:I4"/>
    <mergeCell ref="B5:D5"/>
    <mergeCell ref="H5:H6"/>
    <mergeCell ref="B6:D6"/>
    <mergeCell ref="G7:I7"/>
    <mergeCell ref="A7:A8"/>
    <mergeCell ref="B7:B8"/>
    <mergeCell ref="C7:C8"/>
    <mergeCell ref="D7:D8"/>
    <mergeCell ref="E7:E8"/>
    <mergeCell ref="F7:F8"/>
  </mergeCells>
  <pageMargins left="0.51181102362204722" right="0.51181102362204722" top="0.78740157480314965" bottom="0.78740157480314965" header="0.31496062992125984" footer="0.31496062992125984"/>
  <pageSetup paperSize="9" scale="82"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X203"/>
  <sheetViews>
    <sheetView tabSelected="1" view="pageBreakPreview" topLeftCell="A175" zoomScale="85" zoomScaleNormal="84" zoomScaleSheetLayoutView="85" workbookViewId="0">
      <selection activeCell="I196" sqref="I196"/>
    </sheetView>
  </sheetViews>
  <sheetFormatPr defaultRowHeight="12.75"/>
  <cols>
    <col min="1" max="1" width="11" style="132" customWidth="1"/>
    <col min="2" max="2" width="14.85546875" style="133" customWidth="1"/>
    <col min="3" max="3" width="11.42578125" style="132" customWidth="1"/>
    <col min="4" max="4" width="76.85546875" style="132" customWidth="1"/>
    <col min="5" max="5" width="15.5703125" style="133" customWidth="1"/>
    <col min="6" max="6" width="12.7109375" style="133" customWidth="1"/>
    <col min="7" max="7" width="21.140625" style="133" bestFit="1" customWidth="1"/>
    <col min="8" max="8" width="17.42578125" style="133" customWidth="1"/>
    <col min="9" max="9" width="18" style="134" bestFit="1" customWidth="1"/>
    <col min="10" max="10" width="14" style="84" hidden="1" customWidth="1"/>
    <col min="11" max="11" width="13.42578125" style="84" hidden="1" customWidth="1"/>
    <col min="12" max="16384" width="9.140625" style="84"/>
  </cols>
  <sheetData>
    <row r="1" spans="1:11" ht="21" customHeight="1">
      <c r="A1" s="902" t="s">
        <v>0</v>
      </c>
      <c r="B1" s="903"/>
      <c r="C1" s="903"/>
      <c r="D1" s="903"/>
      <c r="E1" s="903"/>
      <c r="F1" s="903"/>
      <c r="G1" s="903"/>
      <c r="H1" s="903"/>
      <c r="I1" s="904"/>
    </row>
    <row r="2" spans="1:11" ht="21.75" customHeight="1">
      <c r="A2" s="905" t="s">
        <v>1</v>
      </c>
      <c r="B2" s="906"/>
      <c r="C2" s="906"/>
      <c r="D2" s="906"/>
      <c r="E2" s="906"/>
      <c r="F2" s="906"/>
      <c r="G2" s="906"/>
      <c r="H2" s="906"/>
      <c r="I2" s="907"/>
    </row>
    <row r="3" spans="1:11" ht="9.75" customHeight="1">
      <c r="A3" s="596"/>
      <c r="B3" s="597"/>
      <c r="C3" s="597"/>
      <c r="D3" s="597"/>
      <c r="E3" s="598"/>
      <c r="F3" s="599"/>
      <c r="G3" s="598"/>
      <c r="H3" s="598"/>
      <c r="I3" s="600"/>
    </row>
    <row r="4" spans="1:11" ht="43.5" customHeight="1">
      <c r="A4" s="596"/>
      <c r="B4" s="908" t="s">
        <v>2</v>
      </c>
      <c r="C4" s="908"/>
      <c r="D4" s="908"/>
      <c r="E4" s="499" t="s">
        <v>3</v>
      </c>
      <c r="F4" s="85">
        <v>1.5727</v>
      </c>
      <c r="G4" s="909" t="s">
        <v>4</v>
      </c>
      <c r="H4" s="909"/>
      <c r="I4" s="910"/>
    </row>
    <row r="5" spans="1:11" ht="21" customHeight="1">
      <c r="A5" s="596"/>
      <c r="B5" s="908" t="s">
        <v>5050</v>
      </c>
      <c r="C5" s="908"/>
      <c r="D5" s="908"/>
      <c r="E5" s="119" t="s">
        <v>5</v>
      </c>
      <c r="F5" s="85" t="s">
        <v>6</v>
      </c>
      <c r="G5" s="84"/>
      <c r="H5" s="911" t="s">
        <v>7</v>
      </c>
      <c r="I5" s="924">
        <v>45992</v>
      </c>
    </row>
    <row r="6" spans="1:11" ht="29.25" customHeight="1" thickBot="1">
      <c r="A6" s="602"/>
      <c r="B6" s="913" t="s">
        <v>8</v>
      </c>
      <c r="C6" s="913"/>
      <c r="D6" s="913"/>
      <c r="E6" s="603" t="s">
        <v>5040</v>
      </c>
      <c r="F6" s="604">
        <v>0.15570000000000001</v>
      </c>
      <c r="G6" s="605"/>
      <c r="H6" s="912"/>
      <c r="I6" s="925"/>
    </row>
    <row r="7" spans="1:11">
      <c r="A7" s="914" t="s">
        <v>9</v>
      </c>
      <c r="B7" s="922" t="s">
        <v>10</v>
      </c>
      <c r="C7" s="920" t="s">
        <v>11</v>
      </c>
      <c r="D7" s="920" t="s">
        <v>12</v>
      </c>
      <c r="E7" s="920" t="s">
        <v>13</v>
      </c>
      <c r="F7" s="918" t="s">
        <v>14</v>
      </c>
      <c r="G7" s="916" t="s">
        <v>15</v>
      </c>
      <c r="H7" s="916"/>
      <c r="I7" s="917"/>
    </row>
    <row r="8" spans="1:11">
      <c r="A8" s="915"/>
      <c r="B8" s="923"/>
      <c r="C8" s="921"/>
      <c r="D8" s="921"/>
      <c r="E8" s="921"/>
      <c r="F8" s="919"/>
      <c r="G8" s="160" t="s">
        <v>16</v>
      </c>
      <c r="H8" s="160" t="s">
        <v>17</v>
      </c>
      <c r="I8" s="163" t="s">
        <v>18</v>
      </c>
    </row>
    <row r="9" spans="1:11">
      <c r="A9" s="164">
        <v>1</v>
      </c>
      <c r="B9" s="161" t="s">
        <v>19</v>
      </c>
      <c r="C9" s="107"/>
      <c r="D9" s="108" t="str">
        <f>VLOOKUP(J9,'SERVIÇOS DER 12-25'!A12:G1503,3,0)</f>
        <v>SERVIÇOS PRELIMINARES</v>
      </c>
      <c r="E9" s="107"/>
      <c r="F9" s="120"/>
      <c r="G9" s="162"/>
      <c r="H9" s="162"/>
      <c r="I9" s="165"/>
      <c r="J9" s="725">
        <v>1</v>
      </c>
    </row>
    <row r="10" spans="1:11">
      <c r="A10" s="166" t="s">
        <v>21</v>
      </c>
      <c r="B10" s="106" t="s">
        <v>22</v>
      </c>
      <c r="C10" s="92" t="s">
        <v>23</v>
      </c>
      <c r="D10" s="98" t="str">
        <f>VLOOKUP(J10,'SERVIÇOS DER 12-25'!A13:G1504,3,0)</f>
        <v>DEMOLIÇÕES E RETIRADAS</v>
      </c>
      <c r="E10" s="90"/>
      <c r="F10" s="121"/>
      <c r="G10" s="122"/>
      <c r="H10" s="122"/>
      <c r="I10" s="167"/>
      <c r="J10" s="106">
        <v>102</v>
      </c>
    </row>
    <row r="11" spans="1:11" ht="25.5">
      <c r="A11" s="168" t="s">
        <v>25</v>
      </c>
      <c r="B11" s="97" t="s">
        <v>26</v>
      </c>
      <c r="C11" s="92" t="s">
        <v>23</v>
      </c>
      <c r="D11" s="94" t="str">
        <f>VLOOKUP(J11,'SERVIÇOS DER 12-25'!A14:G1505,3,0)</f>
        <v>Demolição manual de piso cimentado espessura de 1,5 cm, inclusive lastro de concreto espessura de 6,0 cm, sem reaproveitamento</v>
      </c>
      <c r="E11" s="92" t="str">
        <f>VLOOKUP(J11,'SERVIÇOS DER 12-25'!A14:G1505,4,0)</f>
        <v>m2</v>
      </c>
      <c r="F11" s="95">
        <f>MC!J12</f>
        <v>30.1</v>
      </c>
      <c r="G11" s="125">
        <f>VLOOKUP(J11,'SERVIÇOS DER 12-25'!A14:G1505,6,0)</f>
        <v>16.920000000000002</v>
      </c>
      <c r="H11" s="93">
        <f>TRUNC(ROUND((1+$F$5)*G11,2),2)</f>
        <v>22.55</v>
      </c>
      <c r="I11" s="167">
        <f>TRUNC(ROUND(F11*H11,2),2)</f>
        <v>678.76</v>
      </c>
      <c r="J11" s="97">
        <v>10201</v>
      </c>
      <c r="K11" s="759">
        <f>I11/$I$196</f>
        <v>1.3735152721012552E-3</v>
      </c>
    </row>
    <row r="12" spans="1:11" ht="25.5">
      <c r="A12" s="168" t="s">
        <v>28</v>
      </c>
      <c r="B12" s="123" t="s">
        <v>29</v>
      </c>
      <c r="C12" s="92" t="s">
        <v>23</v>
      </c>
      <c r="D12" s="94" t="str">
        <f>VLOOKUP(J12,'SERVIÇOS DER 12-25'!A15:G1506,3,0)</f>
        <v>Demolição manual de revestimento cerâmico/porcelanato (pisos), exclusive lastro, sem reaproveitamento</v>
      </c>
      <c r="E12" s="92" t="str">
        <f>VLOOKUP(J12,'SERVIÇOS DER 12-25'!A15:G1506,4,0)</f>
        <v>m2</v>
      </c>
      <c r="F12" s="95">
        <f>MC!J19</f>
        <v>23.04</v>
      </c>
      <c r="G12" s="125">
        <f>VLOOKUP(J12,'SERVIÇOS DER 12-25'!A15:G1506,6,0)</f>
        <v>21.13</v>
      </c>
      <c r="H12" s="93">
        <f>TRUNC(ROUND((1+$F$5)*G12,2),2)</f>
        <v>28.16</v>
      </c>
      <c r="I12" s="167">
        <f>TRUNC(ROUND(F12*H12,2),2)</f>
        <v>648.80999999999995</v>
      </c>
      <c r="J12" s="97">
        <v>10202</v>
      </c>
      <c r="K12" s="759">
        <f t="shared" ref="K12:K75" si="0">I12/$I$196</f>
        <v>1.3129094874359351E-3</v>
      </c>
    </row>
    <row r="13" spans="1:11" ht="25.5">
      <c r="A13" s="168" t="s">
        <v>31</v>
      </c>
      <c r="B13" s="123" t="s">
        <v>32</v>
      </c>
      <c r="C13" s="92" t="s">
        <v>23</v>
      </c>
      <c r="D13" s="94" t="str">
        <f>VLOOKUP(J13,'SERVIÇOS DER 12-25'!A16:G1507,3,0)</f>
        <v>Demolição manual de revestimento cerâmico/porcelanato (pisos), inclusive lastro de concreto espessura de 6,0 cm, sem reaproveitamento</v>
      </c>
      <c r="E13" s="92" t="str">
        <f>VLOOKUP(J13,'SERVIÇOS DER 12-25'!A16:G1507,4,0)</f>
        <v>m2</v>
      </c>
      <c r="F13" s="95">
        <f>MC!J23</f>
        <v>25.18</v>
      </c>
      <c r="G13" s="125">
        <f>VLOOKUP(J13,'SERVIÇOS DER 12-25'!A16:G1507,6,0)</f>
        <v>34.67</v>
      </c>
      <c r="H13" s="93">
        <f t="shared" ref="H13:H29" si="1">TRUNC(ROUND((1+$F$5)*G13,2),2)</f>
        <v>46.2</v>
      </c>
      <c r="I13" s="167">
        <f t="shared" ref="I13:I29" si="2">TRUNC(ROUND(F13*H13,2),2)</f>
        <v>1163.32</v>
      </c>
      <c r="J13" s="97">
        <v>10203</v>
      </c>
      <c r="K13" s="759">
        <f t="shared" si="0"/>
        <v>2.3540541374577643E-3</v>
      </c>
    </row>
    <row r="14" spans="1:11" ht="25.5">
      <c r="A14" s="168" t="s">
        <v>34</v>
      </c>
      <c r="B14" s="123" t="s">
        <v>35</v>
      </c>
      <c r="C14" s="92" t="s">
        <v>23</v>
      </c>
      <c r="D14" s="94" t="str">
        <f>VLOOKUP(J14,'SERVIÇOS DER 12-25'!A17:G1508,3,0)</f>
        <v>Retirada manual de revestimento em argamassa cimento e areia (emboço e reboco), sem reaproveitamento</v>
      </c>
      <c r="E14" s="92" t="str">
        <f>VLOOKUP(J14,'SERVIÇOS DER 12-25'!A17:G1508,4,0)</f>
        <v>m2</v>
      </c>
      <c r="F14" s="95">
        <f>MC!J29</f>
        <v>42.13</v>
      </c>
      <c r="G14" s="125">
        <f>VLOOKUP(J14,'SERVIÇOS DER 12-25'!A17:G1508,6,0)</f>
        <v>10.73</v>
      </c>
      <c r="H14" s="93">
        <f t="shared" si="1"/>
        <v>14.3</v>
      </c>
      <c r="I14" s="167">
        <f t="shared" si="2"/>
        <v>602.46</v>
      </c>
      <c r="J14" s="97">
        <v>10208</v>
      </c>
      <c r="K14" s="759">
        <f t="shared" si="0"/>
        <v>1.2191172296984534E-3</v>
      </c>
    </row>
    <row r="15" spans="1:11">
      <c r="A15" s="168" t="s">
        <v>36</v>
      </c>
      <c r="B15" s="123" t="s">
        <v>37</v>
      </c>
      <c r="C15" s="92" t="s">
        <v>23</v>
      </c>
      <c r="D15" s="94" t="str">
        <f>VLOOKUP(J15,'SERVIÇOS DER 12-25'!A18:G1509,3,0)</f>
        <v>Demolição manual de alvenaria de bloco furado (cerâmico), sem reaproveitamento</v>
      </c>
      <c r="E15" s="92" t="str">
        <f>VLOOKUP(J15,'SERVIÇOS DER 12-25'!A18:G1509,4,0)</f>
        <v>m3</v>
      </c>
      <c r="F15" s="95">
        <f>MC!J36</f>
        <v>1.55</v>
      </c>
      <c r="G15" s="125">
        <f>VLOOKUP(J15,'SERVIÇOS DER 12-25'!A18:G1509,6,0)</f>
        <v>59.61</v>
      </c>
      <c r="H15" s="93">
        <f t="shared" si="1"/>
        <v>79.430000000000007</v>
      </c>
      <c r="I15" s="167">
        <f t="shared" si="2"/>
        <v>123.12</v>
      </c>
      <c r="J15" s="97">
        <v>10209</v>
      </c>
      <c r="K15" s="759">
        <f t="shared" si="0"/>
        <v>2.4914137589296148E-4</v>
      </c>
    </row>
    <row r="16" spans="1:11">
      <c r="A16" s="168" t="s">
        <v>39</v>
      </c>
      <c r="B16" s="123" t="s">
        <v>40</v>
      </c>
      <c r="C16" s="92" t="s">
        <v>23</v>
      </c>
      <c r="D16" s="94" t="str">
        <f>VLOOKUP(J16,'SERVIÇOS DER 12-25'!A19:G1510,3,0)</f>
        <v>Demolição manual de concreto simples, sem reaproveitamento</v>
      </c>
      <c r="E16" s="92" t="str">
        <f>VLOOKUP(J16,'SERVIÇOS DER 12-25'!A19:G1510,4,0)</f>
        <v>m3</v>
      </c>
      <c r="F16" s="95">
        <f>MC!J41</f>
        <v>5.55</v>
      </c>
      <c r="G16" s="125">
        <f>VLOOKUP(J16,'SERVIÇOS DER 12-25'!A19:G1510,6,0)</f>
        <v>225.81</v>
      </c>
      <c r="H16" s="93">
        <f t="shared" si="1"/>
        <v>300.89</v>
      </c>
      <c r="I16" s="167">
        <f t="shared" si="2"/>
        <v>1669.94</v>
      </c>
      <c r="J16" s="97">
        <v>10210</v>
      </c>
      <c r="K16" s="759">
        <f t="shared" si="0"/>
        <v>3.379232856227194E-3</v>
      </c>
    </row>
    <row r="17" spans="1:11" ht="25.5">
      <c r="A17" s="168" t="s">
        <v>41</v>
      </c>
      <c r="B17" s="123" t="s">
        <v>42</v>
      </c>
      <c r="C17" s="92" t="s">
        <v>23</v>
      </c>
      <c r="D17" s="94" t="str">
        <f>VLOOKUP(J17,'SERVIÇOS DER 12-25'!A20:G1511,3,0)</f>
        <v>Retirada manual cuidadosa de blocos pré-moldados de concreto (Blokret), inclusive limpeza e empilhamento para reaproveitamento</v>
      </c>
      <c r="E17" s="92" t="str">
        <f>VLOOKUP(J17,'SERVIÇOS DER 12-25'!A20:G1511,4,0)</f>
        <v>m2</v>
      </c>
      <c r="F17" s="95">
        <f>MC!J46</f>
        <v>33.42</v>
      </c>
      <c r="G17" s="125">
        <f>VLOOKUP(J17,'SERVIÇOS DER 12-25'!A20:G1511,6,0)</f>
        <v>17.93</v>
      </c>
      <c r="H17" s="93">
        <f t="shared" si="1"/>
        <v>23.89</v>
      </c>
      <c r="I17" s="167">
        <f t="shared" si="2"/>
        <v>798.4</v>
      </c>
      <c r="J17" s="97">
        <v>10213</v>
      </c>
      <c r="K17" s="759">
        <f t="shared" si="0"/>
        <v>1.6156146402935383E-3</v>
      </c>
    </row>
    <row r="18" spans="1:11" ht="25.5">
      <c r="A18" s="168" t="s">
        <v>45</v>
      </c>
      <c r="B18" s="123" t="s">
        <v>46</v>
      </c>
      <c r="C18" s="92" t="s">
        <v>23</v>
      </c>
      <c r="D18" s="94" t="str">
        <f>VLOOKUP(J18,'SERVIÇOS DER 12-25'!A21:G1512,3,0)</f>
        <v>Retirada manual de portas e janelas de madeira, inclusive batentes (marcos), sem reaproveitamento</v>
      </c>
      <c r="E18" s="92" t="str">
        <f>VLOOKUP(J18,'SERVIÇOS DER 12-25'!A21:G1512,4,0)</f>
        <v>m2</v>
      </c>
      <c r="F18" s="95">
        <f>MC!J50</f>
        <v>2.52</v>
      </c>
      <c r="G18" s="125">
        <f>VLOOKUP(J18,'SERVIÇOS DER 12-25'!A21:G1512,6,0)</f>
        <v>23.54</v>
      </c>
      <c r="H18" s="93">
        <f t="shared" si="1"/>
        <v>31.37</v>
      </c>
      <c r="I18" s="167">
        <f t="shared" si="2"/>
        <v>79.05</v>
      </c>
      <c r="J18" s="97">
        <v>10214</v>
      </c>
      <c r="K18" s="759">
        <f t="shared" si="0"/>
        <v>1.5996284733868263E-4</v>
      </c>
    </row>
    <row r="19" spans="1:11">
      <c r="A19" s="168" t="s">
        <v>47</v>
      </c>
      <c r="B19" s="123" t="s">
        <v>48</v>
      </c>
      <c r="C19" s="92" t="s">
        <v>23</v>
      </c>
      <c r="D19" s="94" t="str">
        <f>VLOOKUP(J19,'SERVIÇOS DER 12-25'!A22:G1513,3,0)</f>
        <v>Demolição manual de concreto armado, sem reaproveitamento</v>
      </c>
      <c r="E19" s="92" t="str">
        <f>VLOOKUP(J19,'SERVIÇOS DER 12-25'!A22:G1513,4,0)</f>
        <v>m3</v>
      </c>
      <c r="F19" s="95">
        <f>MC!J54</f>
        <v>0.1</v>
      </c>
      <c r="G19" s="125">
        <f>VLOOKUP(J19,'SERVIÇOS DER 12-25'!A22:G1513,6,0)</f>
        <v>260.73</v>
      </c>
      <c r="H19" s="93">
        <f t="shared" si="1"/>
        <v>347.42</v>
      </c>
      <c r="I19" s="167">
        <f>TRUNC(ROUND(F19*H19,2),2)</f>
        <v>34.74</v>
      </c>
      <c r="J19" s="97">
        <v>10219</v>
      </c>
      <c r="K19" s="759">
        <f t="shared" si="0"/>
        <v>7.0298663080908726E-5</v>
      </c>
    </row>
    <row r="20" spans="1:11" ht="25.5">
      <c r="A20" s="168" t="s">
        <v>50</v>
      </c>
      <c r="B20" s="123" t="s">
        <v>51</v>
      </c>
      <c r="C20" s="92" t="s">
        <v>23</v>
      </c>
      <c r="D20" s="94" t="str">
        <f>VLOOKUP(J20,'SERVIÇOS DER 12-25'!A23:G1514,3,0)</f>
        <v>Retirada manual de grades, gradis, alambrados, cercas e portões metálicos, inclusive remoção de argamassa de chumbamento, acessórios de fixação e corte de soldas</v>
      </c>
      <c r="E20" s="92" t="str">
        <f>VLOOKUP(J20,'SERVIÇOS DER 12-25'!A23:G1514,4,0)</f>
        <v>m2</v>
      </c>
      <c r="F20" s="95">
        <f>MC!J60</f>
        <v>29.57</v>
      </c>
      <c r="G20" s="125">
        <f>VLOOKUP(J20,'SERVIÇOS DER 12-25'!A23:G1514,6,0)</f>
        <v>13.7</v>
      </c>
      <c r="H20" s="93">
        <f t="shared" si="1"/>
        <v>18.260000000000002</v>
      </c>
      <c r="I20" s="167">
        <f>TRUNC(ROUND(F20*H20,2),2)</f>
        <v>539.95000000000005</v>
      </c>
      <c r="J20" s="97">
        <v>10224</v>
      </c>
      <c r="K20" s="759">
        <f t="shared" si="0"/>
        <v>1.0926241545923048E-3</v>
      </c>
    </row>
    <row r="21" spans="1:11" ht="25.5">
      <c r="A21" s="168" t="s">
        <v>52</v>
      </c>
      <c r="B21" s="123" t="s">
        <v>53</v>
      </c>
      <c r="C21" s="92" t="s">
        <v>23</v>
      </c>
      <c r="D21" s="94" t="str">
        <f>VLOOKUP(J21,'SERVIÇOS DER 12-25'!A24:G1515,3,0)</f>
        <v>Retirada de bancada em granito, inclusive remoção de rodabanca e cantoneiras de fixação, sem reaproveitamento</v>
      </c>
      <c r="E21" s="92" t="str">
        <f>VLOOKUP(J21,'SERVIÇOS DER 12-25'!A24:G1515,4,0)</f>
        <v>m2</v>
      </c>
      <c r="F21" s="95">
        <f>MC!J64</f>
        <v>0.83</v>
      </c>
      <c r="G21" s="125">
        <f>VLOOKUP(J21,'SERVIÇOS DER 12-25'!A24:G1515,6,0)</f>
        <v>35.29</v>
      </c>
      <c r="H21" s="93">
        <f>TRUNC(ROUND((1+$F$5)*G21,2),2)</f>
        <v>47.02</v>
      </c>
      <c r="I21" s="167">
        <f>TRUNC(ROUND(F21*H21,2),2)</f>
        <v>39.03</v>
      </c>
      <c r="J21" s="97">
        <v>10225</v>
      </c>
      <c r="K21" s="759">
        <f t="shared" si="0"/>
        <v>7.8979758780882775E-5</v>
      </c>
    </row>
    <row r="22" spans="1:11" ht="25.5">
      <c r="A22" s="168" t="s">
        <v>55</v>
      </c>
      <c r="B22" s="123" t="s">
        <v>56</v>
      </c>
      <c r="C22" s="92" t="s">
        <v>23</v>
      </c>
      <c r="D22" s="94" t="str">
        <f>VLOOKUP(J22,'SERVIÇOS DER 12-25'!A25:G1516,3,0)</f>
        <v>Lixamento manual de parede com pintura PVA para nivelamento e preparo da superfície para recebimento de nova camada de tinta</v>
      </c>
      <c r="E22" s="92" t="str">
        <f>VLOOKUP(J22,'SERVIÇOS DER 12-25'!A25:G1516,4,0)</f>
        <v>m2</v>
      </c>
      <c r="F22" s="95">
        <f>MC!J75</f>
        <v>304.74</v>
      </c>
      <c r="G22" s="125">
        <f>VLOOKUP(J22,'SERVIÇOS DER 12-25'!A25:G1516,6,0)</f>
        <v>5.04</v>
      </c>
      <c r="H22" s="93">
        <f t="shared" si="1"/>
        <v>6.72</v>
      </c>
      <c r="I22" s="167">
        <f t="shared" si="2"/>
        <v>2047.85</v>
      </c>
      <c r="J22" s="97">
        <v>10246</v>
      </c>
      <c r="K22" s="759">
        <f t="shared" si="0"/>
        <v>4.1439584683430897E-3</v>
      </c>
    </row>
    <row r="23" spans="1:11" ht="25.5">
      <c r="A23" s="168" t="s">
        <v>57</v>
      </c>
      <c r="B23" s="123" t="s">
        <v>58</v>
      </c>
      <c r="C23" s="92" t="s">
        <v>23</v>
      </c>
      <c r="D23" s="94" t="str">
        <f>VLOOKUP(J23,'SERVIÇOS DER 12-25'!A26:G1517,3,0)</f>
        <v>Remoção manual de telhas cerâmicas, tipo colonial, inclusive cumeeira, sem reaproveitamento</v>
      </c>
      <c r="E23" s="92" t="str">
        <f>VLOOKUP(J23,'SERVIÇOS DER 12-25'!A26:G1517,4,0)</f>
        <v>m2</v>
      </c>
      <c r="F23" s="95">
        <f>MC!J79</f>
        <v>15.9</v>
      </c>
      <c r="G23" s="125">
        <f>VLOOKUP(J23,'SERVIÇOS DER 12-25'!A26:G1517,6,0)</f>
        <v>15.67</v>
      </c>
      <c r="H23" s="93">
        <f t="shared" si="1"/>
        <v>20.88</v>
      </c>
      <c r="I23" s="167">
        <f t="shared" si="2"/>
        <v>331.99</v>
      </c>
      <c r="J23" s="97">
        <v>10255</v>
      </c>
      <c r="K23" s="759">
        <f t="shared" si="0"/>
        <v>6.7180348751384245E-4</v>
      </c>
    </row>
    <row r="24" spans="1:11" ht="25.5">
      <c r="A24" s="168" t="s">
        <v>60</v>
      </c>
      <c r="B24" s="123" t="s">
        <v>61</v>
      </c>
      <c r="C24" s="92" t="s">
        <v>23</v>
      </c>
      <c r="D24" s="94" t="str">
        <f>VLOOKUP(J24,'SERVIÇOS DER 12-25'!A27:G1518,3,0)</f>
        <v>Remoção manual de telhas ondulada de fibrocimento, inclusive cumeeira, sem reaproveitamento</v>
      </c>
      <c r="E24" s="92" t="str">
        <f>VLOOKUP(J24,'SERVIÇOS DER 12-25'!A27:G1518,4,0)</f>
        <v>m2</v>
      </c>
      <c r="F24" s="95">
        <f>MC!J83</f>
        <v>29.87</v>
      </c>
      <c r="G24" s="125">
        <f>VLOOKUP(J24,'SERVIÇOS DER 12-25'!A27:G1518,6,0)</f>
        <v>3.42</v>
      </c>
      <c r="H24" s="93">
        <f t="shared" si="1"/>
        <v>4.5599999999999996</v>
      </c>
      <c r="I24" s="167">
        <f t="shared" si="2"/>
        <v>136.21</v>
      </c>
      <c r="J24" s="97">
        <v>10256</v>
      </c>
      <c r="K24" s="759">
        <f t="shared" si="0"/>
        <v>2.756298473877541E-4</v>
      </c>
    </row>
    <row r="25" spans="1:11">
      <c r="A25" s="168" t="s">
        <v>63</v>
      </c>
      <c r="B25" s="123" t="s">
        <v>64</v>
      </c>
      <c r="C25" s="92" t="s">
        <v>23</v>
      </c>
      <c r="D25" s="94" t="str">
        <f>VLOOKUP(J25,'SERVIÇOS DER 12-25'!A28:G1519,3,0)</f>
        <v>Remoção manual de telha metálica, exclusive trama, sem reaproveitamento</v>
      </c>
      <c r="E25" s="92" t="str">
        <f>VLOOKUP(J25,'SERVIÇOS DER 12-25'!A28:G1519,4,0)</f>
        <v>m2</v>
      </c>
      <c r="F25" s="95">
        <f>MC!J87</f>
        <v>17.649999999999999</v>
      </c>
      <c r="G25" s="125">
        <f>VLOOKUP(J25,'SERVIÇOS DER 12-25'!A28:G1519,6,0)</f>
        <v>3.42</v>
      </c>
      <c r="H25" s="93">
        <f t="shared" si="1"/>
        <v>4.5599999999999996</v>
      </c>
      <c r="I25" s="167">
        <f t="shared" si="2"/>
        <v>80.48</v>
      </c>
      <c r="J25" s="97">
        <v>10280</v>
      </c>
      <c r="K25" s="759">
        <f t="shared" si="0"/>
        <v>1.6285654590534064E-4</v>
      </c>
    </row>
    <row r="26" spans="1:11">
      <c r="A26" s="168" t="s">
        <v>66</v>
      </c>
      <c r="B26" s="123" t="s">
        <v>67</v>
      </c>
      <c r="C26" s="92" t="s">
        <v>23</v>
      </c>
      <c r="D26" s="94" t="str">
        <f>VLOOKUP(J26,'SERVIÇOS DER 12-25'!A29:G1520,3,0)</f>
        <v>Remoção manual de trama de madeira para cobertura, com reaproveitamento</v>
      </c>
      <c r="E26" s="92" t="str">
        <f>VLOOKUP(J26,'SERVIÇOS DER 12-25'!A29:G1520,4,0)</f>
        <v>m2</v>
      </c>
      <c r="F26" s="95">
        <f>MC!J92</f>
        <v>45.77</v>
      </c>
      <c r="G26" s="125">
        <f>VLOOKUP(J26,'SERVIÇOS DER 12-25'!A29:G1520,6,0)</f>
        <v>31.9</v>
      </c>
      <c r="H26" s="93">
        <f t="shared" si="1"/>
        <v>42.51</v>
      </c>
      <c r="I26" s="167">
        <f t="shared" si="2"/>
        <v>1945.68</v>
      </c>
      <c r="J26" s="97">
        <v>10326</v>
      </c>
      <c r="K26" s="759">
        <f t="shared" si="0"/>
        <v>3.937210788234384E-3</v>
      </c>
    </row>
    <row r="27" spans="1:11" s="228" customFormat="1">
      <c r="A27" s="168" t="s">
        <v>69</v>
      </c>
      <c r="B27" s="227" t="s">
        <v>70</v>
      </c>
      <c r="C27" s="111"/>
      <c r="D27" s="94" t="s">
        <v>71</v>
      </c>
      <c r="E27" s="111" t="s">
        <v>44</v>
      </c>
      <c r="F27" s="112">
        <f>MC!J96</f>
        <v>17.649999999999999</v>
      </c>
      <c r="G27" s="326">
        <f>'COMP-01'!I30</f>
        <v>36.717011999999997</v>
      </c>
      <c r="H27" s="93">
        <f t="shared" si="1"/>
        <v>48.93</v>
      </c>
      <c r="I27" s="167">
        <f t="shared" si="2"/>
        <v>863.61</v>
      </c>
      <c r="K27" s="759">
        <f t="shared" si="0"/>
        <v>1.7475713420640063E-3</v>
      </c>
    </row>
    <row r="28" spans="1:11">
      <c r="A28" s="170" t="s">
        <v>72</v>
      </c>
      <c r="B28" s="106" t="s">
        <v>73</v>
      </c>
      <c r="C28" s="92" t="s">
        <v>23</v>
      </c>
      <c r="D28" s="726" t="str">
        <f>VLOOKUP(J28,'SERVIÇOS DER 12-25'!A31:G1522,3,0)</f>
        <v>LOCAÇÃO</v>
      </c>
      <c r="E28" s="92"/>
      <c r="F28" s="95"/>
      <c r="G28" s="125"/>
      <c r="H28" s="93"/>
      <c r="I28" s="167"/>
      <c r="J28" s="106">
        <v>105</v>
      </c>
      <c r="K28" s="759">
        <f t="shared" si="0"/>
        <v>0</v>
      </c>
    </row>
    <row r="29" spans="1:11">
      <c r="A29" s="171" t="s">
        <v>74</v>
      </c>
      <c r="B29" s="110" t="s">
        <v>75</v>
      </c>
      <c r="C29" s="92" t="s">
        <v>23</v>
      </c>
      <c r="D29" s="94" t="str">
        <f>VLOOKUP(J29,'SERVIÇOS DER 12-25'!A32:G1523,3,0)</f>
        <v>Locação de obra com gabarito de madeira</v>
      </c>
      <c r="E29" s="92" t="str">
        <f>VLOOKUP(J29,'SERVIÇOS DER 12-25'!A32:G1523,4,0)</f>
        <v>m2</v>
      </c>
      <c r="F29" s="95">
        <f>MC!J100</f>
        <v>75.8</v>
      </c>
      <c r="G29" s="125">
        <f>VLOOKUP(J29,'SERVIÇOS DER 12-25'!A32:G1523,6,0)</f>
        <v>12.14</v>
      </c>
      <c r="H29" s="93">
        <f t="shared" si="1"/>
        <v>16.18</v>
      </c>
      <c r="I29" s="167">
        <f t="shared" si="2"/>
        <v>1226.44</v>
      </c>
      <c r="J29" s="110">
        <v>10501</v>
      </c>
      <c r="K29" s="759">
        <f t="shared" si="0"/>
        <v>2.4817815874769631E-3</v>
      </c>
    </row>
    <row r="30" spans="1:11">
      <c r="A30" s="164"/>
      <c r="B30" s="87"/>
      <c r="C30" s="89"/>
      <c r="D30" s="102" t="s">
        <v>77</v>
      </c>
      <c r="E30" s="89"/>
      <c r="F30" s="89"/>
      <c r="G30" s="103"/>
      <c r="H30" s="103"/>
      <c r="I30" s="172">
        <f>SUM(I10:I29)</f>
        <v>13009.839999999998</v>
      </c>
      <c r="K30" s="759"/>
    </row>
    <row r="31" spans="1:11">
      <c r="A31" s="164">
        <v>2</v>
      </c>
      <c r="B31" s="87" t="s">
        <v>78</v>
      </c>
      <c r="C31" s="89"/>
      <c r="D31" s="108" t="str">
        <f>VLOOKUP(J31,'SERVIÇOS DER 12-25'!A34:G1525,3,0)</f>
        <v>INSTALAÇÃO DO CANTEIRO DE OBRAS</v>
      </c>
      <c r="E31" s="89"/>
      <c r="F31" s="89"/>
      <c r="G31" s="103"/>
      <c r="H31" s="103"/>
      <c r="I31" s="172"/>
      <c r="J31" s="84">
        <v>2</v>
      </c>
      <c r="K31" s="759"/>
    </row>
    <row r="32" spans="1:11">
      <c r="A32" s="170" t="s">
        <v>80</v>
      </c>
      <c r="B32" s="106" t="s">
        <v>81</v>
      </c>
      <c r="C32" s="92" t="s">
        <v>23</v>
      </c>
      <c r="D32" s="98" t="str">
        <f>VLOOKUP(J32,'SERVIÇOS DER 12-25'!A35:G1526,3,0)</f>
        <v>TAPUMES, BARRACÕES E COBERTURAS</v>
      </c>
      <c r="E32" s="91"/>
      <c r="F32" s="91"/>
      <c r="G32" s="118"/>
      <c r="H32" s="93"/>
      <c r="I32" s="167"/>
      <c r="J32" s="106">
        <v>203</v>
      </c>
      <c r="K32" s="759"/>
    </row>
    <row r="33" spans="1:15">
      <c r="A33" s="171" t="s">
        <v>83</v>
      </c>
      <c r="B33" s="124" t="s">
        <v>84</v>
      </c>
      <c r="C33" s="92" t="s">
        <v>23</v>
      </c>
      <c r="D33" s="94" t="str">
        <f>VLOOKUP(J33,'SERVIÇOS DER 12-25'!A36:G1527,3,0)</f>
        <v>Placa de obra nas dimensões de 2.0 x 4.0 m, padrão DER</v>
      </c>
      <c r="E33" s="92" t="str">
        <f>VLOOKUP(J33,'SERVIÇOS DER 12-25'!A36:G1527,4,0)</f>
        <v>m2</v>
      </c>
      <c r="F33" s="95">
        <f>MC!J106</f>
        <v>8</v>
      </c>
      <c r="G33" s="125">
        <f>VLOOKUP(J33,'SERVIÇOS DER 12-25'!A36:G1527,6,0)</f>
        <v>241.93</v>
      </c>
      <c r="H33" s="93">
        <f t="shared" ref="H33:H43" si="3">TRUNC(ROUND((1+$F$5)*G33,2),2)</f>
        <v>322.37</v>
      </c>
      <c r="I33" s="167">
        <f t="shared" ref="I33:I43" si="4">TRUNC(ROUND(F33*H33,2),2)</f>
        <v>2578.96</v>
      </c>
      <c r="J33" s="91">
        <v>20305</v>
      </c>
      <c r="K33" s="759">
        <f t="shared" si="0"/>
        <v>5.2186943045233261E-3</v>
      </c>
    </row>
    <row r="34" spans="1:15" ht="38.25">
      <c r="A34" s="171" t="s">
        <v>85</v>
      </c>
      <c r="B34" s="124" t="s">
        <v>86</v>
      </c>
      <c r="C34" s="92" t="s">
        <v>23</v>
      </c>
      <c r="D34" s="94" t="str">
        <f>VLOOKUP(J34,'SERVIÇOS DER 12-25'!A37:G1528,3,0)</f>
        <v>Tapume Telha Metálica Ondulada em aço galvalume 0,50mm Branca h=2,20m, incl. montagem estr. mad. 8"x8", c/adesivo "DER-ES" 60x60cm a cada 10m, incl. faixas pint. esmalte sint. cores azul c/ h=30cm e rosa c/ h=10cm (Reaproveitamento 2x)</v>
      </c>
      <c r="E34" s="92" t="str">
        <f>VLOOKUP(J34,'SERVIÇOS DER 12-25'!A37:G1528,4,0)</f>
        <v>m</v>
      </c>
      <c r="F34" s="95">
        <f>MC!J110</f>
        <v>10</v>
      </c>
      <c r="G34" s="125">
        <f>VLOOKUP(J34,'SERVIÇOS DER 12-25'!A37:G1528,6,0)</f>
        <v>142.25</v>
      </c>
      <c r="H34" s="93">
        <f t="shared" si="3"/>
        <v>189.55</v>
      </c>
      <c r="I34" s="167">
        <f t="shared" si="4"/>
        <v>1895.5</v>
      </c>
      <c r="J34" s="91">
        <v>20350</v>
      </c>
      <c r="K34" s="759">
        <f t="shared" si="0"/>
        <v>3.8356682748952931E-3</v>
      </c>
    </row>
    <row r="35" spans="1:15" ht="51">
      <c r="A35" s="171" t="s">
        <v>89</v>
      </c>
      <c r="B35" s="124" t="s">
        <v>90</v>
      </c>
      <c r="C35" s="92" t="s">
        <v>23</v>
      </c>
      <c r="D35" s="94" t="str">
        <f>VLOOKUP(J35,'SERVIÇOS DER 12-25'!A38:G1529,3,0)</f>
        <v>Aluguel mensal container para escritório, dim. 6.00x2.40m, c/ banheiro (vaso+lavat+chuveiro e básc), incl. porta, 2 janelas, abert p/ ar cond., 2 pt iluminação, 2 tom. elét. e 1 tom.telef. Isolam.térmico(teto e paredes), piso em comp. Naval, cert. NR18, incl. laudo descontaminação.</v>
      </c>
      <c r="E35" s="92" t="str">
        <f>VLOOKUP(J35,'SERVIÇOS DER 12-25'!A38:G1529,4,0)</f>
        <v>ms</v>
      </c>
      <c r="F35" s="95">
        <f>MC!J114</f>
        <v>6</v>
      </c>
      <c r="G35" s="125">
        <f>VLOOKUP(J35,'SERVIÇOS DER 12-25'!A38:G1529,6,0)</f>
        <v>1232.33</v>
      </c>
      <c r="H35" s="93">
        <f t="shared" si="3"/>
        <v>1642.08</v>
      </c>
      <c r="I35" s="167">
        <f t="shared" si="4"/>
        <v>9852.48</v>
      </c>
      <c r="J35" s="91">
        <v>20352</v>
      </c>
      <c r="K35" s="759">
        <f t="shared" si="0"/>
        <v>1.9937137939878859E-2</v>
      </c>
      <c r="L35" s="132"/>
      <c r="M35" s="132"/>
      <c r="N35" s="132"/>
      <c r="O35" s="132"/>
    </row>
    <row r="36" spans="1:15">
      <c r="A36" s="171" t="s">
        <v>91</v>
      </c>
      <c r="B36" s="124" t="s">
        <v>92</v>
      </c>
      <c r="C36" s="92" t="s">
        <v>23</v>
      </c>
      <c r="D36" s="94" t="str">
        <f>VLOOKUP(J36,'SERVIÇOS DER 12-25'!A39:G1530,3,0)</f>
        <v>Mobilização e desmobilização de conteiner locado para barracão de obra</v>
      </c>
      <c r="E36" s="92" t="str">
        <f>VLOOKUP(J36,'SERVIÇOS DER 12-25'!A39:G1530,4,0)</f>
        <v>und</v>
      </c>
      <c r="F36" s="95">
        <f>MC!J118</f>
        <v>2</v>
      </c>
      <c r="G36" s="125">
        <f>VLOOKUP(J36,'SERVIÇOS DER 12-25'!A39:G1530,6,0)</f>
        <v>1766.67</v>
      </c>
      <c r="H36" s="93">
        <f t="shared" ref="H36" si="5">TRUNC(ROUND((1+$F$5)*G36,2),2)</f>
        <v>2354.09</v>
      </c>
      <c r="I36" s="167">
        <f t="shared" ref="I36" si="6">TRUNC(ROUND(F36*H36,2),2)</f>
        <v>4708.18</v>
      </c>
      <c r="J36" s="91">
        <v>20344</v>
      </c>
      <c r="K36" s="759">
        <f t="shared" si="0"/>
        <v>9.5273102920055506E-3</v>
      </c>
    </row>
    <row r="37" spans="1:15" ht="25.5">
      <c r="A37" s="171" t="s">
        <v>95</v>
      </c>
      <c r="B37" s="124" t="s">
        <v>96</v>
      </c>
      <c r="C37" s="92" t="s">
        <v>23</v>
      </c>
      <c r="D37" s="94" t="str">
        <f>VLOOKUP(J37,'SERVIÇOS DER 12-25'!A40:G1531,3,0)</f>
        <v>Locação de andaime metálico para trabalho em fachada de edifíco (aluguel de 1 m² por 1 mês) inclusive frete, montagem e desmontagem</v>
      </c>
      <c r="E37" s="92" t="str">
        <f>VLOOKUP(J37,'SERVIÇOS DER 12-25'!A40:G1531,4,0)</f>
        <v>m2</v>
      </c>
      <c r="F37" s="95">
        <f>MC!J122</f>
        <v>189.42</v>
      </c>
      <c r="G37" s="125">
        <f>VLOOKUP(J37,'SERVIÇOS DER 12-25'!A40:G1531,6,0)</f>
        <v>26.21</v>
      </c>
      <c r="H37" s="93">
        <f>TRUNC(ROUND((1+$F$5)*G37,2),2)</f>
        <v>34.92</v>
      </c>
      <c r="I37" s="167">
        <f>TRUNC(ROUND(F37*H37,2),2)</f>
        <v>6614.55</v>
      </c>
      <c r="J37" s="91">
        <v>20339</v>
      </c>
      <c r="K37" s="759">
        <f t="shared" si="0"/>
        <v>1.3384974723138307E-2</v>
      </c>
    </row>
    <row r="38" spans="1:15" ht="25.5">
      <c r="A38" s="169" t="s">
        <v>98</v>
      </c>
      <c r="B38" s="106" t="s">
        <v>99</v>
      </c>
      <c r="C38" s="92" t="s">
        <v>23</v>
      </c>
      <c r="D38" s="727" t="str">
        <f>VLOOKUP(J38,'SERVIÇOS DER 12-25'!A41:G1532,3,0)</f>
        <v>INSTALAÇÃO DO CANTEIRO DE OBRAS (UTILIZAÇÃO 1 VEZ), PROJETO PADRÃO LABOR - NR.18 (OBRAS COM PRAZO DE EXECUÇÃO SUPERIOR A 12 MESES)</v>
      </c>
      <c r="E38" s="91"/>
      <c r="F38" s="91"/>
      <c r="G38" s="118"/>
      <c r="H38" s="93"/>
      <c r="I38" s="167"/>
      <c r="J38" s="106">
        <v>207</v>
      </c>
      <c r="K38" s="759">
        <f t="shared" si="0"/>
        <v>0</v>
      </c>
    </row>
    <row r="39" spans="1:15" ht="38.25">
      <c r="A39" s="171" t="s">
        <v>101</v>
      </c>
      <c r="B39" s="124" t="s">
        <v>102</v>
      </c>
      <c r="C39" s="92" t="s">
        <v>23</v>
      </c>
      <c r="D39" s="94" t="str">
        <f>VLOOKUP(J39,'SERVIÇOS DER 12-25'!A42:G1533,3,0)</f>
        <v>Rede de luz, incl. padrão entrada de energia trifás., cabo de ligação até barracões, quadro de distrib., disj. e chave de força (quando necessário), cons. 20m entre padrão entrada e QDG, conf. projeto (1 utilização)</v>
      </c>
      <c r="E39" s="92" t="str">
        <f>VLOOKUP(J39,'SERVIÇOS DER 12-25'!A42:G1533,4,0)</f>
        <v>m</v>
      </c>
      <c r="F39" s="95">
        <f>MC!J127</f>
        <v>20</v>
      </c>
      <c r="G39" s="125">
        <f>VLOOKUP(J39,'SERVIÇOS DER 12-25'!A42:G1533,6,0)</f>
        <v>486.77</v>
      </c>
      <c r="H39" s="93">
        <f t="shared" si="3"/>
        <v>648.62</v>
      </c>
      <c r="I39" s="167">
        <f t="shared" si="4"/>
        <v>12972.4</v>
      </c>
      <c r="J39" s="91">
        <v>20713</v>
      </c>
      <c r="K39" s="759">
        <f t="shared" si="0"/>
        <v>2.6250500200080032E-2</v>
      </c>
    </row>
    <row r="40" spans="1:15" ht="25.5">
      <c r="A40" s="171" t="s">
        <v>104</v>
      </c>
      <c r="B40" s="124" t="s">
        <v>105</v>
      </c>
      <c r="C40" s="92" t="s">
        <v>23</v>
      </c>
      <c r="D40" s="94" t="str">
        <f>VLOOKUP(J40,'SERVIÇOS DER 12-25'!A43:G1534,3,0)</f>
        <v>Rede de esgoto, contendo fossa e filtro, inclusive tubos e conexões de ligação entre caixas, considerando distância de 25m, conforme projeto (1 utilização)</v>
      </c>
      <c r="E40" s="92" t="str">
        <f>VLOOKUP(J40,'SERVIÇOS DER 12-25'!A43:G1534,4,0)</f>
        <v>m</v>
      </c>
      <c r="F40" s="95">
        <f>MC!J131</f>
        <v>20</v>
      </c>
      <c r="G40" s="125">
        <f>VLOOKUP(J40,'SERVIÇOS DER 12-25'!A43:G1534,6,0)</f>
        <v>449.64</v>
      </c>
      <c r="H40" s="93">
        <f t="shared" si="3"/>
        <v>599.15</v>
      </c>
      <c r="I40" s="167">
        <f t="shared" si="4"/>
        <v>11983</v>
      </c>
      <c r="J40" s="91">
        <v>20714</v>
      </c>
      <c r="K40" s="759">
        <f t="shared" si="0"/>
        <v>2.424838456242168E-2</v>
      </c>
    </row>
    <row r="41" spans="1:15" ht="28.5" customHeight="1">
      <c r="A41" s="169" t="s">
        <v>108</v>
      </c>
      <c r="B41" s="106" t="s">
        <v>109</v>
      </c>
      <c r="C41" s="92" t="s">
        <v>23</v>
      </c>
      <c r="D41" s="727" t="str">
        <f>VLOOKUP(J41,'SERVIÇOS DER 12-25'!A44:G1535,3,0)</f>
        <v>INSTALAÇÃO DO CANTEIRO DE OBRAS (UTILIZAÇÃO 2 VEZES), PROJETO PADRÃO LABOR - NR.18 (OBRAS COM PRAZO DE EXECUÇÃO DE 6 A 12 MESES)</v>
      </c>
      <c r="E41" s="91"/>
      <c r="F41" s="91"/>
      <c r="G41" s="125"/>
      <c r="H41" s="93"/>
      <c r="I41" s="167"/>
      <c r="J41" s="106">
        <v>208</v>
      </c>
      <c r="K41" s="759">
        <f t="shared" si="0"/>
        <v>0</v>
      </c>
    </row>
    <row r="42" spans="1:15" ht="25.5">
      <c r="A42" s="171" t="s">
        <v>110</v>
      </c>
      <c r="B42" s="124" t="s">
        <v>111</v>
      </c>
      <c r="C42" s="92" t="s">
        <v>23</v>
      </c>
      <c r="D42" s="94" t="str">
        <f>VLOOKUP(J42,'SERVIÇOS DER 12-25'!A45:G1536,3,0)</f>
        <v>Reservatório de poliestileno de 500 L, incl. suporte em madeira de 7x12cm e 5x7cm, elevado de 4m, conforme projeto (2 utilizações)</v>
      </c>
      <c r="E42" s="92" t="str">
        <f>VLOOKUP(J42,'SERVIÇOS DER 12-25'!A45:G1536,4,0)</f>
        <v>und</v>
      </c>
      <c r="F42" s="95">
        <f>MC!J135</f>
        <v>1</v>
      </c>
      <c r="G42" s="125">
        <f>VLOOKUP(J42,'SERVIÇOS DER 12-25'!A45:G1536,6,0)</f>
        <v>1024.8699999999999</v>
      </c>
      <c r="H42" s="93">
        <f>TRUNC(ROUND((1+$F$5)*G42,2),2)</f>
        <v>1365.64</v>
      </c>
      <c r="I42" s="167">
        <f t="shared" si="4"/>
        <v>1365.64</v>
      </c>
      <c r="J42" s="91">
        <v>20810</v>
      </c>
      <c r="K42" s="759">
        <f t="shared" si="0"/>
        <v>2.7634618955040932E-3</v>
      </c>
    </row>
    <row r="43" spans="1:15" ht="38.25">
      <c r="A43" s="171" t="s">
        <v>112</v>
      </c>
      <c r="B43" s="124" t="s">
        <v>113</v>
      </c>
      <c r="C43" s="92" t="s">
        <v>23</v>
      </c>
      <c r="D43" s="94" t="str">
        <f>VLOOKUP(J43,'SERVIÇOS DER 12-25'!A46:G1537,3,0)</f>
        <v>Rede de água, com padrão de entrada dágua diâm. 3/4", conf. espec. CESAN, incl. tubos e conexões para alimentação, distribuição, extravasor e limpeza, cons. o padrão a 25m, conf. projeto (2 utilizações)</v>
      </c>
      <c r="E43" s="92" t="str">
        <f>VLOOKUP(J43,'SERVIÇOS DER 12-25'!A46:G1537,4,0)</f>
        <v>m</v>
      </c>
      <c r="F43" s="95">
        <f>MC!J139</f>
        <v>20</v>
      </c>
      <c r="G43" s="125">
        <f>VLOOKUP(J43,'SERVIÇOS DER 12-25'!A46:G1537,6,0)</f>
        <v>40</v>
      </c>
      <c r="H43" s="93">
        <f t="shared" si="3"/>
        <v>53.3</v>
      </c>
      <c r="I43" s="167">
        <f t="shared" si="4"/>
        <v>1066</v>
      </c>
      <c r="J43" s="91">
        <v>20812</v>
      </c>
      <c r="K43" s="759">
        <f t="shared" si="0"/>
        <v>2.1571207496905208E-3</v>
      </c>
    </row>
    <row r="44" spans="1:15">
      <c r="A44" s="164"/>
      <c r="B44" s="87"/>
      <c r="C44" s="89"/>
      <c r="D44" s="102" t="s">
        <v>114</v>
      </c>
      <c r="E44" s="89"/>
      <c r="F44" s="89"/>
      <c r="G44" s="103"/>
      <c r="H44" s="103"/>
      <c r="I44" s="172">
        <f>SUM(I32:I43)</f>
        <v>53036.71</v>
      </c>
      <c r="K44" s="759"/>
    </row>
    <row r="45" spans="1:15">
      <c r="A45" s="164">
        <v>3</v>
      </c>
      <c r="B45" s="89" t="s">
        <v>115</v>
      </c>
      <c r="C45" s="89"/>
      <c r="D45" s="108" t="str">
        <f>VLOOKUP(J45,'SERVIÇOS DER 12-25'!A48:G1539,3,0)</f>
        <v>MOVIMENTO DE TERRA</v>
      </c>
      <c r="E45" s="89"/>
      <c r="F45" s="89"/>
      <c r="G45" s="103"/>
      <c r="H45" s="103"/>
      <c r="I45" s="172"/>
      <c r="J45" s="90">
        <v>3</v>
      </c>
      <c r="K45" s="759">
        <f t="shared" si="0"/>
        <v>0</v>
      </c>
    </row>
    <row r="46" spans="1:15">
      <c r="A46" s="170" t="s">
        <v>116</v>
      </c>
      <c r="B46" s="106" t="s">
        <v>117</v>
      </c>
      <c r="C46" s="92" t="s">
        <v>23</v>
      </c>
      <c r="D46" s="98" t="str">
        <f>VLOOKUP(J46,'SERVIÇOS DER 12-25'!A49:G1540,3,0)</f>
        <v>ESCAVAÇÕES</v>
      </c>
      <c r="E46" s="91"/>
      <c r="F46" s="91"/>
      <c r="G46" s="118"/>
      <c r="H46" s="93"/>
      <c r="I46" s="167"/>
      <c r="J46" s="106">
        <v>301</v>
      </c>
      <c r="K46" s="759">
        <f t="shared" si="0"/>
        <v>0</v>
      </c>
    </row>
    <row r="47" spans="1:15">
      <c r="A47" s="171" t="s">
        <v>119</v>
      </c>
      <c r="B47" s="124" t="s">
        <v>120</v>
      </c>
      <c r="C47" s="92" t="s">
        <v>23</v>
      </c>
      <c r="D47" s="94" t="str">
        <f>VLOOKUP(J47,'SERVIÇOS DER 12-25'!A50:G1541,3,0)</f>
        <v>Escavação manual em material de 1a. categoria, até 1.50 m de profundidade</v>
      </c>
      <c r="E47" s="92" t="str">
        <f>VLOOKUP(J47,'SERVIÇOS DER 12-25'!A50:G1541,4,0)</f>
        <v>m3</v>
      </c>
      <c r="F47" s="95">
        <f>MC!J168</f>
        <v>27.52</v>
      </c>
      <c r="G47" s="125">
        <f>VLOOKUP(J47,'SERVIÇOS DER 12-25'!A50:G1541,6,0)</f>
        <v>63.96</v>
      </c>
      <c r="H47" s="93">
        <f t="shared" ref="H47:H52" si="7">TRUNC(ROUND((1+$F$5)*G47,2),2)</f>
        <v>85.23</v>
      </c>
      <c r="I47" s="167">
        <f t="shared" ref="I47:I52" si="8">TRUNC(ROUND(F47*H47,2),2)</f>
        <v>2345.5300000000002</v>
      </c>
      <c r="J47" s="91">
        <v>30101</v>
      </c>
      <c r="K47" s="759">
        <f t="shared" si="0"/>
        <v>4.7463334259114521E-3</v>
      </c>
    </row>
    <row r="48" spans="1:15">
      <c r="A48" s="169" t="s">
        <v>122</v>
      </c>
      <c r="B48" s="106" t="s">
        <v>123</v>
      </c>
      <c r="C48" s="92" t="s">
        <v>23</v>
      </c>
      <c r="D48" s="98" t="str">
        <f>VLOOKUP(J48,'SERVIÇOS DER 12-25'!A51:G1542,3,0)</f>
        <v>REATERRO E COMPACTAÇÃO</v>
      </c>
      <c r="E48" s="91"/>
      <c r="F48" s="91"/>
      <c r="G48" s="125"/>
      <c r="H48" s="93"/>
      <c r="I48" s="167"/>
      <c r="J48" s="106">
        <v>302</v>
      </c>
      <c r="K48" s="759">
        <f t="shared" si="0"/>
        <v>0</v>
      </c>
    </row>
    <row r="49" spans="1:11">
      <c r="A49" s="171" t="s">
        <v>125</v>
      </c>
      <c r="B49" s="124" t="s">
        <v>126</v>
      </c>
      <c r="C49" s="92" t="s">
        <v>23</v>
      </c>
      <c r="D49" s="94" t="str">
        <f>VLOOKUP(J49,'SERVIÇOS DER 12-25'!A52:G1543,3,0)</f>
        <v>Reaterro apiloado de cavas de fundação, em camadas de 20 cm</v>
      </c>
      <c r="E49" s="92" t="str">
        <f>VLOOKUP(J49,'SERVIÇOS DER 12-25'!A52:G1543,4,0)</f>
        <v>m3</v>
      </c>
      <c r="F49" s="95">
        <f>MC!J175</f>
        <v>7.7</v>
      </c>
      <c r="G49" s="125">
        <f>VLOOKUP(J49,'SERVIÇOS DER 12-25'!A52:G1543,6,0)</f>
        <v>68.88</v>
      </c>
      <c r="H49" s="93">
        <f t="shared" si="7"/>
        <v>91.78</v>
      </c>
      <c r="I49" s="167">
        <f t="shared" si="8"/>
        <v>706.71</v>
      </c>
      <c r="J49" s="91">
        <v>30201</v>
      </c>
      <c r="K49" s="759">
        <f t="shared" si="0"/>
        <v>1.4300739259041164E-3</v>
      </c>
    </row>
    <row r="50" spans="1:11" ht="25.5">
      <c r="A50" s="171" t="s">
        <v>128</v>
      </c>
      <c r="B50" s="124" t="s">
        <v>129</v>
      </c>
      <c r="C50" s="92" t="s">
        <v>23</v>
      </c>
      <c r="D50" s="94" t="str">
        <f>VLOOKUP(J50,'SERVIÇOS DER 12-25'!A53:G1544,3,0)</f>
        <v>Aterro manual para regularização do terreno em argila, inclusive adensamento manual e fornecimento do material (máximo de 100m3)</v>
      </c>
      <c r="E50" s="92" t="str">
        <f>VLOOKUP(J50,'SERVIÇOS DER 12-25'!A53:G1544,4,0)</f>
        <v>m3</v>
      </c>
      <c r="F50" s="95">
        <f>MC!J179</f>
        <v>3.02</v>
      </c>
      <c r="G50" s="125">
        <f>VLOOKUP(J50,'SERVIÇOS DER 12-25'!A53:G1544,6,0)</f>
        <v>199.06</v>
      </c>
      <c r="H50" s="93">
        <f t="shared" si="7"/>
        <v>265.25</v>
      </c>
      <c r="I50" s="167">
        <f t="shared" si="8"/>
        <v>801.06</v>
      </c>
      <c r="J50" s="91">
        <v>30208</v>
      </c>
      <c r="K50" s="759">
        <f t="shared" si="0"/>
        <v>1.6209973243406085E-3</v>
      </c>
    </row>
    <row r="51" spans="1:11">
      <c r="A51" s="169" t="s">
        <v>131</v>
      </c>
      <c r="B51" s="106" t="s">
        <v>132</v>
      </c>
      <c r="C51" s="92" t="s">
        <v>23</v>
      </c>
      <c r="D51" s="98" t="str">
        <f>VLOOKUP(J51,'SERVIÇOS DER 12-25'!A54:G1545,3,0)</f>
        <v>TRANSPORTES</v>
      </c>
      <c r="E51" s="91"/>
      <c r="F51" s="91"/>
      <c r="G51" s="125"/>
      <c r="H51" s="93"/>
      <c r="I51" s="167"/>
      <c r="J51" s="106">
        <v>303</v>
      </c>
      <c r="K51" s="759">
        <f t="shared" si="0"/>
        <v>0</v>
      </c>
    </row>
    <row r="52" spans="1:11" ht="38.25">
      <c r="A52" s="171" t="s">
        <v>134</v>
      </c>
      <c r="B52" s="124" t="s">
        <v>135</v>
      </c>
      <c r="C52" s="92" t="s">
        <v>23</v>
      </c>
      <c r="D52" s="94" t="str">
        <f>VLOOKUP(J52,'SERVIÇOS DER 12-25'!A55:G1546,3,0)</f>
        <v>Índice de preço para remoção de entulho decorrente da execução de obras (Classe A CONAMA - NBR 10.004 - Classe II-B), incluindo aluguel da caçamba, carga, transporte e descarga em área licenciada</v>
      </c>
      <c r="E52" s="92" t="str">
        <f>VLOOKUP(J52,'SERVIÇOS DER 12-25'!A55:G1546,4,0)</f>
        <v>m3</v>
      </c>
      <c r="F52" s="95">
        <f>MC!J198</f>
        <v>42.99</v>
      </c>
      <c r="G52" s="125">
        <f>VLOOKUP(J52,'SERVIÇOS DER 12-25'!A55:G1546,6,0)</f>
        <v>92.39</v>
      </c>
      <c r="H52" s="93">
        <f t="shared" si="7"/>
        <v>123.11</v>
      </c>
      <c r="I52" s="167">
        <f t="shared" si="8"/>
        <v>5292.5</v>
      </c>
      <c r="J52" s="91">
        <v>30304</v>
      </c>
      <c r="K52" s="759">
        <f t="shared" si="0"/>
        <v>1.0709720044781504E-2</v>
      </c>
    </row>
    <row r="53" spans="1:11">
      <c r="A53" s="164"/>
      <c r="B53" s="87"/>
      <c r="C53" s="89"/>
      <c r="D53" s="102" t="s">
        <v>136</v>
      </c>
      <c r="E53" s="89"/>
      <c r="F53" s="89"/>
      <c r="G53" s="103"/>
      <c r="H53" s="103"/>
      <c r="I53" s="172">
        <f>SUM(I46:I52)</f>
        <v>9145.7999999999993</v>
      </c>
      <c r="J53" s="106"/>
      <c r="K53" s="759"/>
    </row>
    <row r="54" spans="1:11">
      <c r="A54" s="164">
        <v>4</v>
      </c>
      <c r="B54" s="89" t="s">
        <v>137</v>
      </c>
      <c r="C54" s="89"/>
      <c r="D54" s="108" t="str">
        <f>VLOOKUP(J54,'SERVIÇOS DER 12-25'!A57:G1548,3,0)</f>
        <v>ESTRUTURAS</v>
      </c>
      <c r="E54" s="89"/>
      <c r="F54" s="89"/>
      <c r="G54" s="103"/>
      <c r="H54" s="103"/>
      <c r="I54" s="172"/>
      <c r="J54" s="90">
        <v>4</v>
      </c>
      <c r="K54" s="759"/>
    </row>
    <row r="55" spans="1:11">
      <c r="A55" s="169" t="s">
        <v>139</v>
      </c>
      <c r="B55" s="106" t="s">
        <v>140</v>
      </c>
      <c r="C55" s="92" t="s">
        <v>23</v>
      </c>
      <c r="D55" s="98" t="str">
        <f>VLOOKUP(J55,'SERVIÇOS DER 12-25'!A58:G1549,3,0)</f>
        <v>INFRA-ESTRUTURA (FUNDAÇÃO)</v>
      </c>
      <c r="E55" s="91"/>
      <c r="F55" s="91"/>
      <c r="G55" s="118"/>
      <c r="H55" s="93"/>
      <c r="I55" s="167"/>
      <c r="J55" s="106">
        <v>402</v>
      </c>
      <c r="K55" s="759">
        <f t="shared" si="0"/>
        <v>0</v>
      </c>
    </row>
    <row r="56" spans="1:11" ht="25.5">
      <c r="A56" s="171" t="s">
        <v>142</v>
      </c>
      <c r="B56" s="124" t="s">
        <v>143</v>
      </c>
      <c r="C56" s="92" t="s">
        <v>23</v>
      </c>
      <c r="D56" s="94" t="str">
        <f>VLOOKUP(J56,'SERVIÇOS DER 12-25'!A59:G1550,3,0)</f>
        <v>Fôrma de tábua de madeira de 2.5 x 30.0 cm para fundações, levando-se em conta a utilização 5 vezes (incluido o material, corte, montagem, escoramento e desforma)</v>
      </c>
      <c r="E56" s="92" t="str">
        <f>VLOOKUP(J56,'SERVIÇOS DER 12-25'!A59:G1550,4,0)</f>
        <v>m2</v>
      </c>
      <c r="F56" s="95">
        <f>MC!J204</f>
        <v>151.46</v>
      </c>
      <c r="G56" s="125">
        <f>VLOOKUP(J56,'SERVIÇOS DER 12-25'!A59:G1550,6,0)</f>
        <v>89.05</v>
      </c>
      <c r="H56" s="93">
        <f t="shared" ref="H56:H66" si="9">TRUNC(ROUND((1+$F$5)*G56,2),2)</f>
        <v>118.66</v>
      </c>
      <c r="I56" s="167">
        <f t="shared" ref="I56:I66" si="10">TRUNC(ROUND(F56*H56,2),2)</f>
        <v>17972.240000000002</v>
      </c>
      <c r="J56" s="91">
        <v>40206</v>
      </c>
      <c r="K56" s="759">
        <f t="shared" si="0"/>
        <v>3.6368003585757945E-2</v>
      </c>
    </row>
    <row r="57" spans="1:11" ht="25.5">
      <c r="A57" s="171" t="s">
        <v>145</v>
      </c>
      <c r="B57" s="124" t="s">
        <v>146</v>
      </c>
      <c r="C57" s="92" t="s">
        <v>23</v>
      </c>
      <c r="D57" s="94" t="str">
        <f>VLOOKUP(J57,'SERVIÇOS DER 12-25'!A60:G1551,3,0)</f>
        <v>Fornecimento, preparo e aplicação de concreto Fck = 30 MPa (com brita 1 e 2) - (5% de perdas já incluído no custo)</v>
      </c>
      <c r="E57" s="92" t="str">
        <f>VLOOKUP(J57,'SERVIÇOS DER 12-25'!A60:G1551,4,0)</f>
        <v>m3</v>
      </c>
      <c r="F57" s="95">
        <f>MC!J208</f>
        <v>18.850000000000001</v>
      </c>
      <c r="G57" s="125">
        <f>VLOOKUP(J57,'SERVIÇOS DER 12-25'!A60:G1551,6,0)</f>
        <v>821.75</v>
      </c>
      <c r="H57" s="93">
        <f t="shared" si="9"/>
        <v>1094.98</v>
      </c>
      <c r="I57" s="167">
        <f t="shared" si="10"/>
        <v>20640.37</v>
      </c>
      <c r="J57" s="91">
        <v>40224</v>
      </c>
      <c r="K57" s="761">
        <f t="shared" si="0"/>
        <v>4.1767139219783991E-2</v>
      </c>
    </row>
    <row r="58" spans="1:11" ht="25.5">
      <c r="A58" s="171" t="s">
        <v>147</v>
      </c>
      <c r="B58" s="124" t="s">
        <v>148</v>
      </c>
      <c r="C58" s="92" t="s">
        <v>23</v>
      </c>
      <c r="D58" s="94" t="str">
        <f>VLOOKUP(J58,'SERVIÇOS DER 12-25'!A61:G1552,3,0)</f>
        <v>Fornecimento, preparo e aplicação de concreto magro com consumo mínimo de cimento de 250 kg/m3 (brita 1 e 2) - (5% de perdas já incluído no custo)</v>
      </c>
      <c r="E58" s="92" t="str">
        <f>VLOOKUP(J58,'SERVIÇOS DER 12-25'!A61:G1552,4,0)</f>
        <v>m3</v>
      </c>
      <c r="F58" s="95">
        <f>MC!J239</f>
        <v>0.97</v>
      </c>
      <c r="G58" s="125">
        <f>VLOOKUP(J58,'SERVIÇOS DER 12-25'!A61:G1552,6,0)</f>
        <v>728.06</v>
      </c>
      <c r="H58" s="93">
        <f t="shared" si="9"/>
        <v>970.14</v>
      </c>
      <c r="I58" s="167">
        <f t="shared" si="10"/>
        <v>941.04</v>
      </c>
      <c r="J58" s="91">
        <v>40231</v>
      </c>
      <c r="K58" s="759">
        <f t="shared" si="0"/>
        <v>1.9042560134040973E-3</v>
      </c>
    </row>
    <row r="59" spans="1:11" ht="25.5">
      <c r="A59" s="171" t="s">
        <v>150</v>
      </c>
      <c r="B59" s="124" t="s">
        <v>151</v>
      </c>
      <c r="C59" s="92" t="s">
        <v>23</v>
      </c>
      <c r="D59" s="94" t="str">
        <f>VLOOKUP(J59,'SERVIÇOS DER 12-25'!A62:G1553,3,0)</f>
        <v>Fornecimento, dobragem e colocação em fôrma, de armadura CA-50 A média, diâmetro de 6.3 a 10.0 mm</v>
      </c>
      <c r="E59" s="92" t="str">
        <f>VLOOKUP(J59,'SERVIÇOS DER 12-25'!A62:G1553,4,0)</f>
        <v>kg</v>
      </c>
      <c r="F59" s="95">
        <f>MC!J243</f>
        <v>473.3</v>
      </c>
      <c r="G59" s="125">
        <f>VLOOKUP(J59,'SERVIÇOS DER 12-25'!A62:G1553,6,0)</f>
        <v>10.61</v>
      </c>
      <c r="H59" s="93">
        <f t="shared" si="9"/>
        <v>14.14</v>
      </c>
      <c r="I59" s="167">
        <f t="shared" si="10"/>
        <v>6692.46</v>
      </c>
      <c r="J59" s="91">
        <v>40243</v>
      </c>
      <c r="K59" s="759">
        <f t="shared" si="0"/>
        <v>1.3542630705885388E-2</v>
      </c>
    </row>
    <row r="60" spans="1:11" ht="25.5">
      <c r="A60" s="171" t="s">
        <v>153</v>
      </c>
      <c r="B60" s="124" t="s">
        <v>154</v>
      </c>
      <c r="C60" s="92" t="s">
        <v>23</v>
      </c>
      <c r="D60" s="94" t="str">
        <f>VLOOKUP(J60,'SERVIÇOS DER 12-25'!A63:G1554,3,0)</f>
        <v>Fornecimento, dobragem e colocação em fôrma, de armadura CA-50 A grossa diâmetro de 12.5 a 25.0 mm (1/2 a 1")</v>
      </c>
      <c r="E60" s="92" t="str">
        <f>VLOOKUP(J60,'SERVIÇOS DER 12-25'!A63:G1554,4,0)</f>
        <v>kg</v>
      </c>
      <c r="F60" s="95">
        <f>MC!J247</f>
        <v>486.4</v>
      </c>
      <c r="G60" s="125">
        <f>VLOOKUP(J60,'SERVIÇOS DER 12-25'!A63:G1554,6,0)</f>
        <v>11.27</v>
      </c>
      <c r="H60" s="93">
        <f>TRUNC(ROUND((1+$F$5)*G60,2),2)</f>
        <v>15.02</v>
      </c>
      <c r="I60" s="167">
        <f>TRUNC(ROUND(F60*H60,2),2)</f>
        <v>7305.73</v>
      </c>
      <c r="J60" s="91">
        <v>40245</v>
      </c>
      <c r="K60" s="759">
        <f t="shared" si="0"/>
        <v>1.478362267789543E-2</v>
      </c>
    </row>
    <row r="61" spans="1:11" ht="25.5">
      <c r="A61" s="171" t="s">
        <v>156</v>
      </c>
      <c r="B61" s="124" t="s">
        <v>157</v>
      </c>
      <c r="C61" s="92" t="s">
        <v>23</v>
      </c>
      <c r="D61" s="94" t="str">
        <f>VLOOKUP(J61,'SERVIÇOS DER 12-25'!A64:G1555,3,0)</f>
        <v>Fornecimento, dobragem e colocação em fôrma, de armadura CA-60 B fina, diâmetro de 4.0 a 7.0mm</v>
      </c>
      <c r="E61" s="92" t="str">
        <f>VLOOKUP(J61,'SERVIÇOS DER 12-25'!A64:G1555,4,0)</f>
        <v>kg</v>
      </c>
      <c r="F61" s="95">
        <f>MC!J251</f>
        <v>192.3</v>
      </c>
      <c r="G61" s="125">
        <f>VLOOKUP(J61,'SERVIÇOS DER 12-25'!A64:G1555,6,0)</f>
        <v>10.78</v>
      </c>
      <c r="H61" s="93">
        <f t="shared" si="9"/>
        <v>14.36</v>
      </c>
      <c r="I61" s="167">
        <f t="shared" si="10"/>
        <v>2761.43</v>
      </c>
      <c r="J61" s="91">
        <v>40246</v>
      </c>
      <c r="K61" s="759">
        <f t="shared" si="0"/>
        <v>5.5879342887597515E-3</v>
      </c>
    </row>
    <row r="62" spans="1:11">
      <c r="A62" s="169" t="s">
        <v>159</v>
      </c>
      <c r="B62" s="127" t="s">
        <v>160</v>
      </c>
      <c r="C62" s="92" t="s">
        <v>23</v>
      </c>
      <c r="D62" s="98" t="str">
        <f>VLOOKUP(J62,'SERVIÇOS DER 12-25'!A65:G1556,3,0)</f>
        <v>SUPER-ESTRUTURA</v>
      </c>
      <c r="E62" s="91"/>
      <c r="F62" s="91"/>
      <c r="G62" s="125"/>
      <c r="H62" s="93"/>
      <c r="I62" s="167"/>
      <c r="J62" s="127">
        <v>403</v>
      </c>
      <c r="K62" s="759">
        <f t="shared" si="0"/>
        <v>0</v>
      </c>
    </row>
    <row r="63" spans="1:11" ht="25.5">
      <c r="A63" s="171" t="s">
        <v>162</v>
      </c>
      <c r="B63" s="124" t="s">
        <v>163</v>
      </c>
      <c r="C63" s="92" t="s">
        <v>23</v>
      </c>
      <c r="D63" s="94" t="str">
        <f>VLOOKUP(J63,'SERVIÇOS DER 12-25'!A66:G1557,3,0)</f>
        <v>Fornecimento, preparo e aplicação de concreto Fck = 30 MPa (com brita 1 e 2) - (5% de perdas já incluído no custo)</v>
      </c>
      <c r="E63" s="92" t="str">
        <f>VLOOKUP(J63,'SERVIÇOS DER 12-25'!A66:G1557,4,0)</f>
        <v>m3</v>
      </c>
      <c r="F63" s="95">
        <f>MC!J257</f>
        <v>14.75</v>
      </c>
      <c r="G63" s="125">
        <f>VLOOKUP(J63,'SERVIÇOS DER 12-25'!A66:G1557,6,0)</f>
        <v>945.07</v>
      </c>
      <c r="H63" s="93">
        <f t="shared" si="9"/>
        <v>1259.31</v>
      </c>
      <c r="I63" s="167">
        <f t="shared" si="10"/>
        <v>18574.82</v>
      </c>
      <c r="J63" s="91">
        <v>40315</v>
      </c>
      <c r="K63" s="759">
        <f t="shared" si="0"/>
        <v>3.7587363643308142E-2</v>
      </c>
    </row>
    <row r="64" spans="1:11" ht="25.5">
      <c r="A64" s="171" t="s">
        <v>165</v>
      </c>
      <c r="B64" s="124" t="s">
        <v>166</v>
      </c>
      <c r="C64" s="92" t="s">
        <v>23</v>
      </c>
      <c r="D64" s="94" t="str">
        <f>VLOOKUP(J64,'SERVIÇOS DER 12-25'!A67:G1558,3,0)</f>
        <v>Fornecimento, dobragem e colocação em fôrma, de armadura CA-50 A média, diâmetro de 6.3 a 10.0 mm</v>
      </c>
      <c r="E64" s="92" t="str">
        <f>VLOOKUP(J64,'SERVIÇOS DER 12-25'!A67:G1558,4,0)</f>
        <v>kg</v>
      </c>
      <c r="F64" s="95">
        <f>MC!J262</f>
        <v>608.4</v>
      </c>
      <c r="G64" s="125">
        <f>VLOOKUP(J64,'SERVIÇOS DER 12-25'!A67:G1558,6,0)</f>
        <v>10.61</v>
      </c>
      <c r="H64" s="93">
        <f t="shared" si="9"/>
        <v>14.14</v>
      </c>
      <c r="I64" s="167">
        <f t="shared" si="10"/>
        <v>8602.7800000000007</v>
      </c>
      <c r="J64" s="91">
        <v>40328</v>
      </c>
      <c r="K64" s="759">
        <f t="shared" si="0"/>
        <v>1.7408288220471503E-2</v>
      </c>
    </row>
    <row r="65" spans="1:76" ht="25.5">
      <c r="A65" s="171" t="s">
        <v>168</v>
      </c>
      <c r="B65" s="124" t="s">
        <v>169</v>
      </c>
      <c r="C65" s="92" t="s">
        <v>23</v>
      </c>
      <c r="D65" s="94" t="str">
        <f>VLOOKUP(J65,'SERVIÇOS DER 12-25'!A68:G1559,3,0)</f>
        <v>Fornecimento, dobragem e colocação em fôrma, de armadura CA-60 B fina, diâmetro de 4.0 a 7.0mm</v>
      </c>
      <c r="E65" s="92" t="str">
        <f>VLOOKUP(J65,'SERVIÇOS DER 12-25'!A68:G1559,4,0)</f>
        <v>kg</v>
      </c>
      <c r="F65" s="95">
        <f>MC!J267</f>
        <v>227.4</v>
      </c>
      <c r="G65" s="125">
        <f>VLOOKUP(J65,'SERVIÇOS DER 12-25'!A68:G1559,6,0)</f>
        <v>10.78</v>
      </c>
      <c r="H65" s="93">
        <f t="shared" si="9"/>
        <v>14.36</v>
      </c>
      <c r="I65" s="167">
        <f t="shared" si="10"/>
        <v>3265.46</v>
      </c>
      <c r="J65" s="91">
        <v>40333</v>
      </c>
      <c r="K65" s="759">
        <f t="shared" si="0"/>
        <v>6.6078719730622969E-3</v>
      </c>
    </row>
    <row r="66" spans="1:76" ht="38.25">
      <c r="A66" s="171" t="s">
        <v>170</v>
      </c>
      <c r="B66" s="124" t="s">
        <v>171</v>
      </c>
      <c r="C66" s="92" t="s">
        <v>23</v>
      </c>
      <c r="D66" s="94" t="str">
        <f>VLOOKUP(J66,'SERVIÇOS DER 12-25'!A69:G1560,3,0)</f>
        <v>Fôrma em chapa de madeira compensada plastificada 12mm para estrutura em geral, 5 reaproveitamentos, reforçada com sarrafos de madeira 2.5x10cm (incl material, corte, montagem, escoras em eucalipto e desforma)</v>
      </c>
      <c r="E66" s="92" t="str">
        <f>VLOOKUP(J66,'SERVIÇOS DER 12-25'!A69:G1560,4,0)</f>
        <v>m2</v>
      </c>
      <c r="F66" s="95">
        <f>MC!J272</f>
        <v>198.26</v>
      </c>
      <c r="G66" s="125">
        <f>VLOOKUP(J66,'SERVIÇOS DER 12-25'!A69:G1560,6,0)</f>
        <v>109.15</v>
      </c>
      <c r="H66" s="93">
        <f t="shared" si="9"/>
        <v>145.44</v>
      </c>
      <c r="I66" s="167">
        <f t="shared" si="10"/>
        <v>28834.93</v>
      </c>
      <c r="J66" s="91">
        <v>40337</v>
      </c>
      <c r="K66" s="761">
        <f t="shared" si="0"/>
        <v>5.8349367559919041E-2</v>
      </c>
    </row>
    <row r="67" spans="1:76">
      <c r="A67" s="164"/>
      <c r="B67" s="87"/>
      <c r="C67" s="89"/>
      <c r="D67" s="102" t="s">
        <v>173</v>
      </c>
      <c r="E67" s="89"/>
      <c r="F67" s="89"/>
      <c r="G67" s="103"/>
      <c r="H67" s="103"/>
      <c r="I67" s="172">
        <f>SUM(I55:I66)</f>
        <v>115591.26000000001</v>
      </c>
      <c r="J67" s="87"/>
      <c r="K67" s="759"/>
    </row>
    <row r="68" spans="1:76">
      <c r="A68" s="164">
        <v>5</v>
      </c>
      <c r="B68" s="89" t="s">
        <v>174</v>
      </c>
      <c r="C68" s="89" t="s">
        <v>23</v>
      </c>
      <c r="D68" s="108" t="str">
        <f>VLOOKUP(J68,'SERVIÇOS DER 12-25'!A71:G1562,3,0)</f>
        <v>PAREDES E PAINÉIS</v>
      </c>
      <c r="E68" s="89"/>
      <c r="F68" s="89"/>
      <c r="G68" s="103"/>
      <c r="H68" s="103"/>
      <c r="I68" s="172"/>
      <c r="J68" s="89">
        <v>5</v>
      </c>
      <c r="K68" s="759"/>
    </row>
    <row r="69" spans="1:76" ht="25.5">
      <c r="A69" s="169" t="s">
        <v>176</v>
      </c>
      <c r="B69" s="106" t="s">
        <v>177</v>
      </c>
      <c r="C69" s="90" t="s">
        <v>23</v>
      </c>
      <c r="D69" s="98" t="str">
        <f>VLOOKUP(J69,'SERVIÇOS DER 12-25'!A72:G1563,3,0)</f>
        <v>ALVENARIA DE VEDAÇÃO EMPREGANDO ARGAMASSA DE CIMENTO, CAL E AREIA</v>
      </c>
      <c r="E69" s="91"/>
      <c r="F69" s="91"/>
      <c r="G69" s="118"/>
      <c r="H69" s="93"/>
      <c r="I69" s="167"/>
      <c r="J69" s="106">
        <v>506</v>
      </c>
      <c r="K69" s="759">
        <f t="shared" si="0"/>
        <v>0</v>
      </c>
    </row>
    <row r="70" spans="1:76" ht="51">
      <c r="A70" s="171" t="s">
        <v>179</v>
      </c>
      <c r="B70" s="97" t="s">
        <v>180</v>
      </c>
      <c r="C70" s="92" t="s">
        <v>23</v>
      </c>
      <c r="D70" s="94" t="str">
        <f>VLOOKUP(J70,'SERVIÇOS DER 12-25'!A73:G1564,3,0)</f>
        <v>Alvenaria de vedação com blocos cerâmicos furados 9x19x19cm, assentados c/ argamassa de cimento, cal hidratada CH1 e areia no traço 1:0,5:8, preparo com betoneira, juntas 10mm e esp. das paredes s/revestimento, 9cm (bloco comprado na praça de Vitória, posto obra)</v>
      </c>
      <c r="E70" s="92" t="str">
        <f>VLOOKUP(J70,'SERVIÇOS DER 12-25'!A73:G1564,4,0)</f>
        <v>m2</v>
      </c>
      <c r="F70" s="95">
        <f>MC!J283</f>
        <v>76.27</v>
      </c>
      <c r="G70" s="125">
        <f>VLOOKUP(J70,'SERVIÇOS DER 12-25'!A73:G1564,6,0)</f>
        <v>66.19</v>
      </c>
      <c r="H70" s="93">
        <f t="shared" ref="H70" si="11">TRUNC(ROUND((1+$F$5)*G70,2),2)</f>
        <v>88.2</v>
      </c>
      <c r="I70" s="167">
        <f t="shared" ref="I70" si="12">TRUNC(ROUND(F70*H70,2),2)</f>
        <v>6727.01</v>
      </c>
      <c r="J70" s="97">
        <v>50605</v>
      </c>
      <c r="K70" s="759">
        <f t="shared" si="0"/>
        <v>1.3612544891534364E-2</v>
      </c>
    </row>
    <row r="71" spans="1:76">
      <c r="A71" s="169" t="s">
        <v>181</v>
      </c>
      <c r="B71" s="106" t="s">
        <v>182</v>
      </c>
      <c r="C71" s="90" t="s">
        <v>23</v>
      </c>
      <c r="D71" s="98" t="str">
        <f>VLOOKUP(J71,'SERVIÇOS DER 12-25'!A74:G1565,3,0)</f>
        <v>VERGAS/CONTRAVERGA</v>
      </c>
      <c r="E71" s="91"/>
      <c r="F71" s="91"/>
      <c r="G71" s="125"/>
      <c r="H71" s="93"/>
      <c r="I71" s="167"/>
      <c r="J71" s="106">
        <v>503</v>
      </c>
      <c r="K71" s="759">
        <f t="shared" si="0"/>
        <v>0</v>
      </c>
    </row>
    <row r="72" spans="1:76" ht="25.5">
      <c r="A72" s="171" t="s">
        <v>184</v>
      </c>
      <c r="B72" s="97" t="s">
        <v>185</v>
      </c>
      <c r="C72" s="92" t="s">
        <v>23</v>
      </c>
      <c r="D72" s="94" t="str">
        <f>VLOOKUP(J72,'SERVIÇOS DER 12-25'!A75:G1566,3,0)</f>
        <v>Verga/contraverga reta de concreto armado moldada in loco 10 x 5 cm, Fck = 15 MPa, inclusive forma, armação e desforma, comprimento inferior a 2.0 metros</v>
      </c>
      <c r="E72" s="92" t="str">
        <f>VLOOKUP(J72,'SERVIÇOS DER 12-25'!A75:G1566,4,0)</f>
        <v>m</v>
      </c>
      <c r="F72" s="95">
        <f>MC!J298</f>
        <v>29.65</v>
      </c>
      <c r="G72" s="125">
        <f>VLOOKUP(J72,'SERVIÇOS DER 12-25'!A75:G1566,6,0)</f>
        <v>42.04</v>
      </c>
      <c r="H72" s="93">
        <f>TRUNC(ROUND((1+$F$5)*G72,2),2)</f>
        <v>56.02</v>
      </c>
      <c r="I72" s="167">
        <f>TRUNC(ROUND(F72*H72,2),2)</f>
        <v>1660.99</v>
      </c>
      <c r="J72" s="97">
        <v>50301</v>
      </c>
      <c r="K72" s="759">
        <f t="shared" si="0"/>
        <v>3.3611219456176908E-3</v>
      </c>
    </row>
    <row r="73" spans="1:76">
      <c r="A73" s="169" t="s">
        <v>186</v>
      </c>
      <c r="B73" s="106" t="s">
        <v>187</v>
      </c>
      <c r="C73" s="90" t="s">
        <v>23</v>
      </c>
      <c r="D73" s="98" t="str">
        <f>VLOOKUP(J73,'SERVIÇOS DER 12-25'!A76:G1567,3,0)</f>
        <v>ALVENARIA ESTRUTURAL</v>
      </c>
      <c r="E73" s="91"/>
      <c r="F73" s="91"/>
      <c r="G73" s="125"/>
      <c r="H73" s="93"/>
      <c r="I73" s="167"/>
      <c r="J73" s="106">
        <v>505</v>
      </c>
      <c r="K73" s="759">
        <f t="shared" si="0"/>
        <v>0</v>
      </c>
    </row>
    <row r="74" spans="1:76" ht="51">
      <c r="A74" s="171" t="s">
        <v>189</v>
      </c>
      <c r="B74" s="97" t="s">
        <v>190</v>
      </c>
      <c r="C74" s="92" t="s">
        <v>23</v>
      </c>
      <c r="D74" s="94" t="str">
        <f>VLOOKUP(J74,'SERVIÇOS DER 12-25'!A77:G1568,3,0)</f>
        <v>Alvenaria de blocos de concreto estrutural 14x19x39cm cheios "Classe B", com resistência mínima à compressão 15MPa, assentados c/ argamassa de cimento e areia média no traço 1:4, preparo com betoneira, esp. juntas 10mm e esp. da parede s/ revestimento 14cm</v>
      </c>
      <c r="E74" s="92" t="str">
        <f>VLOOKUP(J74,'SERVIÇOS DER 12-25'!A77:G1568,4,0)</f>
        <v>m2</v>
      </c>
      <c r="F74" s="95">
        <f>MC!J307</f>
        <v>7</v>
      </c>
      <c r="G74" s="125">
        <f>VLOOKUP(J74,'SERVIÇOS DER 12-25'!A77:G1568,6,0)</f>
        <v>141.99</v>
      </c>
      <c r="H74" s="93">
        <f>TRUNC(ROUND((1+$F$5)*G74,2),2)</f>
        <v>189.2</v>
      </c>
      <c r="I74" s="167">
        <f>TRUNC(ROUND(F74*H74,2),2)</f>
        <v>1324.4</v>
      </c>
      <c r="J74" s="97">
        <v>50501</v>
      </c>
      <c r="K74" s="759">
        <f t="shared" si="0"/>
        <v>2.6800100571201936E-3</v>
      </c>
    </row>
    <row r="75" spans="1:76">
      <c r="A75" s="164"/>
      <c r="B75" s="87"/>
      <c r="C75" s="89"/>
      <c r="D75" s="102" t="s">
        <v>191</v>
      </c>
      <c r="E75" s="89"/>
      <c r="F75" s="89"/>
      <c r="G75" s="103"/>
      <c r="H75" s="103"/>
      <c r="I75" s="172">
        <f>SUM(I69:I74)</f>
        <v>9712.4</v>
      </c>
      <c r="J75" s="87"/>
      <c r="K75" s="759">
        <f t="shared" si="0"/>
        <v>1.9653676894272248E-2</v>
      </c>
    </row>
    <row r="76" spans="1:76" s="234" customFormat="1">
      <c r="A76" s="174">
        <v>6</v>
      </c>
      <c r="B76" s="87" t="s">
        <v>192</v>
      </c>
      <c r="C76" s="89" t="s">
        <v>23</v>
      </c>
      <c r="D76" s="108" t="str">
        <f>VLOOKUP(J76,'SERVIÇOS DER 12-25'!A79:G1570,3,0)</f>
        <v>ESQUADRIAS DE MADEIRA</v>
      </c>
      <c r="E76" s="89"/>
      <c r="F76" s="89"/>
      <c r="G76" s="103"/>
      <c r="H76" s="103"/>
      <c r="I76" s="172"/>
      <c r="J76" s="87">
        <v>6</v>
      </c>
      <c r="K76" s="759">
        <f t="shared" ref="K76:K139" si="13">I76/$I$196</f>
        <v>0</v>
      </c>
    </row>
    <row r="77" spans="1:76" s="234" customFormat="1">
      <c r="A77" s="591" t="s">
        <v>194</v>
      </c>
      <c r="B77" s="567" t="s">
        <v>195</v>
      </c>
      <c r="C77" s="559" t="s">
        <v>23</v>
      </c>
      <c r="D77" s="98" t="str">
        <f>VLOOKUP(J77,'SERVIÇOS DER 12-25'!A80:G1571,3,0)</f>
        <v>MARCOS E ALIZARES</v>
      </c>
      <c r="E77" s="560"/>
      <c r="F77" s="561"/>
      <c r="G77" s="562"/>
      <c r="H77" s="563"/>
      <c r="I77" s="592"/>
      <c r="J77" s="567">
        <v>601</v>
      </c>
      <c r="K77" s="759">
        <f t="shared" si="13"/>
        <v>0</v>
      </c>
    </row>
    <row r="78" spans="1:76" ht="25.5">
      <c r="A78" s="572" t="s">
        <v>197</v>
      </c>
      <c r="B78" s="573" t="s">
        <v>198</v>
      </c>
      <c r="C78" s="574" t="s">
        <v>23</v>
      </c>
      <c r="D78" s="94" t="str">
        <f>VLOOKUP(J78,'SERVIÇOS DER 12-25'!A81:G1572,3,0)</f>
        <v>Marco em madeira de lei tipo Peroba, Ipê, Angelim Pedra ou equivalente, com 15 x 3cm de batente</v>
      </c>
      <c r="E78" s="92" t="str">
        <f>VLOOKUP(J78,'SERVIÇOS DER 12-25'!A81:G1572,4,0)</f>
        <v>m</v>
      </c>
      <c r="F78" s="575">
        <f>MC!J313</f>
        <v>5.4</v>
      </c>
      <c r="G78" s="125">
        <f>VLOOKUP(J78,'SERVIÇOS DER 12-25'!A81:G1572,6,0)</f>
        <v>81.14</v>
      </c>
      <c r="H78" s="93">
        <f>TRUNC(ROUND((1+$F$5)*G78,2),2)</f>
        <v>108.12</v>
      </c>
      <c r="I78" s="167">
        <f>TRUNC(ROUND(F78*H78,2),2)</f>
        <v>583.85</v>
      </c>
      <c r="J78" s="573">
        <v>60110</v>
      </c>
      <c r="K78" s="759">
        <f t="shared" si="13"/>
        <v>1.1814586770232745E-3</v>
      </c>
    </row>
    <row r="79" spans="1:76" ht="40.5" customHeight="1">
      <c r="A79" s="591" t="s">
        <v>199</v>
      </c>
      <c r="B79" s="580" t="s">
        <v>200</v>
      </c>
      <c r="C79" s="559" t="s">
        <v>23</v>
      </c>
      <c r="D79" s="98" t="str">
        <f>VLOOKUP(J79,'SERVIÇOS DER 12-25'!A82:G1573,3,0)</f>
        <v>PORTA EM MADEIRA DE LEI TIPO ANGELIM PEDRA OU EQUIV.C/ENCHIMENTO EM MADEIRA 1A.QUALIDADE ESP. 30MM P/ PINTURA, INCLUSIVE ALIZARES, DOBRADIÇAS E FECHADURA EXTERNA, EXCLUSIVE MARCO</v>
      </c>
      <c r="E79" s="560"/>
      <c r="F79" s="561"/>
      <c r="G79" s="722"/>
      <c r="H79" s="723"/>
      <c r="I79" s="724"/>
      <c r="J79" s="580">
        <v>613</v>
      </c>
      <c r="K79" s="759">
        <f t="shared" si="13"/>
        <v>0</v>
      </c>
      <c r="L79" s="234"/>
      <c r="M79" s="234"/>
      <c r="N79" s="234"/>
      <c r="O79" s="234"/>
      <c r="P79" s="234"/>
      <c r="Q79" s="234"/>
      <c r="R79" s="234"/>
      <c r="S79" s="234"/>
      <c r="T79" s="234"/>
      <c r="U79" s="234"/>
      <c r="V79" s="234"/>
      <c r="W79" s="234"/>
      <c r="X79" s="234"/>
      <c r="Y79" s="234"/>
      <c r="Z79" s="234"/>
      <c r="AA79" s="234"/>
      <c r="AB79" s="234"/>
      <c r="AC79" s="234"/>
      <c r="AD79" s="234"/>
      <c r="AE79" s="234"/>
      <c r="AF79" s="234"/>
      <c r="AG79" s="234"/>
      <c r="AH79" s="234"/>
      <c r="AI79" s="234"/>
      <c r="AJ79" s="234"/>
      <c r="AK79" s="234"/>
      <c r="AL79" s="234"/>
      <c r="AM79" s="234"/>
      <c r="AN79" s="234"/>
      <c r="AO79" s="234"/>
      <c r="AP79" s="234"/>
      <c r="AQ79" s="234"/>
      <c r="AR79" s="234"/>
      <c r="AS79" s="234"/>
      <c r="AT79" s="234"/>
      <c r="AU79" s="234"/>
      <c r="AV79" s="234"/>
      <c r="AW79" s="234"/>
      <c r="AX79" s="234"/>
      <c r="AY79" s="234"/>
      <c r="AZ79" s="234"/>
      <c r="BA79" s="234"/>
      <c r="BB79" s="234"/>
      <c r="BC79" s="234"/>
      <c r="BD79" s="234"/>
      <c r="BE79" s="234"/>
      <c r="BF79" s="234"/>
      <c r="BG79" s="234"/>
      <c r="BH79" s="234"/>
      <c r="BI79" s="234"/>
      <c r="BJ79" s="234"/>
      <c r="BK79" s="234"/>
      <c r="BL79" s="234"/>
      <c r="BM79" s="234"/>
      <c r="BN79" s="234"/>
      <c r="BO79" s="234"/>
      <c r="BP79" s="234"/>
      <c r="BQ79" s="234"/>
      <c r="BR79" s="234"/>
      <c r="BS79" s="234"/>
      <c r="BT79" s="234"/>
      <c r="BU79" s="234"/>
      <c r="BV79" s="234"/>
      <c r="BW79" s="234"/>
      <c r="BX79" s="234"/>
    </row>
    <row r="80" spans="1:76" ht="51">
      <c r="A80" s="593" t="s">
        <v>202</v>
      </c>
      <c r="B80" s="564" t="s">
        <v>203</v>
      </c>
      <c r="C80" s="565"/>
      <c r="D80" s="566" t="s">
        <v>204</v>
      </c>
      <c r="E80" s="557" t="s">
        <v>205</v>
      </c>
      <c r="F80" s="558">
        <f>MC!J318</f>
        <v>1</v>
      </c>
      <c r="G80" s="750">
        <f>'COMP-02'!I31</f>
        <v>1506.0350000000001</v>
      </c>
      <c r="H80" s="751">
        <f>TRUNC(ROUND((1+$F$5)*G80,2),2)</f>
        <v>2006.79</v>
      </c>
      <c r="I80" s="752">
        <f>TRUNC(ROUND(F80*H80,2),2)</f>
        <v>2006.79</v>
      </c>
      <c r="J80" s="564"/>
      <c r="K80" s="759">
        <f t="shared" si="13"/>
        <v>4.0608708717368106E-3</v>
      </c>
    </row>
    <row r="81" spans="1:11">
      <c r="A81" s="576"/>
      <c r="B81" s="107"/>
      <c r="C81" s="107"/>
      <c r="D81" s="577" t="s">
        <v>206</v>
      </c>
      <c r="E81" s="107"/>
      <c r="F81" s="107"/>
      <c r="G81" s="578"/>
      <c r="H81" s="578"/>
      <c r="I81" s="579">
        <f>SUM(I78:I80)</f>
        <v>2590.64</v>
      </c>
      <c r="J81" s="107"/>
      <c r="K81" s="759"/>
    </row>
    <row r="82" spans="1:11">
      <c r="A82" s="174">
        <v>7</v>
      </c>
      <c r="B82" s="87" t="s">
        <v>207</v>
      </c>
      <c r="C82" s="89" t="s">
        <v>23</v>
      </c>
      <c r="D82" s="108" t="str">
        <f>VLOOKUP(J82,'SERVIÇOS DER 12-25'!A85:G1576,3,0)</f>
        <v>ESQUADRIAS METÁLICAS</v>
      </c>
      <c r="E82" s="89"/>
      <c r="F82" s="89"/>
      <c r="G82" s="103"/>
      <c r="H82" s="103"/>
      <c r="I82" s="172"/>
      <c r="J82" s="87">
        <v>7</v>
      </c>
      <c r="K82" s="759"/>
    </row>
    <row r="83" spans="1:11">
      <c r="A83" s="169" t="s">
        <v>209</v>
      </c>
      <c r="B83" s="127" t="s">
        <v>210</v>
      </c>
      <c r="C83" s="90" t="s">
        <v>23</v>
      </c>
      <c r="D83" s="98" t="str">
        <f>VLOOKUP(J83,'SERVIÇOS DER 12-25'!A86:G1577,3,0)</f>
        <v>GRADES E PORTÕES</v>
      </c>
      <c r="E83" s="91"/>
      <c r="F83" s="91"/>
      <c r="G83" s="118"/>
      <c r="H83" s="93"/>
      <c r="I83" s="167"/>
      <c r="J83" s="127">
        <v>711</v>
      </c>
      <c r="K83" s="759">
        <f t="shared" si="13"/>
        <v>0</v>
      </c>
    </row>
    <row r="84" spans="1:11">
      <c r="A84" s="171" t="s">
        <v>212</v>
      </c>
      <c r="B84" s="124" t="s">
        <v>213</v>
      </c>
      <c r="C84" s="92" t="s">
        <v>23</v>
      </c>
      <c r="D84" s="94" t="str">
        <f>VLOOKUP(J84,'SERVIÇOS DER 12-25'!A87:G1578,3,0)</f>
        <v>Grade de ferro em barra chata, inclusive chumbamento</v>
      </c>
      <c r="E84" s="92" t="str">
        <f>VLOOKUP(J84,'SERVIÇOS DER 12-25'!A87:G1578,4,0)</f>
        <v>m2</v>
      </c>
      <c r="F84" s="95">
        <f>MC!J334</f>
        <v>42.99</v>
      </c>
      <c r="G84" s="125">
        <f>VLOOKUP(J84,'SERVIÇOS DER 12-25'!A87:G1578,6,0)</f>
        <v>382.74</v>
      </c>
      <c r="H84" s="93">
        <f>TRUNC(ROUND((1+$F$5)*G84,2),2)</f>
        <v>510</v>
      </c>
      <c r="I84" s="167">
        <f>TRUNC(ROUND(F84*H84,2),2)</f>
        <v>21924.9</v>
      </c>
      <c r="J84" s="91">
        <v>71105</v>
      </c>
      <c r="K84" s="761">
        <f t="shared" si="13"/>
        <v>4.4366469723161078E-2</v>
      </c>
    </row>
    <row r="85" spans="1:11">
      <c r="A85" s="164"/>
      <c r="B85" s="87"/>
      <c r="C85" s="89"/>
      <c r="D85" s="102" t="s">
        <v>214</v>
      </c>
      <c r="E85" s="89"/>
      <c r="F85" s="89"/>
      <c r="G85" s="103"/>
      <c r="H85" s="103"/>
      <c r="I85" s="172">
        <f>SUM(I83:I84)</f>
        <v>21924.9</v>
      </c>
      <c r="J85" s="87"/>
      <c r="K85" s="759"/>
    </row>
    <row r="86" spans="1:11">
      <c r="A86" s="174">
        <v>8</v>
      </c>
      <c r="B86" s="87" t="s">
        <v>215</v>
      </c>
      <c r="C86" s="89" t="s">
        <v>23</v>
      </c>
      <c r="D86" s="108" t="str">
        <f>VLOOKUP(J86,'SERVIÇOS DER 12-25'!A89:G1580,3,0)</f>
        <v>COBERTURA</v>
      </c>
      <c r="E86" s="89"/>
      <c r="F86" s="89"/>
      <c r="G86" s="103"/>
      <c r="H86" s="103"/>
      <c r="I86" s="172"/>
      <c r="J86" s="87">
        <v>9</v>
      </c>
      <c r="K86" s="759"/>
    </row>
    <row r="87" spans="1:11">
      <c r="A87" s="166" t="s">
        <v>217</v>
      </c>
      <c r="B87" s="106" t="s">
        <v>218</v>
      </c>
      <c r="C87" s="90" t="s">
        <v>23</v>
      </c>
      <c r="D87" s="98" t="str">
        <f>VLOOKUP(J87,'SERVIÇOS DER 12-25'!A90:G1581,3,0)</f>
        <v>ESTRUTURA PARA TELHADO</v>
      </c>
      <c r="E87" s="90"/>
      <c r="F87" s="90"/>
      <c r="G87" s="128"/>
      <c r="H87" s="230"/>
      <c r="I87" s="231"/>
      <c r="J87" s="106">
        <v>901</v>
      </c>
      <c r="K87" s="759"/>
    </row>
    <row r="88" spans="1:11" ht="25.5">
      <c r="A88" s="168" t="s">
        <v>220</v>
      </c>
      <c r="B88" s="97" t="s">
        <v>221</v>
      </c>
      <c r="C88" s="90"/>
      <c r="D88" s="233" t="s">
        <v>222</v>
      </c>
      <c r="E88" s="92" t="s">
        <v>27</v>
      </c>
      <c r="F88" s="95">
        <f>MC!J340</f>
        <v>17.14</v>
      </c>
      <c r="G88" s="130">
        <f>'COMP-03'!I30</f>
        <v>49.680914000000001</v>
      </c>
      <c r="H88" s="93">
        <f>TRUNC(ROUND((1+$F$5)*G88,2),2)</f>
        <v>66.2</v>
      </c>
      <c r="I88" s="167">
        <f>TRUNC(ROUND(F88*H88,2),2)</f>
        <v>1134.67</v>
      </c>
      <c r="J88" s="97"/>
      <c r="K88" s="759">
        <f t="shared" si="13"/>
        <v>2.2960789878530429E-3</v>
      </c>
    </row>
    <row r="89" spans="1:11">
      <c r="A89" s="166" t="s">
        <v>223</v>
      </c>
      <c r="B89" s="106" t="s">
        <v>224</v>
      </c>
      <c r="C89" s="90" t="s">
        <v>23</v>
      </c>
      <c r="D89" s="98" t="str">
        <f>VLOOKUP(J89,'SERVIÇOS DER 12-25'!A92:G1583,3,0)</f>
        <v>TELHADO</v>
      </c>
      <c r="E89" s="90"/>
      <c r="F89" s="90"/>
      <c r="G89" s="128"/>
      <c r="H89" s="93"/>
      <c r="I89" s="167"/>
      <c r="J89" s="106">
        <v>902</v>
      </c>
      <c r="K89" s="759">
        <f t="shared" si="13"/>
        <v>0</v>
      </c>
    </row>
    <row r="90" spans="1:11">
      <c r="A90" s="168" t="s">
        <v>226</v>
      </c>
      <c r="B90" s="97" t="s">
        <v>227</v>
      </c>
      <c r="C90" s="92" t="s">
        <v>23</v>
      </c>
      <c r="D90" s="94" t="str">
        <f>VLOOKUP(J90,'SERVIÇOS DER 12-25'!A93:G1584,3,0)</f>
        <v>Cobertura em telha ondulada de alumínio, esp. 0.5mm, inclusive acessórios de fixação</v>
      </c>
      <c r="E90" s="92" t="str">
        <f>VLOOKUP(J90,'SERVIÇOS DER 12-25'!A93:G1584,4,0)</f>
        <v>m2</v>
      </c>
      <c r="F90" s="241">
        <f>MC!J345</f>
        <v>17.14</v>
      </c>
      <c r="G90" s="125">
        <f>VLOOKUP(J90,'SERVIÇOS DER 12-25'!A93:G1584,6,0)</f>
        <v>90.9</v>
      </c>
      <c r="H90" s="93">
        <f>TRUNC(ROUND((1+$F$5)*G90,2),2)</f>
        <v>121.12</v>
      </c>
      <c r="I90" s="167">
        <f>TRUNC(ROUND(F90*H90,2),2)</f>
        <v>2076</v>
      </c>
      <c r="J90" s="97">
        <v>90219</v>
      </c>
      <c r="K90" s="759">
        <f t="shared" si="13"/>
        <v>4.2009218352321966E-3</v>
      </c>
    </row>
    <row r="91" spans="1:11" s="234" customFormat="1">
      <c r="A91" s="166" t="s">
        <v>228</v>
      </c>
      <c r="B91" s="106" t="s">
        <v>229</v>
      </c>
      <c r="C91" s="90" t="s">
        <v>23</v>
      </c>
      <c r="D91" s="98" t="str">
        <f>VLOOKUP(J91,'SERVIÇOS DER 12-25'!A94:G1585,3,0)</f>
        <v>RUFOS E CALHAS</v>
      </c>
      <c r="E91" s="90"/>
      <c r="F91" s="90"/>
      <c r="G91" s="128"/>
      <c r="H91" s="93"/>
      <c r="I91" s="167"/>
      <c r="J91" s="106">
        <v>903</v>
      </c>
      <c r="K91" s="759">
        <f t="shared" si="13"/>
        <v>0</v>
      </c>
    </row>
    <row r="92" spans="1:11">
      <c r="A92" s="168" t="s">
        <v>231</v>
      </c>
      <c r="B92" s="97" t="s">
        <v>232</v>
      </c>
      <c r="C92" s="92" t="s">
        <v>23</v>
      </c>
      <c r="D92" s="94" t="str">
        <f>VLOOKUP(J92,'SERVIÇOS DER 12-25'!A95:G1586,3,0)</f>
        <v>Calha em chapa galvanizada com largura de 40 cm</v>
      </c>
      <c r="E92" s="92" t="str">
        <f>VLOOKUP(J92,'SERVIÇOS DER 12-25'!A95:G1586,4,0)</f>
        <v>m</v>
      </c>
      <c r="F92" s="241">
        <f>MC!J352</f>
        <v>36.17</v>
      </c>
      <c r="G92" s="125">
        <f>VLOOKUP(J92,'SERVIÇOS DER 12-25'!A95:G1586,6,0)</f>
        <v>257.39999999999998</v>
      </c>
      <c r="H92" s="93">
        <f>TRUNC(ROUND((1+$F$5)*G92,2),2)</f>
        <v>342.99</v>
      </c>
      <c r="I92" s="167">
        <f>TRUNC(ROUND(F92*H92,2),2)</f>
        <v>12405.95</v>
      </c>
      <c r="J92" s="97">
        <v>90312</v>
      </c>
      <c r="K92" s="759">
        <f t="shared" si="13"/>
        <v>2.510425156156015E-2</v>
      </c>
    </row>
    <row r="93" spans="1:11" s="234" customFormat="1">
      <c r="A93" s="166" t="s">
        <v>233</v>
      </c>
      <c r="B93" s="106" t="s">
        <v>234</v>
      </c>
      <c r="C93" s="90" t="s">
        <v>23</v>
      </c>
      <c r="D93" s="98" t="str">
        <f>VLOOKUP(J93,'SERVIÇOS DER 12-25'!A96:G1587,3,0)</f>
        <v>PLATIBANDA</v>
      </c>
      <c r="E93" s="90"/>
      <c r="F93" s="90"/>
      <c r="G93" s="128"/>
      <c r="H93" s="93"/>
      <c r="I93" s="167"/>
      <c r="J93" s="106">
        <v>904</v>
      </c>
      <c r="K93" s="759">
        <f t="shared" si="13"/>
        <v>0</v>
      </c>
    </row>
    <row r="94" spans="1:11" ht="38.25">
      <c r="A94" s="168" t="s">
        <v>236</v>
      </c>
      <c r="B94" s="97" t="s">
        <v>237</v>
      </c>
      <c r="C94" s="92" t="s">
        <v>23</v>
      </c>
      <c r="D94" s="232" t="s">
        <v>238</v>
      </c>
      <c r="E94" s="92" t="s">
        <v>107</v>
      </c>
      <c r="F94" s="241">
        <f>MC!J364</f>
        <v>34.119999999999997</v>
      </c>
      <c r="G94" s="130">
        <f>'COMP-04'!I42</f>
        <v>132.543938</v>
      </c>
      <c r="H94" s="93">
        <f>TRUNC(ROUND((1+$F$5)*G94,2),2)</f>
        <v>176.61</v>
      </c>
      <c r="I94" s="167">
        <f>TRUNC(ROUND(F94*H94,2),2)</f>
        <v>6025.93</v>
      </c>
      <c r="J94" s="97"/>
      <c r="K94" s="759">
        <f t="shared" si="13"/>
        <v>1.219386363900807E-2</v>
      </c>
    </row>
    <row r="95" spans="1:11">
      <c r="A95" s="164"/>
      <c r="B95" s="87"/>
      <c r="C95" s="89"/>
      <c r="D95" s="102" t="s">
        <v>239</v>
      </c>
      <c r="E95" s="89"/>
      <c r="F95" s="89"/>
      <c r="G95" s="103"/>
      <c r="H95" s="103"/>
      <c r="I95" s="172">
        <f>SUM(I87:I94)</f>
        <v>21642.550000000003</v>
      </c>
      <c r="J95" s="87"/>
      <c r="K95" s="759"/>
    </row>
    <row r="96" spans="1:11">
      <c r="A96" s="174">
        <v>9</v>
      </c>
      <c r="B96" s="89">
        <v>10</v>
      </c>
      <c r="C96" s="89"/>
      <c r="D96" s="108" t="str">
        <f>VLOOKUP(J96,'SERVIÇOS DER 12-25'!A99:G1590,3,0)</f>
        <v>IMPERMEABILIZAÇÃO</v>
      </c>
      <c r="E96" s="89"/>
      <c r="F96" s="89"/>
      <c r="G96" s="103"/>
      <c r="H96" s="103"/>
      <c r="I96" s="172"/>
      <c r="J96" s="89">
        <v>10</v>
      </c>
      <c r="K96" s="759"/>
    </row>
    <row r="97" spans="1:11" ht="25.5">
      <c r="A97" s="169" t="s">
        <v>241</v>
      </c>
      <c r="B97" s="127">
        <v>1002</v>
      </c>
      <c r="C97" s="92" t="s">
        <v>23</v>
      </c>
      <c r="D97" s="98" t="str">
        <f>VLOOKUP(J97,'SERVIÇOS DER 12-25'!A100:G1591,3,0)</f>
        <v>IMPERMEABILIZAÇÃO CALHAS, LAJES DESCOBERTAS, BALDRAMES, PAREDES E JARDINEIRAS</v>
      </c>
      <c r="E97" s="91"/>
      <c r="F97" s="91"/>
      <c r="G97" s="118"/>
      <c r="H97" s="93"/>
      <c r="I97" s="167"/>
      <c r="J97" s="127">
        <v>1002</v>
      </c>
      <c r="K97" s="759"/>
    </row>
    <row r="98" spans="1:11">
      <c r="A98" s="171" t="s">
        <v>243</v>
      </c>
      <c r="B98" s="91">
        <v>100203</v>
      </c>
      <c r="C98" s="92" t="s">
        <v>23</v>
      </c>
      <c r="D98" s="94" t="str">
        <f>VLOOKUP(J98,'SERVIÇOS DER 12-25'!A101:G1592,3,0)</f>
        <v>Pintura impermeabilizante com igolflex ou equivalente a 3 demãos</v>
      </c>
      <c r="E98" s="92" t="str">
        <f>VLOOKUP(J98,'SERVIÇOS DER 12-25'!A101:G1592,4,0)</f>
        <v>m2</v>
      </c>
      <c r="F98" s="95">
        <f>MC!J370</f>
        <v>151.46</v>
      </c>
      <c r="G98" s="125">
        <f>VLOOKUP(J98,'SERVIÇOS DER 12-25'!A101:G1592,6,0)</f>
        <v>45.92</v>
      </c>
      <c r="H98" s="93">
        <f t="shared" ref="H98" si="14">TRUNC(ROUND((1+$F$5)*G98,2),2)</f>
        <v>61.19</v>
      </c>
      <c r="I98" s="167">
        <f t="shared" ref="I98" si="15">TRUNC(ROUND(F98*H98,2),2)</f>
        <v>9267.84</v>
      </c>
      <c r="J98" s="91">
        <v>100203</v>
      </c>
      <c r="K98" s="759">
        <f t="shared" si="13"/>
        <v>1.8754080646164913E-2</v>
      </c>
    </row>
    <row r="99" spans="1:11" ht="38.25">
      <c r="A99" s="171" t="s">
        <v>244</v>
      </c>
      <c r="B99" s="91">
        <v>100208</v>
      </c>
      <c r="C99" s="92" t="s">
        <v>23</v>
      </c>
      <c r="D99" s="94" t="str">
        <f>VLOOKUP(J99,'SERVIÇOS DER 12-25'!A102:G1593,3,0)</f>
        <v>Índice de imperm.c/ manta asfáltica atendendo NBR 9952, asfalto polimerizado esp.3mm, reforç.c/ filme int. polietileno, regul. base c/ arg.1:4 esp.mín.15mm, proteção mec. arg.1:4 esp.20mm, imprimação e juntas dilat.</v>
      </c>
      <c r="E99" s="92" t="str">
        <f>VLOOKUP(J99,'SERVIÇOS DER 12-25'!A102:G1593,4,0)</f>
        <v>m2</v>
      </c>
      <c r="F99" s="95">
        <f>MC!J378</f>
        <v>72.42</v>
      </c>
      <c r="G99" s="125">
        <f>VLOOKUP(J99,'SERVIÇOS DER 12-25'!A102:G1593,6,0)</f>
        <v>373.49</v>
      </c>
      <c r="H99" s="93">
        <f t="shared" ref="H99" si="16">TRUNC(ROUND((1+$F$5)*G99,2),2)</f>
        <v>497.68</v>
      </c>
      <c r="I99" s="167">
        <f t="shared" ref="I99" si="17">TRUNC(ROUND(F99*H99,2),2)</f>
        <v>36041.99</v>
      </c>
      <c r="J99" s="91">
        <v>100208</v>
      </c>
      <c r="K99" s="761">
        <f t="shared" si="13"/>
        <v>7.2933325036715055E-2</v>
      </c>
    </row>
    <row r="100" spans="1:11">
      <c r="A100" s="174"/>
      <c r="B100" s="89"/>
      <c r="C100" s="89"/>
      <c r="D100" s="102" t="s">
        <v>245</v>
      </c>
      <c r="E100" s="89"/>
      <c r="F100" s="89"/>
      <c r="G100" s="103"/>
      <c r="H100" s="103"/>
      <c r="I100" s="172">
        <f>SUM(I97:I99)</f>
        <v>45309.83</v>
      </c>
      <c r="J100" s="89"/>
      <c r="K100" s="759"/>
    </row>
    <row r="101" spans="1:11">
      <c r="A101" s="174">
        <v>10</v>
      </c>
      <c r="B101" s="89">
        <v>11</v>
      </c>
      <c r="C101" s="89"/>
      <c r="D101" s="108" t="str">
        <f>VLOOKUP(J101,'SERVIÇOS DER 12-25'!A104:G1595,3,0)</f>
        <v>TETOS E FORROS</v>
      </c>
      <c r="E101" s="89"/>
      <c r="F101" s="89"/>
      <c r="G101" s="103"/>
      <c r="H101" s="103"/>
      <c r="I101" s="172"/>
      <c r="J101" s="89">
        <v>11</v>
      </c>
      <c r="K101" s="759"/>
    </row>
    <row r="102" spans="1:11">
      <c r="A102" s="169" t="s">
        <v>247</v>
      </c>
      <c r="B102" s="86">
        <v>1101</v>
      </c>
      <c r="C102" s="90" t="s">
        <v>23</v>
      </c>
      <c r="D102" s="98" t="str">
        <f>VLOOKUP(J102,'SERVIÇOS DER 12-25'!A105:G1596,3,0)</f>
        <v>REVESTIMENTO COM ARGAMASSA</v>
      </c>
      <c r="E102" s="91"/>
      <c r="F102" s="91"/>
      <c r="G102" s="125"/>
      <c r="H102" s="93"/>
      <c r="I102" s="167"/>
      <c r="J102" s="86">
        <v>1101</v>
      </c>
      <c r="K102" s="759"/>
    </row>
    <row r="103" spans="1:11" ht="25.5">
      <c r="A103" s="180" t="s">
        <v>249</v>
      </c>
      <c r="B103" s="111">
        <v>110101</v>
      </c>
      <c r="C103" s="111" t="s">
        <v>23</v>
      </c>
      <c r="D103" s="94" t="str">
        <f>VLOOKUP(J103,'SERVIÇOS DER 12-25'!A106:G1597,3,0)</f>
        <v>Chapisco com argamassa de cimento e areia média ou grossa lavada no traço 1:3, espessura 5 mm</v>
      </c>
      <c r="E103" s="92" t="str">
        <f>VLOOKUP(J103,'SERVIÇOS DER 12-25'!A106:G1597,4,0)</f>
        <v>m2</v>
      </c>
      <c r="F103" s="112">
        <f>MC!J390</f>
        <v>104.69</v>
      </c>
      <c r="G103" s="125">
        <f>VLOOKUP(J103,'SERVIÇOS DER 12-25'!A106:G1597,6,0)</f>
        <v>15.47</v>
      </c>
      <c r="H103" s="263">
        <f>TRUNC(ROUND((1+$F$5)*G103,2),2)</f>
        <v>20.61</v>
      </c>
      <c r="I103" s="264">
        <f>TRUNC(ROUND(F103*H103,2),2)</f>
        <v>2157.66</v>
      </c>
      <c r="J103" s="111">
        <v>110101</v>
      </c>
      <c r="K103" s="759">
        <f t="shared" si="13"/>
        <v>4.3661661883463874E-3</v>
      </c>
    </row>
    <row r="104" spans="1:11">
      <c r="A104" s="169" t="s">
        <v>250</v>
      </c>
      <c r="B104" s="86">
        <v>1103</v>
      </c>
      <c r="C104" s="90" t="s">
        <v>23</v>
      </c>
      <c r="D104" s="98" t="str">
        <f>VLOOKUP(J104,'SERVIÇOS DER 12-25'!A107:G1598,3,0)</f>
        <v>REVESTIMENTO EMPREGANDO ARGAMASSA DE CIMENTO, CAL E AREIA</v>
      </c>
      <c r="E104" s="91"/>
      <c r="F104" s="95"/>
      <c r="G104" s="125"/>
      <c r="H104" s="93"/>
      <c r="I104" s="167"/>
      <c r="J104" s="86">
        <v>1103</v>
      </c>
      <c r="K104" s="759">
        <f t="shared" si="13"/>
        <v>0</v>
      </c>
    </row>
    <row r="105" spans="1:11" ht="25.5">
      <c r="A105" s="180" t="s">
        <v>252</v>
      </c>
      <c r="B105" s="111">
        <v>110302</v>
      </c>
      <c r="C105" s="111" t="s">
        <v>23</v>
      </c>
      <c r="D105" s="94" t="str">
        <f>VLOOKUP(J105,'SERVIÇOS DER 12-25'!A108:G1599,3,0)</f>
        <v>Reboco tipo paulista de argamassa de cimento, cal hidratada CH1 e areia lavada traço 1:0.5:6, espessura 25 mm</v>
      </c>
      <c r="E105" s="92" t="str">
        <f>VLOOKUP(J105,'SERVIÇOS DER 12-25'!A108:G1599,4,0)</f>
        <v>m2</v>
      </c>
      <c r="F105" s="112">
        <f>MC!J395</f>
        <v>104.69</v>
      </c>
      <c r="G105" s="125">
        <f>VLOOKUP(J105,'SERVIÇOS DER 12-25'!A108:G1599,6,0)</f>
        <v>74.59</v>
      </c>
      <c r="H105" s="263">
        <f>TRUNC(ROUND((1+$F$5)*G105,2),2)</f>
        <v>99.39</v>
      </c>
      <c r="I105" s="264">
        <f>TRUNC(ROUND(F105*H105,2),2)</f>
        <v>10405.14</v>
      </c>
      <c r="J105" s="111">
        <v>110302</v>
      </c>
      <c r="K105" s="759">
        <f t="shared" si="13"/>
        <v>2.1055481611102086E-2</v>
      </c>
    </row>
    <row r="106" spans="1:11">
      <c r="A106" s="164"/>
      <c r="B106" s="87"/>
      <c r="C106" s="89"/>
      <c r="D106" s="102" t="s">
        <v>253</v>
      </c>
      <c r="E106" s="89"/>
      <c r="F106" s="89"/>
      <c r="G106" s="103"/>
      <c r="H106" s="103"/>
      <c r="I106" s="172">
        <f>SUM(I102:I105)</f>
        <v>12562.8</v>
      </c>
      <c r="J106" s="87"/>
      <c r="K106" s="759"/>
    </row>
    <row r="107" spans="1:11">
      <c r="A107" s="174">
        <v>11</v>
      </c>
      <c r="B107" s="89">
        <v>12</v>
      </c>
      <c r="C107" s="89"/>
      <c r="D107" s="108" t="str">
        <f>VLOOKUP(J107,'SERVIÇOS DER 12-25'!A110:G1601,3,0)</f>
        <v>REVESTIMENTO DE PAREDES</v>
      </c>
      <c r="E107" s="89"/>
      <c r="F107" s="89"/>
      <c r="G107" s="103"/>
      <c r="H107" s="103"/>
      <c r="I107" s="172"/>
      <c r="J107" s="89">
        <v>12</v>
      </c>
      <c r="K107" s="759"/>
    </row>
    <row r="108" spans="1:11">
      <c r="A108" s="169" t="s">
        <v>255</v>
      </c>
      <c r="B108" s="127">
        <v>1203</v>
      </c>
      <c r="C108" s="92" t="s">
        <v>23</v>
      </c>
      <c r="D108" s="98" t="str">
        <f>VLOOKUP(J108,'SERVIÇOS DER 12-25'!A111:G1602,3,0)</f>
        <v>REVESTIMENTO EMPREGANDO ARGAMASSA DE CIMENTO, CAL E AREIA</v>
      </c>
      <c r="E108" s="91"/>
      <c r="F108" s="91"/>
      <c r="G108" s="118"/>
      <c r="H108" s="93"/>
      <c r="I108" s="167"/>
      <c r="J108" s="127">
        <v>1203</v>
      </c>
      <c r="K108" s="759"/>
    </row>
    <row r="109" spans="1:11" ht="25.5">
      <c r="A109" s="171" t="s">
        <v>256</v>
      </c>
      <c r="B109" s="91">
        <v>120303</v>
      </c>
      <c r="C109" s="92" t="s">
        <v>23</v>
      </c>
      <c r="D109" s="94" t="str">
        <f>VLOOKUP(J109,'SERVIÇOS DER 12-25'!A112:G1603,3,0)</f>
        <v>Reboco tipo paulista de argamassa de cimento, cal hidratada CH1 e areia média ou grossa lavada no traço 1:0.5:6, espessura 25 mm</v>
      </c>
      <c r="E109" s="92" t="str">
        <f>VLOOKUP(J109,'SERVIÇOS DER 12-25'!A112:G1603,4,0)</f>
        <v>m2</v>
      </c>
      <c r="F109" s="95">
        <f>MC!J401</f>
        <v>180.28</v>
      </c>
      <c r="G109" s="125">
        <f>VLOOKUP(J109,'SERVIÇOS DER 12-25'!A112:G1603,6,0)</f>
        <v>66.180000000000007</v>
      </c>
      <c r="H109" s="93">
        <f t="shared" ref="H109:H110" si="18">TRUNC(ROUND((1+$F$5)*G109,2),2)</f>
        <v>88.18</v>
      </c>
      <c r="I109" s="167">
        <f t="shared" ref="I109:I110" si="19">TRUNC(ROUND(F109*H109,2),2)</f>
        <v>15897.09</v>
      </c>
      <c r="J109" s="91">
        <v>120303</v>
      </c>
      <c r="K109" s="759">
        <f t="shared" si="13"/>
        <v>3.2168801781142294E-2</v>
      </c>
    </row>
    <row r="110" spans="1:11" ht="25.5">
      <c r="A110" s="171" t="s">
        <v>257</v>
      </c>
      <c r="B110" s="91">
        <v>120308</v>
      </c>
      <c r="C110" s="92" t="s">
        <v>23</v>
      </c>
      <c r="D110" s="94" t="str">
        <f>VLOOKUP(J110,'SERVIÇOS DER 12-25'!A113:G1604,3,0)</f>
        <v>Chapisco de argamassa de cimento e areia média ou grossa lavada no traço 1:3, espessura 5mm, com utilização de impermeabilizante</v>
      </c>
      <c r="E110" s="92" t="str">
        <f>VLOOKUP(J110,'SERVIÇOS DER 12-25'!A113:G1604,4,0)</f>
        <v>m2</v>
      </c>
      <c r="F110" s="95">
        <f>MC!J407</f>
        <v>180.28</v>
      </c>
      <c r="G110" s="125">
        <f>VLOOKUP(J110,'SERVIÇOS DER 12-25'!A113:G1604,6,0)</f>
        <v>8.7200000000000006</v>
      </c>
      <c r="H110" s="93">
        <f t="shared" si="18"/>
        <v>11.62</v>
      </c>
      <c r="I110" s="167">
        <f t="shared" si="19"/>
        <v>2094.85</v>
      </c>
      <c r="J110" s="91">
        <v>120308</v>
      </c>
      <c r="K110" s="759">
        <f t="shared" si="13"/>
        <v>4.2390660436108698E-3</v>
      </c>
    </row>
    <row r="111" spans="1:11">
      <c r="A111" s="164"/>
      <c r="B111" s="87"/>
      <c r="C111" s="89"/>
      <c r="D111" s="102" t="s">
        <v>258</v>
      </c>
      <c r="E111" s="89"/>
      <c r="F111" s="89"/>
      <c r="G111" s="103"/>
      <c r="H111" s="103"/>
      <c r="I111" s="172">
        <f>SUM(I108:I110)</f>
        <v>17991.939999999999</v>
      </c>
      <c r="J111" s="87"/>
      <c r="K111" s="759"/>
    </row>
    <row r="112" spans="1:11">
      <c r="A112" s="174">
        <v>12</v>
      </c>
      <c r="B112" s="89">
        <v>13</v>
      </c>
      <c r="C112" s="89" t="s">
        <v>23</v>
      </c>
      <c r="D112" s="108" t="str">
        <f>VLOOKUP(J112,'SERVIÇOS DER 12-25'!A115:G1606,3,0)</f>
        <v>PISOS INTERNOS E EXTERNOS</v>
      </c>
      <c r="E112" s="89"/>
      <c r="F112" s="89"/>
      <c r="G112" s="103"/>
      <c r="H112" s="103"/>
      <c r="I112" s="172"/>
      <c r="J112" s="89">
        <v>13</v>
      </c>
      <c r="K112" s="759"/>
    </row>
    <row r="113" spans="1:11">
      <c r="A113" s="169" t="s">
        <v>260</v>
      </c>
      <c r="B113" s="127">
        <v>1301</v>
      </c>
      <c r="C113" s="90" t="s">
        <v>23</v>
      </c>
      <c r="D113" s="98" t="str">
        <f>VLOOKUP(J113,'SERVIÇOS DER 12-25'!A116:G1607,3,0)</f>
        <v>LASTRO DE CONTRAPISO</v>
      </c>
      <c r="E113" s="91"/>
      <c r="F113" s="91"/>
      <c r="G113" s="118"/>
      <c r="H113" s="93"/>
      <c r="I113" s="167"/>
      <c r="J113" s="127">
        <v>1301</v>
      </c>
      <c r="K113" s="759"/>
    </row>
    <row r="114" spans="1:11">
      <c r="A114" s="171" t="s">
        <v>262</v>
      </c>
      <c r="B114" s="91">
        <v>130111</v>
      </c>
      <c r="C114" s="92" t="s">
        <v>23</v>
      </c>
      <c r="D114" s="94" t="str">
        <f>VLOOKUP(J114,'SERVIÇOS DER 12-25'!A117:G1608,3,0)</f>
        <v>Lastro impermeabilizado de concreto não estrutural, espessura de 6 cm</v>
      </c>
      <c r="E114" s="92" t="str">
        <f>VLOOKUP(J114,'SERVIÇOS DER 12-25'!A117:G1608,4,0)</f>
        <v>m2</v>
      </c>
      <c r="F114" s="95">
        <f>MC!J415</f>
        <v>43.93</v>
      </c>
      <c r="G114" s="125">
        <f>VLOOKUP(J114,'SERVIÇOS DER 12-25'!A117:G1608,6,0)</f>
        <v>66.209999999999994</v>
      </c>
      <c r="H114" s="93">
        <f t="shared" ref="H114" si="20">TRUNC(ROUND((1+$F$5)*G114,2),2)</f>
        <v>88.22</v>
      </c>
      <c r="I114" s="167">
        <f t="shared" ref="I114" si="21">TRUNC(ROUND(F114*H114,2),2)</f>
        <v>3875.5</v>
      </c>
      <c r="J114" s="91">
        <v>130111</v>
      </c>
      <c r="K114" s="759">
        <f t="shared" si="13"/>
        <v>7.8423278287294684E-3</v>
      </c>
    </row>
    <row r="115" spans="1:11">
      <c r="A115" s="169" t="s">
        <v>264</v>
      </c>
      <c r="B115" s="127">
        <v>1302</v>
      </c>
      <c r="C115" s="90" t="s">
        <v>23</v>
      </c>
      <c r="D115" s="98" t="str">
        <f>VLOOKUP(J115,'SERVIÇOS DER 12-25'!A118:G1609,3,0)</f>
        <v>ACABAMENTOS</v>
      </c>
      <c r="E115" s="91"/>
      <c r="F115" s="91"/>
      <c r="G115" s="125"/>
      <c r="H115" s="93"/>
      <c r="I115" s="167"/>
      <c r="J115" s="127">
        <v>1302</v>
      </c>
      <c r="K115" s="759">
        <f t="shared" si="13"/>
        <v>0</v>
      </c>
    </row>
    <row r="116" spans="1:11" ht="25.5">
      <c r="A116" s="171" t="s">
        <v>266</v>
      </c>
      <c r="B116" s="110">
        <v>130209</v>
      </c>
      <c r="C116" s="92" t="s">
        <v>23</v>
      </c>
      <c r="D116" s="94" t="str">
        <f>VLOOKUP(J116,'SERVIÇOS DER 12-25'!A119:G1610,3,0)</f>
        <v>Piso de cimentado camurçado executado com argamassa de cimento e areia no traço 1:3, esp. 3.0cm</v>
      </c>
      <c r="E116" s="92" t="str">
        <f>VLOOKUP(J116,'SERVIÇOS DER 12-25'!A119:G1610,4,0)</f>
        <v>m2</v>
      </c>
      <c r="F116" s="95">
        <f>MC!J422</f>
        <v>43.93</v>
      </c>
      <c r="G116" s="125">
        <f>VLOOKUP(J116,'SERVIÇOS DER 12-25'!A119:G1610,6,0)</f>
        <v>103.18</v>
      </c>
      <c r="H116" s="93">
        <f t="shared" ref="H116:H120" si="22">TRUNC(ROUND((1+$F$5)*G116,2),2)</f>
        <v>137.49</v>
      </c>
      <c r="I116" s="167">
        <f t="shared" ref="I116:I120" si="23">TRUNC(ROUND(F116*H116,2),2)</f>
        <v>6039.94</v>
      </c>
      <c r="J116" s="110">
        <v>130209</v>
      </c>
      <c r="K116" s="759">
        <f t="shared" si="13"/>
        <v>1.2222213790699592E-2</v>
      </c>
    </row>
    <row r="117" spans="1:11" ht="38.25">
      <c r="A117" s="171" t="s">
        <v>268</v>
      </c>
      <c r="B117" s="91">
        <v>130230</v>
      </c>
      <c r="C117" s="92" t="s">
        <v>23</v>
      </c>
      <c r="D117" s="94" t="str">
        <f>VLOOKUP(J117,'SERVIÇOS DER 12-25'!A120:G1611,3,0)</f>
        <v>Piso argamassa alta resistência tipo granilite ou equiv de qualidade comprovada, esp de 10mm, com juntas plástica em quadros de 1m, na cor natural, com acabamento anti-derrapante mecanizado, inclusive regularização e=3.0cm</v>
      </c>
      <c r="E117" s="92" t="str">
        <f>VLOOKUP(J117,'SERVIÇOS DER 12-25'!A120:G1611,4,0)</f>
        <v>m2</v>
      </c>
      <c r="F117" s="95">
        <f>MC!J432</f>
        <v>126.15</v>
      </c>
      <c r="G117" s="125">
        <f>VLOOKUP(J117,'SERVIÇOS DER 12-25'!A120:G1611,6,0)</f>
        <v>147.13</v>
      </c>
      <c r="H117" s="93">
        <f t="shared" si="22"/>
        <v>196.05</v>
      </c>
      <c r="I117" s="167">
        <f t="shared" si="23"/>
        <v>24731.71</v>
      </c>
      <c r="J117" s="91">
        <v>130230</v>
      </c>
      <c r="K117" s="761">
        <f t="shared" si="13"/>
        <v>5.0046233411190008E-2</v>
      </c>
    </row>
    <row r="118" spans="1:11" ht="38.25">
      <c r="A118" s="171" t="s">
        <v>270</v>
      </c>
      <c r="B118" s="91">
        <v>130233</v>
      </c>
      <c r="C118" s="92" t="s">
        <v>23</v>
      </c>
      <c r="D118" s="94" t="str">
        <f>VLOOKUP(J118,'SERVIÇOS DER 12-25'!A121:G1612,3,0)</f>
        <v>Porcelanato esmaltado, acabamento acetinado, dim. 60x60cm, ref. de cor CIMENTO CINZA BOLD Portobello/equiv, utilizando dupla colagem de argamassa colante para porcelanato tipo ACIII e rejunte 3mm para porcelanato</v>
      </c>
      <c r="E118" s="92" t="str">
        <f>VLOOKUP(J118,'SERVIÇOS DER 12-25'!A121:G1612,4,0)</f>
        <v>m2</v>
      </c>
      <c r="F118" s="95">
        <f>MC!J436</f>
        <v>2.6</v>
      </c>
      <c r="G118" s="125">
        <f>VLOOKUP(J118,'SERVIÇOS DER 12-25'!A121:G1612,6,0)</f>
        <v>144.21</v>
      </c>
      <c r="H118" s="93">
        <f>TRUNC(ROUND((1+$F$5)*G118,2),2)</f>
        <v>192.16</v>
      </c>
      <c r="I118" s="167">
        <f>TRUNC(ROUND(F118*H118,2),2)</f>
        <v>499.62</v>
      </c>
      <c r="J118" s="91">
        <v>130233</v>
      </c>
      <c r="K118" s="759">
        <f t="shared" si="13"/>
        <v>1.0110137607508237E-3</v>
      </c>
    </row>
    <row r="119" spans="1:11" s="234" customFormat="1">
      <c r="A119" s="169" t="s">
        <v>271</v>
      </c>
      <c r="B119" s="86">
        <v>1303</v>
      </c>
      <c r="C119" s="90" t="s">
        <v>23</v>
      </c>
      <c r="D119" s="98" t="str">
        <f>VLOOKUP(J119,'SERVIÇOS DER 12-25'!A122:G1613,3,0)</f>
        <v>DEGRAUS, RODAPÉS, SOLEIRAS E PEITORIS</v>
      </c>
      <c r="E119" s="86"/>
      <c r="F119" s="236"/>
      <c r="G119" s="721"/>
      <c r="H119" s="93"/>
      <c r="I119" s="167"/>
      <c r="J119" s="86">
        <v>1303</v>
      </c>
      <c r="K119" s="759">
        <f t="shared" si="13"/>
        <v>0</v>
      </c>
    </row>
    <row r="120" spans="1:11" ht="38.25">
      <c r="A120" s="171" t="s">
        <v>273</v>
      </c>
      <c r="B120" s="91">
        <v>130322</v>
      </c>
      <c r="C120" s="92" t="s">
        <v>23</v>
      </c>
      <c r="D120" s="94" t="str">
        <f>VLOOKUP(J120,'SERVIÇOS DER 12-25'!A123:G1614,3,0)</f>
        <v>Rodapé de argamassa de alta resistência tipo granilite ou equivalente de qualidade comprovada, altura de 10 cm e espessura de 10 mm, com cantos boleados, executado com cimento e granitina grana N.1, inclusive polimento</v>
      </c>
      <c r="E120" s="92" t="str">
        <f>VLOOKUP(J120,'SERVIÇOS DER 12-25'!A123:G1614,4,0)</f>
        <v>m</v>
      </c>
      <c r="F120" s="95">
        <f>MC!J444</f>
        <v>102.85</v>
      </c>
      <c r="G120" s="125">
        <f>VLOOKUP(J120,'SERVIÇOS DER 12-25'!A123:G1614,6,0)</f>
        <v>32.58</v>
      </c>
      <c r="H120" s="93">
        <f t="shared" si="22"/>
        <v>43.41</v>
      </c>
      <c r="I120" s="167">
        <f t="shared" si="23"/>
        <v>4464.72</v>
      </c>
      <c r="J120" s="91">
        <v>130322</v>
      </c>
      <c r="K120" s="759">
        <f t="shared" si="13"/>
        <v>9.0346530521184451E-3</v>
      </c>
    </row>
    <row r="121" spans="1:11">
      <c r="A121" s="164"/>
      <c r="B121" s="87"/>
      <c r="C121" s="89"/>
      <c r="D121" s="102" t="s">
        <v>274</v>
      </c>
      <c r="E121" s="89"/>
      <c r="F121" s="89"/>
      <c r="G121" s="103"/>
      <c r="H121" s="103"/>
      <c r="I121" s="172">
        <f>SUM(I113:I120)</f>
        <v>39611.49</v>
      </c>
      <c r="J121" s="87"/>
      <c r="K121" s="759"/>
    </row>
    <row r="122" spans="1:11">
      <c r="A122" s="174">
        <v>13</v>
      </c>
      <c r="B122" s="89">
        <v>14</v>
      </c>
      <c r="C122" s="89" t="s">
        <v>23</v>
      </c>
      <c r="D122" s="108" t="str">
        <f>VLOOKUP(J122,'SERVIÇOS DER 12-25'!A125:G1616,3,0)</f>
        <v>INSTALAÇÕES HIDRO-SANITÁRIAS</v>
      </c>
      <c r="E122" s="89"/>
      <c r="F122" s="89"/>
      <c r="G122" s="103"/>
      <c r="H122" s="103"/>
      <c r="I122" s="172"/>
      <c r="J122" s="89">
        <v>14</v>
      </c>
      <c r="K122" s="759"/>
    </row>
    <row r="123" spans="1:11" s="234" customFormat="1">
      <c r="A123" s="237" t="s">
        <v>276</v>
      </c>
      <c r="B123" s="90">
        <v>1409</v>
      </c>
      <c r="C123" s="90" t="s">
        <v>23</v>
      </c>
      <c r="D123" s="98" t="str">
        <f>VLOOKUP(J123,'SERVIÇOS DER 12-25'!A126:G1617,3,0)</f>
        <v>TUBULAÇÃO DE LIGAÇÃO DE CAIXAS</v>
      </c>
      <c r="E123" s="90"/>
      <c r="F123" s="90"/>
      <c r="G123" s="128"/>
      <c r="H123" s="93"/>
      <c r="I123" s="167"/>
      <c r="J123" s="90">
        <v>1409</v>
      </c>
      <c r="K123" s="759"/>
    </row>
    <row r="124" spans="1:11" ht="25.5">
      <c r="A124" s="238" t="s">
        <v>278</v>
      </c>
      <c r="B124" s="92">
        <v>140903</v>
      </c>
      <c r="C124" s="92" t="s">
        <v>23</v>
      </c>
      <c r="D124" s="94" t="str">
        <f>VLOOKUP(J124,'SERVIÇOS DER 12-25'!A127:G1618,3,0)</f>
        <v>Tubo PVC rígido para esgoto no diâmetro de 100mm incluindo escavação e aterro com areia</v>
      </c>
      <c r="E124" s="92" t="str">
        <f>VLOOKUP(J124,'SERVIÇOS DER 12-25'!A127:G1618,4,0)</f>
        <v>m</v>
      </c>
      <c r="F124" s="241">
        <f>MC!J450</f>
        <v>20</v>
      </c>
      <c r="G124" s="125">
        <f>VLOOKUP(J124,'SERVIÇOS DER 12-25'!A127:G1618,6,0)</f>
        <v>69.19</v>
      </c>
      <c r="H124" s="93">
        <f t="shared" ref="H124" si="24">TRUNC(ROUND((1+$F$5)*G124,2),2)</f>
        <v>92.2</v>
      </c>
      <c r="I124" s="167">
        <f t="shared" ref="I124" si="25">TRUNC(ROUND(F124*H124,2),2)</f>
        <v>1844</v>
      </c>
      <c r="J124" s="92">
        <v>140903</v>
      </c>
      <c r="K124" s="759">
        <f t="shared" si="13"/>
        <v>3.7314546551869801E-3</v>
      </c>
    </row>
    <row r="125" spans="1:11" s="129" customFormat="1">
      <c r="A125" s="175" t="s">
        <v>279</v>
      </c>
      <c r="B125" s="86">
        <v>1411</v>
      </c>
      <c r="C125" s="90" t="s">
        <v>23</v>
      </c>
      <c r="D125" s="98" t="str">
        <f>VLOOKUP(J125,'SERVIÇOS DER 12-25'!A128:G1619,3,0)</f>
        <v>CAIXAS EMPREGANDO ARGAMASSA DE CIMENTO, CAL E AREIA</v>
      </c>
      <c r="E125" s="91"/>
      <c r="F125" s="95"/>
      <c r="G125" s="125"/>
      <c r="H125" s="93"/>
      <c r="I125" s="167"/>
      <c r="J125" s="86">
        <v>1411</v>
      </c>
      <c r="K125" s="759">
        <f t="shared" si="13"/>
        <v>0</v>
      </c>
    </row>
    <row r="126" spans="1:11" s="129" customFormat="1" ht="38.25">
      <c r="A126" s="173" t="s">
        <v>281</v>
      </c>
      <c r="B126" s="91">
        <v>141101</v>
      </c>
      <c r="C126" s="92" t="s">
        <v>23</v>
      </c>
      <c r="D126" s="94" t="str">
        <f>VLOOKUP(J126,'SERVIÇOS DER 12-25'!A129:G1620,3,0)</f>
        <v>Caixas de inspeção de alv. blocos concreto 9x19x39cm, dim, 60x60cm e Hmáx = 1m, com tampa de conc. esp. 5cm, lastro de conc. esp. 10cm, revest intern. c/ chapisco e reboco impermeabilizado, incl. escavação, reaterro e enchimento</v>
      </c>
      <c r="E126" s="92" t="str">
        <f>VLOOKUP(J126,'SERVIÇOS DER 12-25'!A129:G1620,4,0)</f>
        <v>und</v>
      </c>
      <c r="F126" s="95">
        <f>MC!J455</f>
        <v>2</v>
      </c>
      <c r="G126" s="125">
        <f>VLOOKUP(J126,'SERVIÇOS DER 12-25'!A129:G1620,6,0)</f>
        <v>647.38</v>
      </c>
      <c r="H126" s="93">
        <f t="shared" ref="H126:H132" si="26">TRUNC(ROUND((1+$F$5)*G126,2),2)</f>
        <v>862.63</v>
      </c>
      <c r="I126" s="167">
        <f t="shared" ref="I126:I132" si="27">TRUNC(ROUND(F126*H126,2),2)</f>
        <v>1725.26</v>
      </c>
      <c r="J126" s="91">
        <v>141101</v>
      </c>
      <c r="K126" s="759">
        <f t="shared" si="13"/>
        <v>3.4911764958828031E-3</v>
      </c>
    </row>
    <row r="127" spans="1:11" s="129" customFormat="1" ht="25.5">
      <c r="A127" s="173" t="s">
        <v>283</v>
      </c>
      <c r="B127" s="91">
        <v>141109</v>
      </c>
      <c r="C127" s="92" t="s">
        <v>23</v>
      </c>
      <c r="D127" s="94" t="str">
        <f>VLOOKUP(J127,'SERVIÇOS DER 12-25'!A130:G1621,3,0)</f>
        <v>Grelha largura 20 cm de ferro redondo de 1/2" a cada 3 cm, contorno com barra de ferro de 3/4" x 1/8" e caixilho de cantoneira de 1" x 3/16"</v>
      </c>
      <c r="E127" s="92" t="str">
        <f>VLOOKUP(J127,'SERVIÇOS DER 12-25'!A130:G1621,4,0)</f>
        <v>m</v>
      </c>
      <c r="F127" s="95">
        <f>MC!J459</f>
        <v>1.73</v>
      </c>
      <c r="G127" s="125">
        <f>VLOOKUP(J127,'SERVIÇOS DER 12-25'!A130:G1621,6,0)</f>
        <v>199.29</v>
      </c>
      <c r="H127" s="93">
        <f t="shared" ref="H127" si="28">TRUNC(ROUND((1+$F$5)*G127,2),2)</f>
        <v>265.55</v>
      </c>
      <c r="I127" s="167">
        <f t="shared" ref="I127" si="29">TRUNC(ROUND(F127*H127,2),2)</f>
        <v>459.4</v>
      </c>
      <c r="J127" s="91">
        <v>141109</v>
      </c>
      <c r="K127" s="759">
        <f t="shared" si="13"/>
        <v>9.2962595910677794E-4</v>
      </c>
    </row>
    <row r="128" spans="1:11" s="129" customFormat="1">
      <c r="A128" s="175" t="s">
        <v>285</v>
      </c>
      <c r="B128" s="86">
        <v>1414</v>
      </c>
      <c r="C128" s="90" t="s">
        <v>23</v>
      </c>
      <c r="D128" s="98" t="str">
        <f>VLOOKUP(J128,'SERVIÇOS DER 12-25'!A131:G1622,3,0)</f>
        <v>REDE DE ÁGUA FRIA - TUBOS SOLDÁVEIS DE PVC</v>
      </c>
      <c r="E128" s="91"/>
      <c r="F128" s="95"/>
      <c r="G128" s="125"/>
      <c r="H128" s="93"/>
      <c r="I128" s="167"/>
      <c r="J128" s="86">
        <v>1414</v>
      </c>
      <c r="K128" s="759">
        <f t="shared" si="13"/>
        <v>0</v>
      </c>
    </row>
    <row r="129" spans="1:76" s="129" customFormat="1">
      <c r="A129" s="173" t="s">
        <v>287</v>
      </c>
      <c r="B129" s="91">
        <v>141410</v>
      </c>
      <c r="C129" s="92" t="s">
        <v>23</v>
      </c>
      <c r="D129" s="94" t="str">
        <f>VLOOKUP(J129,'SERVIÇOS DER 12-25'!A132:G1623,3,0)</f>
        <v>Tubo de PVC rígido soldável marrom, DN 25mm (3/4"), inclusive conexões</v>
      </c>
      <c r="E129" s="92" t="str">
        <f>VLOOKUP(J129,'SERVIÇOS DER 12-25'!A132:G1623,4,0)</f>
        <v>m</v>
      </c>
      <c r="F129" s="95">
        <f>MC!J464</f>
        <v>2.6</v>
      </c>
      <c r="G129" s="125">
        <f>VLOOKUP(J129,'SERVIÇOS DER 12-25'!A132:G1623,6,0)</f>
        <v>23.21</v>
      </c>
      <c r="H129" s="93">
        <f t="shared" ref="H129" si="30">TRUNC(ROUND((1+$F$5)*G129,2),2)</f>
        <v>30.93</v>
      </c>
      <c r="I129" s="167">
        <f t="shared" ref="I129" si="31">TRUNC(ROUND(F129*H129,2),2)</f>
        <v>80.42</v>
      </c>
      <c r="J129" s="91">
        <v>141410</v>
      </c>
      <c r="K129" s="759">
        <f t="shared" si="13"/>
        <v>1.6273513197946689E-4</v>
      </c>
    </row>
    <row r="130" spans="1:76">
      <c r="A130" s="169" t="s">
        <v>288</v>
      </c>
      <c r="B130" s="127">
        <v>1419</v>
      </c>
      <c r="C130" s="90" t="s">
        <v>23</v>
      </c>
      <c r="D130" s="98" t="str">
        <f>VLOOKUP(J130,'SERVIÇOS DER 12-25'!A133:G1624,3,0)</f>
        <v>REDE DE ESGOTO - TUBOS DE PVC</v>
      </c>
      <c r="E130" s="91"/>
      <c r="F130" s="91"/>
      <c r="G130" s="125"/>
      <c r="H130" s="93"/>
      <c r="I130" s="167"/>
      <c r="J130" s="127">
        <v>1419</v>
      </c>
      <c r="K130" s="759">
        <f t="shared" si="13"/>
        <v>0</v>
      </c>
    </row>
    <row r="131" spans="1:76" ht="25.5">
      <c r="A131" s="171" t="s">
        <v>290</v>
      </c>
      <c r="B131" s="91">
        <v>141906</v>
      </c>
      <c r="C131" s="92" t="s">
        <v>23</v>
      </c>
      <c r="D131" s="94" t="str">
        <f>VLOOKUP(J131,'SERVIÇOS DER 12-25'!A134:G1625,3,0)</f>
        <v>Tubo de PVC rígido soldável branco, para esgoto, série normal, diâmetro 40mm (1 1/2"), inclusive conexões</v>
      </c>
      <c r="E131" s="92" t="str">
        <f>VLOOKUP(J131,'SERVIÇOS DER 12-25'!A134:G1625,4,0)</f>
        <v>m</v>
      </c>
      <c r="F131" s="95">
        <f>MC!J469</f>
        <v>2.6</v>
      </c>
      <c r="G131" s="125">
        <f>VLOOKUP(J131,'SERVIÇOS DER 12-25'!A134:G1625,6,0)</f>
        <v>31.4</v>
      </c>
      <c r="H131" s="93">
        <f t="shared" ref="H131" si="32">TRUNC(ROUND((1+$F$5)*G131,2),2)</f>
        <v>41.84</v>
      </c>
      <c r="I131" s="167">
        <f t="shared" ref="I131" si="33">TRUNC(ROUND(F131*H131,2),2)</f>
        <v>108.78</v>
      </c>
      <c r="J131" s="91">
        <v>141906</v>
      </c>
      <c r="K131" s="759">
        <f t="shared" si="13"/>
        <v>2.2012344760913215E-4</v>
      </c>
      <c r="L131" s="129"/>
      <c r="M131" s="129"/>
      <c r="N131" s="129"/>
      <c r="O131" s="129"/>
      <c r="P131" s="129"/>
      <c r="Q131" s="129"/>
      <c r="R131" s="129"/>
      <c r="S131" s="129"/>
      <c r="T131" s="129"/>
      <c r="U131" s="129"/>
      <c r="V131" s="129"/>
      <c r="W131" s="129"/>
      <c r="X131" s="129"/>
      <c r="Y131" s="129"/>
      <c r="Z131" s="129"/>
      <c r="AA131" s="129"/>
      <c r="AB131" s="129"/>
      <c r="AC131" s="129"/>
      <c r="AD131" s="129"/>
      <c r="AE131" s="129"/>
      <c r="AF131" s="129"/>
      <c r="AG131" s="129"/>
      <c r="AH131" s="129"/>
      <c r="AI131" s="129"/>
      <c r="AJ131" s="129"/>
      <c r="AK131" s="129"/>
      <c r="AL131" s="129"/>
      <c r="AM131" s="129"/>
      <c r="AN131" s="129"/>
      <c r="AO131" s="129"/>
      <c r="AP131" s="129"/>
      <c r="AQ131" s="129"/>
      <c r="AR131" s="129"/>
      <c r="AS131" s="129"/>
      <c r="AT131" s="129"/>
      <c r="AU131" s="129"/>
      <c r="AV131" s="129"/>
      <c r="AW131" s="129"/>
      <c r="AX131" s="129"/>
      <c r="AY131" s="129"/>
      <c r="AZ131" s="129"/>
      <c r="BA131" s="129"/>
      <c r="BB131" s="129"/>
      <c r="BC131" s="129"/>
      <c r="BD131" s="129"/>
      <c r="BE131" s="129"/>
      <c r="BF131" s="129"/>
      <c r="BG131" s="129"/>
      <c r="BH131" s="129"/>
      <c r="BI131" s="129"/>
      <c r="BJ131" s="129"/>
      <c r="BK131" s="129"/>
      <c r="BL131" s="129"/>
      <c r="BM131" s="129"/>
      <c r="BN131" s="129"/>
      <c r="BO131" s="129"/>
      <c r="BP131" s="129"/>
      <c r="BQ131" s="129"/>
      <c r="BR131" s="129"/>
      <c r="BS131" s="129"/>
      <c r="BT131" s="129"/>
      <c r="BU131" s="129"/>
      <c r="BV131" s="129"/>
      <c r="BW131" s="129"/>
      <c r="BX131" s="129"/>
    </row>
    <row r="132" spans="1:76" s="129" customFormat="1" ht="25.5">
      <c r="A132" s="171" t="s">
        <v>291</v>
      </c>
      <c r="B132" s="91">
        <v>141910</v>
      </c>
      <c r="C132" s="92" t="s">
        <v>23</v>
      </c>
      <c r="D132" s="94" t="str">
        <f>VLOOKUP(J132,'SERVIÇOS DER 12-25'!A135:G1626,3,0)</f>
        <v>Tubo de PVC rígido soldável branco, para esgoto, série normal, diâmetro 150mm (6"), inclusive conexões</v>
      </c>
      <c r="E132" s="92" t="str">
        <f>VLOOKUP(J132,'SERVIÇOS DER 12-25'!A135:G1626,4,0)</f>
        <v>m</v>
      </c>
      <c r="F132" s="95">
        <f>MC!J475</f>
        <v>9.1999999999999993</v>
      </c>
      <c r="G132" s="125">
        <f>VLOOKUP(J132,'SERVIÇOS DER 12-25'!A135:G1626,6,0)</f>
        <v>97.86</v>
      </c>
      <c r="H132" s="93">
        <f t="shared" si="26"/>
        <v>130.4</v>
      </c>
      <c r="I132" s="167">
        <f t="shared" si="27"/>
        <v>1199.68</v>
      </c>
      <c r="J132" s="91">
        <v>141910</v>
      </c>
      <c r="K132" s="759">
        <f t="shared" si="13"/>
        <v>2.4276309765372647E-3</v>
      </c>
    </row>
    <row r="133" spans="1:76" s="129" customFormat="1">
      <c r="A133" s="169" t="s">
        <v>292</v>
      </c>
      <c r="B133" s="127">
        <v>1421</v>
      </c>
      <c r="C133" s="90" t="s">
        <v>23</v>
      </c>
      <c r="D133" s="98" t="str">
        <f>VLOOKUP(J133,'SERVIÇOS DER 12-25'!A136:G1627,3,0)</f>
        <v>CAIXAS DE PVC / EQUIPAMENTOS</v>
      </c>
      <c r="E133" s="91"/>
      <c r="F133" s="91"/>
      <c r="G133" s="125"/>
      <c r="H133" s="93"/>
      <c r="I133" s="167"/>
      <c r="J133" s="127">
        <v>1421</v>
      </c>
      <c r="K133" s="759">
        <f t="shared" si="13"/>
        <v>0</v>
      </c>
      <c r="L133" s="84"/>
      <c r="M133" s="84"/>
      <c r="N133" s="84"/>
      <c r="O133" s="84"/>
      <c r="P133" s="84"/>
      <c r="Q133" s="84"/>
      <c r="R133" s="84"/>
      <c r="S133" s="84"/>
      <c r="T133" s="84"/>
      <c r="U133" s="84"/>
      <c r="V133" s="84"/>
      <c r="W133" s="84"/>
      <c r="X133" s="84"/>
      <c r="Y133" s="84"/>
      <c r="Z133" s="84"/>
      <c r="AA133" s="84"/>
      <c r="AB133" s="84"/>
      <c r="AC133" s="84"/>
      <c r="AD133" s="84"/>
      <c r="AE133" s="84"/>
      <c r="AF133" s="84"/>
      <c r="AG133" s="84"/>
      <c r="AH133" s="84"/>
      <c r="AI133" s="84"/>
      <c r="AJ133" s="84"/>
      <c r="AK133" s="84"/>
      <c r="AL133" s="84"/>
      <c r="AM133" s="84"/>
      <c r="AN133" s="84"/>
      <c r="AO133" s="84"/>
      <c r="AP133" s="84"/>
      <c r="AQ133" s="84"/>
      <c r="AR133" s="84"/>
      <c r="AS133" s="84"/>
      <c r="AT133" s="84"/>
      <c r="AU133" s="84"/>
      <c r="AV133" s="84"/>
      <c r="AW133" s="84"/>
      <c r="AX133" s="84"/>
      <c r="AY133" s="84"/>
      <c r="AZ133" s="84"/>
      <c r="BA133" s="84"/>
      <c r="BB133" s="84"/>
      <c r="BC133" s="84"/>
      <c r="BD133" s="84"/>
      <c r="BE133" s="84"/>
      <c r="BF133" s="84"/>
      <c r="BG133" s="84"/>
      <c r="BH133" s="84"/>
      <c r="BI133" s="84"/>
      <c r="BJ133" s="84"/>
      <c r="BK133" s="84"/>
      <c r="BL133" s="84"/>
      <c r="BM133" s="84"/>
      <c r="BN133" s="84"/>
      <c r="BO133" s="84"/>
      <c r="BP133" s="84"/>
      <c r="BQ133" s="84"/>
      <c r="BR133" s="84"/>
      <c r="BS133" s="84"/>
      <c r="BT133" s="84"/>
      <c r="BU133" s="84"/>
      <c r="BV133" s="84"/>
      <c r="BW133" s="84"/>
    </row>
    <row r="134" spans="1:76" s="129" customFormat="1" ht="25.5">
      <c r="A134" s="171" t="s">
        <v>294</v>
      </c>
      <c r="B134" s="91">
        <v>142109</v>
      </c>
      <c r="C134" s="92" t="s">
        <v>23</v>
      </c>
      <c r="D134" s="94" t="str">
        <f>VLOOKUP(J134,'SERVIÇOS DER 12-25'!A137:G1628,3,0)</f>
        <v>Ralo quadrado seco em PVC, dimensões 100x100x52mm DN40, inclusive grelha quadrada em PVC branca, exclusive junta soldável</v>
      </c>
      <c r="E134" s="92" t="str">
        <f>VLOOKUP(J134,'SERVIÇOS DER 12-25'!A137:G1628,4,0)</f>
        <v>und</v>
      </c>
      <c r="F134" s="95">
        <f>MC!J480</f>
        <v>2</v>
      </c>
      <c r="G134" s="125">
        <f>VLOOKUP(J134,'SERVIÇOS DER 12-25'!A137:G1628,6,0)</f>
        <v>36.97</v>
      </c>
      <c r="H134" s="93">
        <f t="shared" ref="H134" si="34">TRUNC(ROUND((1+$F$5)*G134,2),2)</f>
        <v>49.26</v>
      </c>
      <c r="I134" s="167">
        <f t="shared" ref="I134" si="35">TRUNC(ROUND(F134*H134,2),2)</f>
        <v>98.52</v>
      </c>
      <c r="J134" s="91">
        <v>142109</v>
      </c>
      <c r="K134" s="759">
        <f t="shared" si="13"/>
        <v>1.9936166628471867E-4</v>
      </c>
    </row>
    <row r="135" spans="1:76">
      <c r="A135" s="164"/>
      <c r="B135" s="87"/>
      <c r="C135" s="89"/>
      <c r="D135" s="102" t="s">
        <v>295</v>
      </c>
      <c r="E135" s="89"/>
      <c r="F135" s="89"/>
      <c r="G135" s="103"/>
      <c r="H135" s="103"/>
      <c r="I135" s="172">
        <f>SUM(I123:I134)</f>
        <v>5516.06</v>
      </c>
      <c r="J135" s="87"/>
      <c r="K135" s="759"/>
    </row>
    <row r="136" spans="1:76">
      <c r="A136" s="273">
        <v>14</v>
      </c>
      <c r="B136" s="274">
        <v>15</v>
      </c>
      <c r="C136" s="274" t="s">
        <v>23</v>
      </c>
      <c r="D136" s="108" t="str">
        <f>VLOOKUP(J136,'SERVIÇOS DER 12-25'!A139:G1630,3,0)</f>
        <v>INSTALAÇÕES ELÉTRICAS</v>
      </c>
      <c r="E136" s="239"/>
      <c r="F136" s="239"/>
      <c r="G136" s="240"/>
      <c r="H136" s="240"/>
      <c r="I136" s="172"/>
      <c r="J136" s="274">
        <v>15</v>
      </c>
      <c r="K136" s="759"/>
    </row>
    <row r="137" spans="1:76" s="113" customFormat="1">
      <c r="A137" s="276" t="s">
        <v>297</v>
      </c>
      <c r="B137" s="277">
        <v>1503</v>
      </c>
      <c r="C137" s="277" t="s">
        <v>23</v>
      </c>
      <c r="D137" s="98" t="str">
        <f>VLOOKUP(J137,'SERVIÇOS DER 12-25'!A140:G1631,3,0)</f>
        <v>QUADRO DE DISTRIBUIÇÃO</v>
      </c>
      <c r="E137" s="277"/>
      <c r="F137" s="277"/>
      <c r="G137" s="324"/>
      <c r="H137" s="324"/>
      <c r="I137" s="325"/>
      <c r="J137" s="277">
        <v>1503</v>
      </c>
      <c r="K137" s="759"/>
    </row>
    <row r="138" spans="1:76" s="113" customFormat="1" ht="25.5">
      <c r="A138" s="180" t="s">
        <v>299</v>
      </c>
      <c r="B138" s="111">
        <v>150306</v>
      </c>
      <c r="C138" s="111" t="s">
        <v>23</v>
      </c>
      <c r="D138" s="94" t="str">
        <f>VLOOKUP(J138,'SERVIÇOS DER 12-25'!A141:G1632,3,0)</f>
        <v>Quadro de distribuição de energia em PVC, de embutir, com 12 divisões modulares com barramento</v>
      </c>
      <c r="E138" s="92" t="str">
        <f>VLOOKUP(J138,'SERVIÇOS DER 12-25'!A141:G1632,4,0)</f>
        <v>und</v>
      </c>
      <c r="F138" s="112">
        <f>MC!J486</f>
        <v>1</v>
      </c>
      <c r="G138" s="125">
        <f>VLOOKUP(J138,'SERVIÇOS DER 12-25'!A141:G1632,6,0)</f>
        <v>223.49</v>
      </c>
      <c r="H138" s="263">
        <f t="shared" ref="H138:H157" si="36">TRUNC(ROUND((1+$F$5)*G138,2),2)</f>
        <v>297.8</v>
      </c>
      <c r="I138" s="264">
        <f t="shared" ref="I138" si="37">TRUNC(ROUND(F138*H138,2),2)</f>
        <v>297.8</v>
      </c>
      <c r="J138" s="111">
        <v>150306</v>
      </c>
      <c r="K138" s="759">
        <f t="shared" si="13"/>
        <v>6.0261778542010987E-4</v>
      </c>
    </row>
    <row r="139" spans="1:76" s="113" customFormat="1">
      <c r="A139" s="276" t="s">
        <v>300</v>
      </c>
      <c r="B139" s="278">
        <v>1509</v>
      </c>
      <c r="C139" s="111" t="s">
        <v>23</v>
      </c>
      <c r="D139" s="98" t="str">
        <f>VLOOKUP(J139,'SERVIÇOS DER 12-25'!A142:G1633,3,0)</f>
        <v>COMPOSIÇÕES INTERMEDIÁRIAS P/ ELETRICA</v>
      </c>
      <c r="E139" s="111"/>
      <c r="F139" s="111"/>
      <c r="G139" s="326"/>
      <c r="H139" s="263"/>
      <c r="I139" s="264"/>
      <c r="J139" s="278">
        <v>1509</v>
      </c>
      <c r="K139" s="759">
        <f t="shared" si="13"/>
        <v>0</v>
      </c>
    </row>
    <row r="140" spans="1:76" s="113" customFormat="1">
      <c r="A140" s="180" t="s">
        <v>301</v>
      </c>
      <c r="B140" s="111">
        <v>150918</v>
      </c>
      <c r="C140" s="111" t="s">
        <v>23</v>
      </c>
      <c r="D140" s="94" t="str">
        <f>VLOOKUP(J140,'SERVIÇOS DER 12-25'!A143:G1634,3,0)</f>
        <v>Fita isolante em rolo de 19mm x 20 m, número 33 Scoth ou equivalente</v>
      </c>
      <c r="E140" s="92" t="str">
        <f>VLOOKUP(J140,'SERVIÇOS DER 12-25'!A143:G1634,4,0)</f>
        <v>und</v>
      </c>
      <c r="F140" s="112">
        <f>MC!J491</f>
        <v>2</v>
      </c>
      <c r="G140" s="125">
        <f>VLOOKUP(J140,'SERVIÇOS DER 12-25'!A143:G1634,6,0)</f>
        <v>34.93</v>
      </c>
      <c r="H140" s="263">
        <f t="shared" si="36"/>
        <v>46.54</v>
      </c>
      <c r="I140" s="264">
        <f>TRUNC(ROUND(F140*H140,2),2)</f>
        <v>93.08</v>
      </c>
      <c r="J140" s="111">
        <v>150918</v>
      </c>
      <c r="K140" s="759">
        <f t="shared" ref="K140:K194" si="38">I140/$I$196</f>
        <v>1.8835347033883086E-4</v>
      </c>
    </row>
    <row r="141" spans="1:76" s="113" customFormat="1">
      <c r="A141" s="276" t="s">
        <v>303</v>
      </c>
      <c r="B141" s="277">
        <v>1511</v>
      </c>
      <c r="C141" s="277" t="s">
        <v>23</v>
      </c>
      <c r="D141" s="98" t="str">
        <f>VLOOKUP(J141,'SERVIÇOS DER 12-25'!A144:G1635,3,0)</f>
        <v>ELETRODUTOS E CONEXÕES</v>
      </c>
      <c r="E141" s="277"/>
      <c r="F141" s="277"/>
      <c r="G141" s="324"/>
      <c r="H141" s="263"/>
      <c r="I141" s="264"/>
      <c r="J141" s="277">
        <v>1511</v>
      </c>
      <c r="K141" s="759">
        <f t="shared" si="38"/>
        <v>0</v>
      </c>
    </row>
    <row r="142" spans="1:76" s="113" customFormat="1">
      <c r="A142" s="180" t="s">
        <v>305</v>
      </c>
      <c r="B142" s="111">
        <v>151132</v>
      </c>
      <c r="C142" s="111" t="s">
        <v>23</v>
      </c>
      <c r="D142" s="94" t="str">
        <f>VLOOKUP(J142,'SERVIÇOS DER 12-25'!A145:G1636,3,0)</f>
        <v>Eletroduto flexível corrugado diâmetro 3/4", Amarelo ? Tigreflex ou equivalente</v>
      </c>
      <c r="E142" s="92" t="str">
        <f>VLOOKUP(J142,'SERVIÇOS DER 12-25'!A145:G1636,4,0)</f>
        <v>m</v>
      </c>
      <c r="F142" s="112">
        <f>MC!J496</f>
        <v>80</v>
      </c>
      <c r="G142" s="125">
        <f>VLOOKUP(J142,'SERVIÇOS DER 12-25'!A145:G1636,6,0)</f>
        <v>6.6</v>
      </c>
      <c r="H142" s="263">
        <f t="shared" si="36"/>
        <v>8.7899999999999991</v>
      </c>
      <c r="I142" s="264">
        <f>TRUNC(ROUND(F142*H142,2),2)</f>
        <v>703.2</v>
      </c>
      <c r="J142" s="111">
        <v>151132</v>
      </c>
      <c r="K142" s="759">
        <f t="shared" si="38"/>
        <v>1.4229712112405013E-3</v>
      </c>
    </row>
    <row r="143" spans="1:76" s="113" customFormat="1" ht="25.5">
      <c r="A143" s="180" t="s">
        <v>306</v>
      </c>
      <c r="B143" s="111">
        <v>151137</v>
      </c>
      <c r="C143" s="111" t="s">
        <v>23</v>
      </c>
      <c r="D143" s="94" t="str">
        <f>VLOOKUP(J143,'SERVIÇOS DER 12-25'!A146:G1637,3,0)</f>
        <v>Eletroduto PEAD parede simples, corrugado, cor preta, diâmetro 1.1/2", referencia Kanaflex, Plastibras ou equivalente</v>
      </c>
      <c r="E143" s="92" t="str">
        <f>VLOOKUP(J143,'SERVIÇOS DER 12-25'!A146:G1637,4,0)</f>
        <v>m</v>
      </c>
      <c r="F143" s="112">
        <f>MC!J500</f>
        <v>20</v>
      </c>
      <c r="G143" s="125">
        <f>VLOOKUP(J143,'SERVIÇOS DER 12-25'!A146:G1637,6,0)</f>
        <v>28.36</v>
      </c>
      <c r="H143" s="263">
        <f t="shared" si="36"/>
        <v>37.79</v>
      </c>
      <c r="I143" s="264">
        <f t="shared" ref="I143:I146" si="39">TRUNC(ROUND(F143*H143,2),2)</f>
        <v>755.8</v>
      </c>
      <c r="J143" s="111">
        <v>151137</v>
      </c>
      <c r="K143" s="759">
        <f t="shared" si="38"/>
        <v>1.5294107529231667E-3</v>
      </c>
    </row>
    <row r="144" spans="1:76" s="113" customFormat="1">
      <c r="A144" s="276" t="s">
        <v>308</v>
      </c>
      <c r="B144" s="277">
        <v>1513</v>
      </c>
      <c r="C144" s="277" t="s">
        <v>23</v>
      </c>
      <c r="D144" s="98" t="str">
        <f>VLOOKUP(J144,'SERVIÇOS DER 12-25'!A147:G1638,3,0)</f>
        <v>CHAVES, FUSIVEIS E DISJUNTORES</v>
      </c>
      <c r="E144" s="277"/>
      <c r="F144" s="277"/>
      <c r="G144" s="324"/>
      <c r="H144" s="263"/>
      <c r="I144" s="264"/>
      <c r="J144" s="277">
        <v>1513</v>
      </c>
      <c r="K144" s="759">
        <f t="shared" si="38"/>
        <v>0</v>
      </c>
    </row>
    <row r="145" spans="1:11" s="113" customFormat="1" ht="25.5">
      <c r="A145" s="180" t="s">
        <v>310</v>
      </c>
      <c r="B145" s="111">
        <v>151301</v>
      </c>
      <c r="C145" s="111" t="s">
        <v>23</v>
      </c>
      <c r="D145" s="94" t="str">
        <f>VLOOKUP(J145,'SERVIÇOS DER 12-25'!A148:G1639,3,0)</f>
        <v>Mini-Disjuntor monopolar 16A, curva C, 5kA, 127/220Vca, referência Siemens, GE, Schneider ou equivalente</v>
      </c>
      <c r="E145" s="92" t="str">
        <f>VLOOKUP(J145,'SERVIÇOS DER 12-25'!A148:G1639,4,0)</f>
        <v>und</v>
      </c>
      <c r="F145" s="112">
        <f>MC!J505</f>
        <v>1</v>
      </c>
      <c r="G145" s="125">
        <f>VLOOKUP(J145,'SERVIÇOS DER 12-25'!A148:G1639,6,0)</f>
        <v>24.98</v>
      </c>
      <c r="H145" s="263">
        <f t="shared" si="36"/>
        <v>33.29</v>
      </c>
      <c r="I145" s="264">
        <f t="shared" si="39"/>
        <v>33.29</v>
      </c>
      <c r="J145" s="111">
        <v>151301</v>
      </c>
      <c r="K145" s="759">
        <f t="shared" si="38"/>
        <v>6.7364493205626121E-5</v>
      </c>
    </row>
    <row r="146" spans="1:11" s="113" customFormat="1" ht="25.5">
      <c r="A146" s="180" t="s">
        <v>311</v>
      </c>
      <c r="B146" s="111">
        <v>151311</v>
      </c>
      <c r="C146" s="111" t="s">
        <v>23</v>
      </c>
      <c r="D146" s="94" t="str">
        <f>VLOOKUP(J146,'SERVIÇOS DER 12-25'!A149:G1640,3,0)</f>
        <v>Mini-Disjuntor tripolar 50A, curva C, 5kA, 127/220Vca, referência Siemens, GE, Schneider ou equivalente</v>
      </c>
      <c r="E146" s="92" t="str">
        <f>VLOOKUP(J146,'SERVIÇOS DER 12-25'!A149:G1640,4,0)</f>
        <v>und</v>
      </c>
      <c r="F146" s="112">
        <f>MC!J509</f>
        <v>1</v>
      </c>
      <c r="G146" s="125">
        <f>VLOOKUP(J146,'SERVIÇOS DER 12-25'!A149:G1640,6,0)</f>
        <v>100.23</v>
      </c>
      <c r="H146" s="263">
        <f t="shared" si="36"/>
        <v>133.56</v>
      </c>
      <c r="I146" s="264">
        <f t="shared" si="39"/>
        <v>133.56</v>
      </c>
      <c r="J146" s="111">
        <v>151311</v>
      </c>
      <c r="K146" s="759">
        <f t="shared" si="38"/>
        <v>2.7026739899499626E-4</v>
      </c>
    </row>
    <row r="147" spans="1:11" s="113" customFormat="1" ht="25.5">
      <c r="A147" s="180" t="s">
        <v>312</v>
      </c>
      <c r="B147" s="111">
        <v>151329</v>
      </c>
      <c r="C147" s="111" t="s">
        <v>23</v>
      </c>
      <c r="D147" s="94" t="str">
        <f>VLOOKUP(J147,'SERVIÇOS DER 12-25'!A150:G1641,3,0)</f>
        <v>Mini-Disjuntor tripolar 32A, curva C, 5kA, 127/220Vca, referência. Siemens, GE, Schneider ou equivalente</v>
      </c>
      <c r="E147" s="92" t="str">
        <f>VLOOKUP(J147,'SERVIÇOS DER 12-25'!A150:G1641,4,0)</f>
        <v>und</v>
      </c>
      <c r="F147" s="112">
        <f>MC!J513</f>
        <v>1</v>
      </c>
      <c r="G147" s="125">
        <f>VLOOKUP(J147,'SERVIÇOS DER 12-25'!A150:G1641,6,0)</f>
        <v>98.21</v>
      </c>
      <c r="H147" s="263">
        <f t="shared" si="36"/>
        <v>130.86000000000001</v>
      </c>
      <c r="I147" s="264">
        <f t="shared" ref="I147:I157" si="40">TRUNC(ROUND(F147*H147,2),2)</f>
        <v>130.86000000000001</v>
      </c>
      <c r="J147" s="111">
        <v>151329</v>
      </c>
      <c r="K147" s="759">
        <f t="shared" si="38"/>
        <v>2.6480377233067693E-4</v>
      </c>
    </row>
    <row r="148" spans="1:11" s="113" customFormat="1" ht="30.75" customHeight="1">
      <c r="A148" s="180" t="s">
        <v>314</v>
      </c>
      <c r="B148" s="111">
        <v>151338</v>
      </c>
      <c r="C148" s="111" t="s">
        <v>23</v>
      </c>
      <c r="D148" s="94" t="str">
        <f>VLOOKUP(J148,'SERVIÇOS DER 12-25'!A151:G1642,3,0)</f>
        <v>Mini-Disjuntor monopolar 10A, curva C, 5kA, 127/220Vca, referência Siemens, GE, Schneider ou equivalente</v>
      </c>
      <c r="E148" s="92" t="str">
        <f>VLOOKUP(J148,'SERVIÇOS DER 12-25'!A151:G1642,4,0)</f>
        <v>und</v>
      </c>
      <c r="F148" s="112">
        <f>MC!J517</f>
        <v>1</v>
      </c>
      <c r="G148" s="125">
        <f>VLOOKUP(J148,'SERVIÇOS DER 12-25'!A151:G1642,6,0)</f>
        <v>24.98</v>
      </c>
      <c r="H148" s="263">
        <f t="shared" si="36"/>
        <v>33.29</v>
      </c>
      <c r="I148" s="264">
        <f t="shared" si="40"/>
        <v>33.29</v>
      </c>
      <c r="J148" s="111">
        <v>151338</v>
      </c>
      <c r="K148" s="759">
        <f t="shared" si="38"/>
        <v>6.7364493205626121E-5</v>
      </c>
    </row>
    <row r="149" spans="1:11" s="113" customFormat="1">
      <c r="A149" s="276" t="s">
        <v>315</v>
      </c>
      <c r="B149" s="277">
        <v>1514</v>
      </c>
      <c r="C149" s="277" t="s">
        <v>23</v>
      </c>
      <c r="D149" s="98" t="str">
        <f>VLOOKUP(J149,'SERVIÇOS DER 12-25'!A152:G1643,3,0)</f>
        <v>FIOS E CABOS</v>
      </c>
      <c r="E149" s="277"/>
      <c r="F149" s="277"/>
      <c r="G149" s="324"/>
      <c r="H149" s="263"/>
      <c r="I149" s="264"/>
      <c r="J149" s="277">
        <v>1514</v>
      </c>
      <c r="K149" s="759">
        <f t="shared" si="38"/>
        <v>0</v>
      </c>
    </row>
    <row r="150" spans="1:11" s="113" customFormat="1" ht="25.5">
      <c r="A150" s="180" t="s">
        <v>317</v>
      </c>
      <c r="B150" s="111">
        <v>151401</v>
      </c>
      <c r="C150" s="111" t="s">
        <v>23</v>
      </c>
      <c r="D150" s="94" t="str">
        <f>VLOOKUP(J150,'SERVIÇOS DER 12-25'!A153:G1644,3,0)</f>
        <v>Cabo de cobre termoplástico (PVC) flexível isolado 450/750V, antichama BWF livre de chumbo, 70ºC - 1,5mm2</v>
      </c>
      <c r="E150" s="92" t="str">
        <f>VLOOKUP(J150,'SERVIÇOS DER 12-25'!A153:G1644,4,0)</f>
        <v>m</v>
      </c>
      <c r="F150" s="112">
        <f>MC!J522</f>
        <v>200</v>
      </c>
      <c r="G150" s="125">
        <f>VLOOKUP(J150,'SERVIÇOS DER 12-25'!A153:G1644,6,0)</f>
        <v>6.43</v>
      </c>
      <c r="H150" s="263">
        <f t="shared" si="36"/>
        <v>8.57</v>
      </c>
      <c r="I150" s="264">
        <f t="shared" si="40"/>
        <v>1714</v>
      </c>
      <c r="J150" s="111">
        <v>151401</v>
      </c>
      <c r="K150" s="759">
        <f t="shared" si="38"/>
        <v>3.4683911491271602E-3</v>
      </c>
    </row>
    <row r="151" spans="1:11" s="113" customFormat="1" ht="25.5">
      <c r="A151" s="180" t="s">
        <v>318</v>
      </c>
      <c r="B151" s="111">
        <v>151402</v>
      </c>
      <c r="C151" s="111" t="s">
        <v>23</v>
      </c>
      <c r="D151" s="94" t="str">
        <f>VLOOKUP(J151,'SERVIÇOS DER 12-25'!A154:G1645,3,0)</f>
        <v>Cabo de cobre termoplástico (PVC) flexível isolado 450/750V, antichama BWF livre de chumbo, 70ºC - 2,5mm2</v>
      </c>
      <c r="E151" s="92" t="str">
        <f>VLOOKUP(J151,'SERVIÇOS DER 12-25'!A154:G1645,4,0)</f>
        <v>m</v>
      </c>
      <c r="F151" s="112">
        <f>MC!J527</f>
        <v>200</v>
      </c>
      <c r="G151" s="125">
        <f>VLOOKUP(J151,'SERVIÇOS DER 12-25'!A154:G1645,6,0)</f>
        <v>7.86</v>
      </c>
      <c r="H151" s="263">
        <f t="shared" si="36"/>
        <v>10.47</v>
      </c>
      <c r="I151" s="264">
        <f t="shared" si="40"/>
        <v>2094</v>
      </c>
      <c r="J151" s="111">
        <v>151402</v>
      </c>
      <c r="K151" s="759">
        <f t="shared" si="38"/>
        <v>4.2373460129943256E-3</v>
      </c>
    </row>
    <row r="152" spans="1:11" s="113" customFormat="1" ht="25.5">
      <c r="A152" s="180" t="s">
        <v>319</v>
      </c>
      <c r="B152" s="111">
        <v>151419</v>
      </c>
      <c r="C152" s="111" t="s">
        <v>23</v>
      </c>
      <c r="D152" s="94" t="str">
        <f>VLOOKUP(J152,'SERVIÇOS DER 12-25'!A155:G1646,3,0)</f>
        <v>Cabo de cobre termoplástico (PVC) flexível isolado 0,60/1kV, antichama, HEPR 90ºC ? 6,0mm2</v>
      </c>
      <c r="E152" s="92" t="str">
        <f>VLOOKUP(J152,'SERVIÇOS DER 12-25'!A155:G1646,4,0)</f>
        <v>m</v>
      </c>
      <c r="F152" s="112">
        <f>MC!J532</f>
        <v>120</v>
      </c>
      <c r="G152" s="125">
        <f>VLOOKUP(J152,'SERVIÇOS DER 12-25'!A155:G1646,6,0)</f>
        <v>13.22</v>
      </c>
      <c r="H152" s="263">
        <f t="shared" si="36"/>
        <v>17.62</v>
      </c>
      <c r="I152" s="264">
        <f t="shared" si="40"/>
        <v>2114.4</v>
      </c>
      <c r="J152" s="111">
        <v>151419</v>
      </c>
      <c r="K152" s="759">
        <f t="shared" si="38"/>
        <v>4.278626747791405E-3</v>
      </c>
    </row>
    <row r="153" spans="1:11" s="113" customFormat="1" ht="25.5">
      <c r="A153" s="180" t="s">
        <v>320</v>
      </c>
      <c r="B153" s="111">
        <v>151420</v>
      </c>
      <c r="C153" s="111" t="s">
        <v>23</v>
      </c>
      <c r="D153" s="94" t="str">
        <f>VLOOKUP(J153,'SERVIÇOS DER 12-25'!A156:G1647,3,0)</f>
        <v>Cabo de cobre termoplástico (PVC) flexível isolado 0,60/1kV, antichama, HEPR 90ºC ? 10,0mm2</v>
      </c>
      <c r="E153" s="92" t="str">
        <f>VLOOKUP(J153,'SERVIÇOS DER 12-25'!A156:G1647,4,0)</f>
        <v>m</v>
      </c>
      <c r="F153" s="112">
        <f>MC!J537</f>
        <v>90</v>
      </c>
      <c r="G153" s="125">
        <f>VLOOKUP(J153,'SERVIÇOS DER 12-25'!A156:G1647,6,0)</f>
        <v>17.02</v>
      </c>
      <c r="H153" s="263">
        <f t="shared" si="36"/>
        <v>22.68</v>
      </c>
      <c r="I153" s="264">
        <f t="shared" si="40"/>
        <v>2041.2</v>
      </c>
      <c r="J153" s="111">
        <v>151420</v>
      </c>
      <c r="K153" s="759">
        <f t="shared" si="38"/>
        <v>4.1305017582254138E-3</v>
      </c>
    </row>
    <row r="154" spans="1:11" s="113" customFormat="1" ht="25.5">
      <c r="A154" s="276" t="s">
        <v>321</v>
      </c>
      <c r="B154" s="278">
        <v>1516</v>
      </c>
      <c r="C154" s="277" t="s">
        <v>23</v>
      </c>
      <c r="D154" s="98" t="str">
        <f>VLOOKUP(J154,'SERVIÇOS DER 12-25'!A157:G1648,3,0)</f>
        <v>ABERTURA E FECHAMENTO DE RASGOS (inclusive preparo e aplicação de argamassa)</v>
      </c>
      <c r="E154" s="111"/>
      <c r="F154" s="111"/>
      <c r="G154" s="326"/>
      <c r="H154" s="263"/>
      <c r="I154" s="264"/>
      <c r="J154" s="278">
        <v>1516</v>
      </c>
      <c r="K154" s="759">
        <f t="shared" si="38"/>
        <v>0</v>
      </c>
    </row>
    <row r="155" spans="1:11" s="113" customFormat="1" ht="25.5">
      <c r="A155" s="180" t="s">
        <v>323</v>
      </c>
      <c r="B155" s="281">
        <v>151602</v>
      </c>
      <c r="C155" s="111" t="s">
        <v>23</v>
      </c>
      <c r="D155" s="94" t="str">
        <f>VLOOKUP(J155,'SERVIÇOS DER 12-25'!A158:G1649,3,0)</f>
        <v>Abertura e fechamento de rasgos em alvenaria, para passagem de eletroduto diâm. 1 1/4"a 2"</v>
      </c>
      <c r="E155" s="92" t="str">
        <f>VLOOKUP(J155,'SERVIÇOS DER 12-25'!A158:G1649,4,0)</f>
        <v>m</v>
      </c>
      <c r="F155" s="112">
        <f>MC!J543</f>
        <v>170</v>
      </c>
      <c r="G155" s="125">
        <f>VLOOKUP(J155,'SERVIÇOS DER 12-25'!A158:G1649,6,0)</f>
        <v>20.99</v>
      </c>
      <c r="H155" s="263">
        <f t="shared" si="36"/>
        <v>27.97</v>
      </c>
      <c r="I155" s="264">
        <f t="shared" si="40"/>
        <v>4754.8999999999996</v>
      </c>
      <c r="J155" s="281">
        <v>151602</v>
      </c>
      <c r="K155" s="759">
        <f t="shared" si="38"/>
        <v>9.6218512689525866E-3</v>
      </c>
    </row>
    <row r="156" spans="1:11" s="113" customFormat="1">
      <c r="A156" s="276" t="s">
        <v>324</v>
      </c>
      <c r="B156" s="278">
        <v>1518</v>
      </c>
      <c r="C156" s="277" t="s">
        <v>23</v>
      </c>
      <c r="D156" s="98" t="str">
        <f>VLOOKUP(J156,'SERVIÇOS DER 12-25'!A159:G1650,3,0)</f>
        <v>PONTOS ELETRICOS REVISAO NR-10</v>
      </c>
      <c r="E156" s="111"/>
      <c r="F156" s="111"/>
      <c r="G156" s="326"/>
      <c r="H156" s="263"/>
      <c r="I156" s="264"/>
      <c r="J156" s="278">
        <v>1518</v>
      </c>
      <c r="K156" s="759">
        <f t="shared" si="38"/>
        <v>0</v>
      </c>
    </row>
    <row r="157" spans="1:11" s="113" customFormat="1" ht="25.5">
      <c r="A157" s="180" t="s">
        <v>326</v>
      </c>
      <c r="B157" s="281">
        <v>151801</v>
      </c>
      <c r="C157" s="111" t="s">
        <v>23</v>
      </c>
      <c r="D157" s="94" t="str">
        <f>VLOOKUP(J157,'SERVIÇOS DER 12-25'!A160:G1651,3,0)</f>
        <v>Ponto padrão de luz no teto - considerando eletroduto PVC rígido de 3/4" inclusive conexões (4.5m), fio isolado PVC de 2.5mm2 (16.2m) e caixa PVC 4x4" (1 und)</v>
      </c>
      <c r="E157" s="92" t="str">
        <f>VLOOKUP(J157,'SERVIÇOS DER 12-25'!A160:G1651,4,0)</f>
        <v>und</v>
      </c>
      <c r="F157" s="112">
        <f>MC!J550</f>
        <v>12</v>
      </c>
      <c r="G157" s="125">
        <f>VLOOKUP(J157,'SERVIÇOS DER 12-25'!A160:G1651,6,0)</f>
        <v>235.23</v>
      </c>
      <c r="H157" s="263">
        <f t="shared" si="36"/>
        <v>313.44</v>
      </c>
      <c r="I157" s="264">
        <f t="shared" si="40"/>
        <v>3761.28</v>
      </c>
      <c r="J157" s="281">
        <v>151801</v>
      </c>
      <c r="K157" s="759">
        <f t="shared" si="38"/>
        <v>7.6111961851744493E-3</v>
      </c>
    </row>
    <row r="158" spans="1:11" s="113" customFormat="1" ht="33" customHeight="1">
      <c r="A158" s="180" t="s">
        <v>328</v>
      </c>
      <c r="B158" s="282">
        <v>151803</v>
      </c>
      <c r="C158" s="111" t="s">
        <v>23</v>
      </c>
      <c r="D158" s="94" t="str">
        <f>VLOOKUP(J158,'SERVIÇOS DER 12-25'!A161:G1652,3,0)</f>
        <v>Ponto padrão de tomada 2 pólos mais terra - considerando eletroduto PVC rígido de 3/4" inclusive conexões (5.0m), fio isolado PVC de 2.5mm2 (16.5m) e caixa pvc 4x2" (1 und)</v>
      </c>
      <c r="E158" s="92" t="str">
        <f>VLOOKUP(J158,'SERVIÇOS DER 12-25'!A161:G1652,4,0)</f>
        <v>und</v>
      </c>
      <c r="F158" s="328">
        <f>MC!J555</f>
        <v>4</v>
      </c>
      <c r="G158" s="125">
        <f>VLOOKUP(J158,'SERVIÇOS DER 12-25'!A161:G1652,6,0)</f>
        <v>240.27</v>
      </c>
      <c r="H158" s="263">
        <f t="shared" ref="H158" si="41">TRUNC(ROUND((1+$F$5)*G158,2),2)</f>
        <v>320.16000000000003</v>
      </c>
      <c r="I158" s="264">
        <f t="shared" ref="I158" si="42">TRUNC(ROUND(F158*H158,2),2)</f>
        <v>1280.6400000000001</v>
      </c>
      <c r="J158" s="282">
        <v>151803</v>
      </c>
      <c r="K158" s="759">
        <f t="shared" si="38"/>
        <v>2.5914588338495958E-3</v>
      </c>
    </row>
    <row r="159" spans="1:11" s="113" customFormat="1" ht="36.75" customHeight="1">
      <c r="A159" s="180" t="s">
        <v>329</v>
      </c>
      <c r="B159" s="282">
        <v>151810</v>
      </c>
      <c r="C159" s="111" t="s">
        <v>23</v>
      </c>
      <c r="D159" s="94" t="str">
        <f>VLOOKUP(J159,'SERVIÇOS DER 12-25'!A162:G1653,3,0)</f>
        <v>Ponto padrão de interruptor de 1 tecla paralelo - considerando eletroduto PVC rígido de 3/4" inclusive conexões (8.5m), fio isolado PVC de 2.5mm2 (28.8m) e caixa PVC 4x2" (1 und)</v>
      </c>
      <c r="E159" s="92" t="str">
        <f>VLOOKUP(J159,'SERVIÇOS DER 12-25'!A162:G1653,4,0)</f>
        <v>und</v>
      </c>
      <c r="F159" s="328">
        <f>MC!J560</f>
        <v>4</v>
      </c>
      <c r="G159" s="125">
        <f>VLOOKUP(J159,'SERVIÇOS DER 12-25'!A162:G1653,6,0)</f>
        <v>403.31</v>
      </c>
      <c r="H159" s="263">
        <f t="shared" ref="H159" si="43">TRUNC(ROUND((1+$F$5)*G159,2),2)</f>
        <v>537.41</v>
      </c>
      <c r="I159" s="264">
        <f t="shared" ref="I159" si="44">TRUNC(ROUND(F159*H159,2),2)</f>
        <v>2149.64</v>
      </c>
      <c r="J159" s="282">
        <v>151810</v>
      </c>
      <c r="K159" s="759">
        <f t="shared" si="38"/>
        <v>4.3499371935879277E-3</v>
      </c>
    </row>
    <row r="160" spans="1:11">
      <c r="A160" s="181"/>
      <c r="B160" s="242"/>
      <c r="C160" s="243"/>
      <c r="D160" s="244" t="s">
        <v>330</v>
      </c>
      <c r="E160" s="243"/>
      <c r="F160" s="243"/>
      <c r="G160" s="245"/>
      <c r="H160" s="245"/>
      <c r="I160" s="246">
        <f>SUM(I137:I159)</f>
        <v>22090.94</v>
      </c>
      <c r="J160" s="242"/>
      <c r="K160" s="759"/>
    </row>
    <row r="161" spans="1:75" s="113" customFormat="1">
      <c r="A161" s="273">
        <v>15</v>
      </c>
      <c r="B161" s="274">
        <v>17</v>
      </c>
      <c r="C161" s="274" t="s">
        <v>23</v>
      </c>
      <c r="D161" s="108" t="str">
        <f>VLOOKUP(J161,'SERVIÇOS DER 12-25'!A164:G1655,3,0)</f>
        <v>APARELHOS HIDRO-SANITÁRIOS</v>
      </c>
      <c r="E161" s="274"/>
      <c r="F161" s="274"/>
      <c r="G161" s="318"/>
      <c r="H161" s="318"/>
      <c r="I161" s="319"/>
      <c r="J161" s="274">
        <v>17</v>
      </c>
      <c r="K161" s="759"/>
    </row>
    <row r="162" spans="1:75" s="113" customFormat="1">
      <c r="A162" s="276" t="s">
        <v>332</v>
      </c>
      <c r="B162" s="277">
        <v>1703</v>
      </c>
      <c r="C162" s="277" t="s">
        <v>23</v>
      </c>
      <c r="D162" s="98" t="str">
        <f>VLOOKUP(J162,'SERVIÇOS DER 12-25'!A165:G1656,3,0)</f>
        <v>TORNEIRAS, REGISTROS, VÁLVULAS E METAIS</v>
      </c>
      <c r="E162" s="277"/>
      <c r="F162" s="277"/>
      <c r="G162" s="324"/>
      <c r="H162" s="324"/>
      <c r="I162" s="325"/>
      <c r="J162" s="277">
        <v>1703</v>
      </c>
      <c r="K162" s="759"/>
    </row>
    <row r="163" spans="1:75" s="113" customFormat="1">
      <c r="A163" s="386" t="s">
        <v>334</v>
      </c>
      <c r="B163" s="286">
        <v>170306</v>
      </c>
      <c r="C163" s="286" t="s">
        <v>23</v>
      </c>
      <c r="D163" s="94" t="str">
        <f>VLOOKUP(J163,'SERVIÇOS DER 12-25'!A166:G1657,3,0)</f>
        <v>Torneira de parede para tanque longa 3/4" 1158 Primor - Docol ou equivalente</v>
      </c>
      <c r="E163" s="92" t="str">
        <f>VLOOKUP(J163,'SERVIÇOS DER 12-25'!A166:G1657,4,0)</f>
        <v>und</v>
      </c>
      <c r="F163" s="320">
        <f>MC!J566</f>
        <v>4</v>
      </c>
      <c r="G163" s="125">
        <f>VLOOKUP(J163,'SERVIÇOS DER 12-25'!A166:G1657,6,0)</f>
        <v>218.88</v>
      </c>
      <c r="H163" s="263">
        <f>TRUNC(ROUND((1+$F$5)*G163,2),2)</f>
        <v>291.66000000000003</v>
      </c>
      <c r="I163" s="264">
        <f>TRUNC(ROUND(F163*H163,2),2)</f>
        <v>1166.6400000000001</v>
      </c>
      <c r="J163" s="286">
        <v>170306</v>
      </c>
      <c r="K163" s="759">
        <f t="shared" si="38"/>
        <v>2.3607723746894463E-3</v>
      </c>
    </row>
    <row r="164" spans="1:75" s="113" customFormat="1">
      <c r="A164" s="276" t="s">
        <v>336</v>
      </c>
      <c r="B164" s="277">
        <v>1705</v>
      </c>
      <c r="C164" s="277" t="s">
        <v>23</v>
      </c>
      <c r="D164" s="98" t="str">
        <f>VLOOKUP(J164,'SERVIÇOS DER 12-25'!A167:G1658,3,0)</f>
        <v>OUTROS APARELHOS</v>
      </c>
      <c r="E164" s="277"/>
      <c r="F164" s="277"/>
      <c r="G164" s="324"/>
      <c r="H164" s="324"/>
      <c r="I164" s="325"/>
      <c r="J164" s="277">
        <v>1705</v>
      </c>
      <c r="K164" s="759">
        <f t="shared" si="38"/>
        <v>0</v>
      </c>
    </row>
    <row r="165" spans="1:75" s="113" customFormat="1" ht="38.25">
      <c r="A165" s="386" t="s">
        <v>338</v>
      </c>
      <c r="B165" s="286">
        <v>170508</v>
      </c>
      <c r="C165" s="286" t="s">
        <v>23</v>
      </c>
      <c r="D165" s="94" t="str">
        <f>VLOOKUP(J165,'SERVIÇOS DER 12-25'!A168:G1659,3,0)</f>
        <v>Escovário de aço inox, liga AISI 304, N° 18, marcas de referência Fischer, Metalpress ou Mekal, inclusive apoio de concreto, argamassa de apoio e assentamento, válvula e sifão cromados, exclusive torneira, conf. projeto</v>
      </c>
      <c r="E165" s="92" t="str">
        <f>VLOOKUP(J165,'SERVIÇOS DER 12-25'!A168:G1659,4,0)</f>
        <v>m</v>
      </c>
      <c r="F165" s="320">
        <f>MC!J571</f>
        <v>2</v>
      </c>
      <c r="G165" s="125">
        <f>VLOOKUP(J165,'SERVIÇOS DER 12-25'!A168:G1659,6,0)</f>
        <v>1723.86</v>
      </c>
      <c r="H165" s="263">
        <f>TRUNC(ROUND((1+$F$5)*G165,2),2)</f>
        <v>2297.04</v>
      </c>
      <c r="I165" s="264">
        <f>TRUNC(ROUND(F165*H165,2),2)</f>
        <v>4594.08</v>
      </c>
      <c r="J165" s="286">
        <v>170508</v>
      </c>
      <c r="K165" s="759">
        <f t="shared" si="38"/>
        <v>9.296421476302278E-3</v>
      </c>
    </row>
    <row r="166" spans="1:75" s="113" customFormat="1">
      <c r="A166" s="329"/>
      <c r="B166" s="243"/>
      <c r="C166" s="243"/>
      <c r="D166" s="244" t="s">
        <v>339</v>
      </c>
      <c r="E166" s="243"/>
      <c r="F166" s="243"/>
      <c r="G166" s="245"/>
      <c r="H166" s="245"/>
      <c r="I166" s="246">
        <f>SUM(I162:I165)</f>
        <v>5760.72</v>
      </c>
      <c r="J166" s="243"/>
      <c r="K166" s="759"/>
      <c r="L166" s="84"/>
      <c r="M166" s="84"/>
      <c r="N166" s="84"/>
      <c r="O166" s="84"/>
      <c r="P166" s="84"/>
      <c r="Q166" s="84"/>
      <c r="R166" s="84"/>
      <c r="S166" s="84"/>
      <c r="T166" s="84"/>
      <c r="U166" s="84"/>
      <c r="V166" s="84"/>
      <c r="W166" s="84"/>
      <c r="X166" s="84"/>
      <c r="Y166" s="84"/>
      <c r="Z166" s="84"/>
      <c r="AA166" s="84"/>
      <c r="AB166" s="84"/>
      <c r="AC166" s="84"/>
      <c r="AD166" s="84"/>
      <c r="AE166" s="84"/>
      <c r="AF166" s="84"/>
      <c r="AG166" s="84"/>
      <c r="AH166" s="84"/>
      <c r="AI166" s="84"/>
      <c r="AJ166" s="84"/>
      <c r="AK166" s="84"/>
      <c r="AL166" s="84"/>
      <c r="AM166" s="84"/>
      <c r="AN166" s="84"/>
      <c r="AO166" s="84"/>
      <c r="AP166" s="84"/>
      <c r="AQ166" s="84"/>
      <c r="AR166" s="84"/>
      <c r="AS166" s="84"/>
      <c r="AT166" s="84"/>
      <c r="AU166" s="84"/>
      <c r="AV166" s="84"/>
      <c r="AW166" s="84"/>
      <c r="AX166" s="84"/>
      <c r="AY166" s="84"/>
      <c r="AZ166" s="84"/>
      <c r="BA166" s="84"/>
      <c r="BB166" s="84"/>
      <c r="BC166" s="84"/>
      <c r="BD166" s="84"/>
      <c r="BE166" s="84"/>
      <c r="BF166" s="84"/>
      <c r="BG166" s="84"/>
      <c r="BH166" s="84"/>
      <c r="BI166" s="84"/>
      <c r="BJ166" s="84"/>
      <c r="BK166" s="84"/>
      <c r="BL166" s="84"/>
      <c r="BM166" s="84"/>
      <c r="BN166" s="84"/>
      <c r="BO166" s="84"/>
      <c r="BP166" s="84"/>
      <c r="BQ166" s="84"/>
      <c r="BR166" s="84"/>
      <c r="BS166" s="84"/>
      <c r="BT166" s="84"/>
      <c r="BU166" s="84"/>
      <c r="BV166" s="84"/>
      <c r="BW166" s="84"/>
    </row>
    <row r="167" spans="1:75" s="113" customFormat="1">
      <c r="A167" s="273">
        <v>16</v>
      </c>
      <c r="B167" s="274">
        <v>18</v>
      </c>
      <c r="C167" s="274" t="s">
        <v>23</v>
      </c>
      <c r="D167" s="108" t="str">
        <f>VLOOKUP(J167,'SERVIÇOS DER 12-25'!A170:G1661,3,0)</f>
        <v>APARELHOS ELÉTRICOS</v>
      </c>
      <c r="E167" s="274"/>
      <c r="F167" s="274"/>
      <c r="G167" s="318"/>
      <c r="H167" s="318"/>
      <c r="I167" s="319"/>
      <c r="J167" s="274">
        <v>18</v>
      </c>
      <c r="K167" s="759"/>
    </row>
    <row r="168" spans="1:75" s="113" customFormat="1">
      <c r="A168" s="420" t="s">
        <v>341</v>
      </c>
      <c r="B168" s="283">
        <v>1802</v>
      </c>
      <c r="C168" s="283" t="s">
        <v>23</v>
      </c>
      <c r="D168" s="98" t="str">
        <f>VLOOKUP(J168,'SERVIÇOS DER 12-25'!A171:G1662,3,0)</f>
        <v>INTERRUPTORES E TOMADAS</v>
      </c>
      <c r="E168" s="283"/>
      <c r="F168" s="283"/>
      <c r="G168" s="322"/>
      <c r="H168" s="263"/>
      <c r="I168" s="264"/>
      <c r="J168" s="283">
        <v>1802</v>
      </c>
      <c r="K168" s="759"/>
    </row>
    <row r="169" spans="1:75" s="113" customFormat="1" ht="25.5">
      <c r="A169" s="386" t="s">
        <v>343</v>
      </c>
      <c r="B169" s="286">
        <v>180201</v>
      </c>
      <c r="C169" s="286" t="s">
        <v>23</v>
      </c>
      <c r="D169" s="94" t="str">
        <f>VLOOKUP(J169,'SERVIÇOS DER 12-25'!A172:G1663,3,0)</f>
        <v>Tomada padrão brasileiro linha branca, NBR 14136 (1 módulos) - 2 polos + terra 10A/250V, inclusive suporte e placa 4x2"</v>
      </c>
      <c r="E169" s="92" t="str">
        <f>VLOOKUP(J169,'SERVIÇOS DER 12-25'!A172:G1663,4,0)</f>
        <v>und</v>
      </c>
      <c r="F169" s="320">
        <f>MC!J579</f>
        <v>4</v>
      </c>
      <c r="G169" s="125">
        <f>VLOOKUP(J169,'SERVIÇOS DER 12-25'!A172:G1663,6,0)</f>
        <v>41.84</v>
      </c>
      <c r="H169" s="263">
        <f>TRUNC(ROUND((1+$F$5)*G169,2),2)</f>
        <v>55.75</v>
      </c>
      <c r="I169" s="264">
        <f t="shared" ref="I169" si="45">TRUNC(ROUND(F169*H169,2),2)</f>
        <v>223</v>
      </c>
      <c r="J169" s="286">
        <v>180201</v>
      </c>
      <c r="K169" s="759">
        <f t="shared" si="38"/>
        <v>4.5125509116415214E-4</v>
      </c>
    </row>
    <row r="170" spans="1:75" s="113" customFormat="1">
      <c r="A170" s="386" t="s">
        <v>344</v>
      </c>
      <c r="B170" s="286">
        <v>180206</v>
      </c>
      <c r="C170" s="286" t="s">
        <v>23</v>
      </c>
      <c r="D170" s="94" t="str">
        <f>VLOOKUP(J170,'SERVIÇOS DER 12-25'!A173:G1664,3,0)</f>
        <v>Interruptor de uma tecla paralelo 10A/250V, com placa 4x2"</v>
      </c>
      <c r="E170" s="92" t="str">
        <f>VLOOKUP(J170,'SERVIÇOS DER 12-25'!A173:G1664,4,0)</f>
        <v>und</v>
      </c>
      <c r="F170" s="320">
        <f>MC!J586</f>
        <v>4</v>
      </c>
      <c r="G170" s="125">
        <f>VLOOKUP(J170,'SERVIÇOS DER 12-25'!A173:G1664,6,0)</f>
        <v>42.33</v>
      </c>
      <c r="H170" s="263">
        <f t="shared" ref="H170:H175" si="46">TRUNC(ROUND((1+$F$5)*G170,2),2)</f>
        <v>56.4</v>
      </c>
      <c r="I170" s="264">
        <f t="shared" ref="I170:I175" si="47">TRUNC(ROUND(F170*H170,2),2)</f>
        <v>225.6</v>
      </c>
      <c r="J170" s="286">
        <v>180206</v>
      </c>
      <c r="K170" s="759">
        <f t="shared" si="38"/>
        <v>4.565163612853485E-4</v>
      </c>
    </row>
    <row r="171" spans="1:75" s="113" customFormat="1">
      <c r="A171" s="420" t="s">
        <v>345</v>
      </c>
      <c r="B171" s="283">
        <v>1810</v>
      </c>
      <c r="C171" s="283" t="s">
        <v>23</v>
      </c>
      <c r="D171" s="98" t="str">
        <f>VLOOKUP(J171,'SERVIÇOS DER 12-25'!A174:G1665,3,0)</f>
        <v>LUMINARIAS PARA LÂMPADAS LED</v>
      </c>
      <c r="E171" s="283"/>
      <c r="F171" s="283"/>
      <c r="G171" s="322"/>
      <c r="H171" s="263"/>
      <c r="I171" s="264"/>
      <c r="J171" s="283">
        <v>1810</v>
      </c>
      <c r="K171" s="759">
        <f t="shared" si="38"/>
        <v>0</v>
      </c>
    </row>
    <row r="172" spans="1:75" s="113" customFormat="1" ht="38.25">
      <c r="A172" s="386" t="s">
        <v>347</v>
      </c>
      <c r="B172" s="286">
        <v>181001</v>
      </c>
      <c r="C172" s="286" t="s">
        <v>23</v>
      </c>
      <c r="D172" s="94" t="str">
        <f>VLOOKUP(J172,'SERVIÇOS DER 12-25'!A175:G1666,3,0)</f>
        <v>Luminaria sobrepor compl., corpo ch. aço pintada branca, refletor, aletas parabólicas alum.alta pureza e refletância inclusive 2 lâmpadas LED T8 9/10W temp. de cor 5000k c/ 60cm - Ref. CS216AL-N - AMES, 1261 - LUMAVI OU EQUIVALENTE</v>
      </c>
      <c r="E172" s="92" t="str">
        <f>VLOOKUP(J172,'SERVIÇOS DER 12-25'!A175:G1666,4,0)</f>
        <v>und</v>
      </c>
      <c r="F172" s="320">
        <f>MC!J592</f>
        <v>12</v>
      </c>
      <c r="G172" s="125">
        <f>VLOOKUP(J172,'SERVIÇOS DER 12-25'!A175:G1666,6,0)</f>
        <v>133.93</v>
      </c>
      <c r="H172" s="263">
        <f t="shared" si="46"/>
        <v>178.46</v>
      </c>
      <c r="I172" s="264">
        <f t="shared" si="47"/>
        <v>2141.52</v>
      </c>
      <c r="J172" s="286">
        <v>181001</v>
      </c>
      <c r="K172" s="759">
        <f t="shared" si="38"/>
        <v>4.3335058422863454E-3</v>
      </c>
    </row>
    <row r="173" spans="1:75" s="113" customFormat="1" ht="25.5">
      <c r="A173" s="386" t="s">
        <v>349</v>
      </c>
      <c r="B173" s="286" t="s">
        <v>350</v>
      </c>
      <c r="C173" s="286"/>
      <c r="D173" s="285" t="s">
        <v>351</v>
      </c>
      <c r="E173" s="286" t="s">
        <v>94</v>
      </c>
      <c r="F173" s="320">
        <f>MC!J596</f>
        <v>2</v>
      </c>
      <c r="G173" s="323">
        <f>'COMP-05'!I32</f>
        <v>102.02241825</v>
      </c>
      <c r="H173" s="263">
        <f t="shared" si="46"/>
        <v>135.94</v>
      </c>
      <c r="I173" s="264">
        <f t="shared" si="47"/>
        <v>271.88</v>
      </c>
      <c r="J173" s="286"/>
      <c r="K173" s="759">
        <f t="shared" si="38"/>
        <v>5.5016696944264426E-4</v>
      </c>
    </row>
    <row r="174" spans="1:75" s="113" customFormat="1">
      <c r="A174" s="420" t="s">
        <v>352</v>
      </c>
      <c r="B174" s="283"/>
      <c r="C174" s="283"/>
      <c r="D174" s="284" t="s">
        <v>337</v>
      </c>
      <c r="E174" s="283"/>
      <c r="F174" s="283"/>
      <c r="G174" s="322"/>
      <c r="H174" s="263"/>
      <c r="I174" s="264"/>
      <c r="J174" s="283"/>
      <c r="K174" s="759">
        <f t="shared" si="38"/>
        <v>0</v>
      </c>
    </row>
    <row r="175" spans="1:75" s="113" customFormat="1">
      <c r="A175" s="386" t="s">
        <v>353</v>
      </c>
      <c r="B175" s="286" t="s">
        <v>354</v>
      </c>
      <c r="C175" s="286"/>
      <c r="D175" s="285" t="s">
        <v>355</v>
      </c>
      <c r="E175" s="286" t="s">
        <v>94</v>
      </c>
      <c r="F175" s="320">
        <f>MC!J596</f>
        <v>2</v>
      </c>
      <c r="G175" s="323">
        <f>'COMP-06'!I31</f>
        <v>64.335488749999996</v>
      </c>
      <c r="H175" s="263">
        <f t="shared" si="46"/>
        <v>85.73</v>
      </c>
      <c r="I175" s="264">
        <f t="shared" si="47"/>
        <v>171.46</v>
      </c>
      <c r="J175" s="286"/>
      <c r="K175" s="759">
        <f t="shared" si="38"/>
        <v>3.4696052883858983E-4</v>
      </c>
    </row>
    <row r="176" spans="1:75" s="113" customFormat="1">
      <c r="A176" s="329"/>
      <c r="B176" s="243"/>
      <c r="C176" s="243"/>
      <c r="D176" s="244" t="s">
        <v>356</v>
      </c>
      <c r="E176" s="243"/>
      <c r="F176" s="243"/>
      <c r="G176" s="245"/>
      <c r="H176" s="245"/>
      <c r="I176" s="246">
        <f>SUM(I168:I175)</f>
        <v>3033.46</v>
      </c>
      <c r="J176" s="243"/>
      <c r="K176" s="759"/>
      <c r="L176" s="84"/>
      <c r="M176" s="84"/>
      <c r="N176" s="84"/>
      <c r="O176" s="84"/>
      <c r="P176" s="84"/>
      <c r="Q176" s="84"/>
      <c r="R176" s="84"/>
      <c r="S176" s="84"/>
      <c r="T176" s="84"/>
      <c r="U176" s="84"/>
      <c r="V176" s="84"/>
      <c r="W176" s="84"/>
      <c r="X176" s="84"/>
      <c r="Y176" s="84"/>
      <c r="Z176" s="84"/>
      <c r="AA176" s="84"/>
      <c r="AB176" s="84"/>
      <c r="AC176" s="84"/>
      <c r="AD176" s="84"/>
      <c r="AE176" s="84"/>
      <c r="AF176" s="84"/>
      <c r="AG176" s="84"/>
      <c r="AH176" s="84"/>
      <c r="AI176" s="84"/>
      <c r="AJ176" s="84"/>
      <c r="AK176" s="84"/>
      <c r="AL176" s="84"/>
      <c r="AM176" s="84"/>
      <c r="AN176" s="84"/>
      <c r="AO176" s="84"/>
      <c r="AP176" s="84"/>
      <c r="AQ176" s="84"/>
      <c r="AR176" s="84"/>
      <c r="AS176" s="84"/>
      <c r="AT176" s="84"/>
      <c r="AU176" s="84"/>
      <c r="AV176" s="84"/>
      <c r="AW176" s="84"/>
      <c r="AX176" s="84"/>
      <c r="AY176" s="84"/>
      <c r="AZ176" s="84"/>
      <c r="BA176" s="84"/>
      <c r="BB176" s="84"/>
      <c r="BC176" s="84"/>
      <c r="BD176" s="84"/>
      <c r="BE176" s="84"/>
      <c r="BF176" s="84"/>
      <c r="BG176" s="84"/>
      <c r="BH176" s="84"/>
      <c r="BI176" s="84"/>
      <c r="BJ176" s="84"/>
      <c r="BK176" s="84"/>
      <c r="BL176" s="84"/>
      <c r="BM176" s="84"/>
      <c r="BN176" s="84"/>
      <c r="BO176" s="84"/>
      <c r="BP176" s="84"/>
      <c r="BQ176" s="84"/>
      <c r="BR176" s="84"/>
      <c r="BS176" s="84"/>
      <c r="BT176" s="84"/>
      <c r="BU176" s="84"/>
      <c r="BV176" s="84"/>
      <c r="BW176" s="84"/>
    </row>
    <row r="177" spans="1:11" s="113" customFormat="1">
      <c r="A177" s="594">
        <v>17</v>
      </c>
      <c r="B177" s="330">
        <v>19</v>
      </c>
      <c r="C177" s="330"/>
      <c r="D177" s="331" t="s">
        <v>357</v>
      </c>
      <c r="E177" s="330"/>
      <c r="F177" s="330"/>
      <c r="G177" s="332"/>
      <c r="H177" s="332"/>
      <c r="I177" s="595"/>
      <c r="J177" s="330">
        <v>19</v>
      </c>
      <c r="K177" s="759"/>
    </row>
    <row r="178" spans="1:11">
      <c r="A178" s="333" t="s">
        <v>358</v>
      </c>
      <c r="B178" s="334">
        <v>1901</v>
      </c>
      <c r="C178" s="235" t="s">
        <v>23</v>
      </c>
      <c r="D178" s="262" t="s">
        <v>359</v>
      </c>
      <c r="E178" s="109"/>
      <c r="F178" s="109"/>
      <c r="G178" s="712"/>
      <c r="H178" s="272"/>
      <c r="I178" s="335"/>
      <c r="J178" s="334">
        <v>1901</v>
      </c>
      <c r="K178" s="759"/>
    </row>
    <row r="179" spans="1:11" ht="38.25">
      <c r="A179" s="171" t="s">
        <v>360</v>
      </c>
      <c r="B179" s="91">
        <v>190106</v>
      </c>
      <c r="C179" s="92" t="s">
        <v>23</v>
      </c>
      <c r="D179" s="94" t="str">
        <f>VLOOKUP(J179,'SERVIÇOS DER 12-25'!A182:G1673,3,0)</f>
        <v>Pintura em paredes e forros, aplicação manual, com três demão de tinta látex acrílico premium, referência Coral e Metalatex, inclusive uma demão de liquido selador acrílico, referência Suvinil, Coral ou Metalatex ou equivalente</v>
      </c>
      <c r="E179" s="92" t="str">
        <f>VLOOKUP(J179,'SERVIÇOS DER 12-25'!A182:G1673,4,0)</f>
        <v>m2</v>
      </c>
      <c r="F179" s="95">
        <f>MC!J614</f>
        <v>510.06</v>
      </c>
      <c r="G179" s="125">
        <f>VLOOKUP(J179,'SERVIÇOS DER 12-25'!A182:G1673,6,0)</f>
        <v>31.27</v>
      </c>
      <c r="H179" s="93">
        <f t="shared" ref="H179" si="48">TRUNC(ROUND((1+$F$5)*G179,2),2)</f>
        <v>41.67</v>
      </c>
      <c r="I179" s="167">
        <f t="shared" ref="I179" si="49">TRUNC(ROUND(F179*H179,2),2)</f>
        <v>21254.2</v>
      </c>
      <c r="J179" s="91">
        <v>190106</v>
      </c>
      <c r="K179" s="761">
        <f t="shared" si="38"/>
        <v>4.3009264388435525E-2</v>
      </c>
    </row>
    <row r="180" spans="1:11">
      <c r="A180" s="333" t="s">
        <v>362</v>
      </c>
      <c r="B180" s="581">
        <v>1903</v>
      </c>
      <c r="C180" s="235" t="s">
        <v>23</v>
      </c>
      <c r="D180" s="262" t="s">
        <v>363</v>
      </c>
      <c r="E180" s="109"/>
      <c r="F180" s="109"/>
      <c r="G180" s="712"/>
      <c r="H180" s="93"/>
      <c r="I180" s="167"/>
      <c r="J180" s="581">
        <v>1903</v>
      </c>
      <c r="K180" s="759">
        <f t="shared" si="38"/>
        <v>0</v>
      </c>
    </row>
    <row r="181" spans="1:11" ht="38.25">
      <c r="A181" s="171" t="s">
        <v>364</v>
      </c>
      <c r="B181" s="91">
        <v>190303</v>
      </c>
      <c r="C181" s="235" t="s">
        <v>23</v>
      </c>
      <c r="D181" s="94" t="str">
        <f>VLOOKUP(J181,'SERVIÇOS DER 12-25'!A184:G1675,3,0)</f>
        <v>Pintura de esquadrias e elementos de madeira, aplicação manual, com três demão de verniz brilhante incolor, linha Premium Copal, referência Suvinil, Eucatex, Montana ou equivalente</v>
      </c>
      <c r="E181" s="92" t="str">
        <f>VLOOKUP(J181,'SERVIÇOS DER 12-25'!A184:G1675,4,0)</f>
        <v>m2</v>
      </c>
      <c r="F181" s="95">
        <f>MC!J620</f>
        <v>7.56</v>
      </c>
      <c r="G181" s="125">
        <f>VLOOKUP(J181,'SERVIÇOS DER 12-25'!A184:G1675,6,0)</f>
        <v>29.93</v>
      </c>
      <c r="H181" s="93">
        <f>TRUNC(ROUND((1+$F$5)*G181,2),2)</f>
        <v>39.880000000000003</v>
      </c>
      <c r="I181" s="167">
        <f>TRUNC(ROUND(F181*H181,2),2)</f>
        <v>301.49</v>
      </c>
      <c r="J181" s="91">
        <v>190303</v>
      </c>
      <c r="K181" s="759">
        <f t="shared" si="38"/>
        <v>6.1008474186134633E-4</v>
      </c>
    </row>
    <row r="182" spans="1:11">
      <c r="A182" s="164"/>
      <c r="B182" s="87"/>
      <c r="C182" s="89"/>
      <c r="D182" s="102" t="s">
        <v>365</v>
      </c>
      <c r="E182" s="89"/>
      <c r="F182" s="89"/>
      <c r="G182" s="103"/>
      <c r="H182" s="103"/>
      <c r="I182" s="172">
        <f>SUM(I178:I181)</f>
        <v>21555.690000000002</v>
      </c>
      <c r="J182" s="87"/>
      <c r="K182" s="759"/>
    </row>
    <row r="183" spans="1:11">
      <c r="A183" s="174">
        <v>18</v>
      </c>
      <c r="B183" s="89">
        <v>20</v>
      </c>
      <c r="C183" s="89"/>
      <c r="D183" s="88" t="s">
        <v>366</v>
      </c>
      <c r="E183" s="89"/>
      <c r="F183" s="89"/>
      <c r="G183" s="103"/>
      <c r="H183" s="103"/>
      <c r="I183" s="172"/>
      <c r="J183" s="89">
        <v>20</v>
      </c>
      <c r="K183" s="759"/>
    </row>
    <row r="184" spans="1:11">
      <c r="A184" s="166" t="s">
        <v>367</v>
      </c>
      <c r="B184" s="90">
        <v>2001</v>
      </c>
      <c r="C184" s="104" t="s">
        <v>23</v>
      </c>
      <c r="D184" s="105" t="s">
        <v>368</v>
      </c>
      <c r="E184" s="90"/>
      <c r="F184" s="90"/>
      <c r="G184" s="128"/>
      <c r="H184" s="93"/>
      <c r="I184" s="167"/>
      <c r="J184" s="90">
        <v>2001</v>
      </c>
      <c r="K184" s="759"/>
    </row>
    <row r="185" spans="1:11">
      <c r="A185" s="168" t="s">
        <v>369</v>
      </c>
      <c r="B185" s="91" t="s">
        <v>370</v>
      </c>
      <c r="C185" s="92"/>
      <c r="D185" s="94" t="s">
        <v>371</v>
      </c>
      <c r="E185" s="91" t="s">
        <v>107</v>
      </c>
      <c r="F185" s="95">
        <f>MC!J626</f>
        <v>34.119999999999997</v>
      </c>
      <c r="G185" s="125">
        <f>'COMP-07'!I34</f>
        <v>95.648516000000001</v>
      </c>
      <c r="H185" s="93">
        <f t="shared" ref="H185:H189" si="50">TRUNC(ROUND((1+$F$5)*G185,2),2)</f>
        <v>127.45</v>
      </c>
      <c r="I185" s="167">
        <f>TRUNC(ROUND(F185*H185,2),2)</f>
        <v>4348.59</v>
      </c>
      <c r="J185" s="91"/>
      <c r="K185" s="759">
        <f t="shared" si="38"/>
        <v>8.799656398589777E-3</v>
      </c>
    </row>
    <row r="186" spans="1:11">
      <c r="A186" s="166" t="s">
        <v>372</v>
      </c>
      <c r="B186" s="90">
        <v>2002</v>
      </c>
      <c r="C186" s="92" t="s">
        <v>23</v>
      </c>
      <c r="D186" s="105" t="s">
        <v>373</v>
      </c>
      <c r="E186" s="90"/>
      <c r="F186" s="90"/>
      <c r="G186" s="128"/>
      <c r="H186" s="93"/>
      <c r="I186" s="167"/>
      <c r="J186" s="90">
        <v>2002</v>
      </c>
      <c r="K186" s="759">
        <f t="shared" si="38"/>
        <v>0</v>
      </c>
    </row>
    <row r="187" spans="1:11" ht="51">
      <c r="A187" s="168" t="s">
        <v>374</v>
      </c>
      <c r="B187" s="91">
        <v>200206</v>
      </c>
      <c r="C187" s="92" t="s">
        <v>23</v>
      </c>
      <c r="D187" s="94" t="str">
        <f>VLOOKUP(J187,'SERVIÇOS DER 12-25'!A190:G1681,3,0)</f>
        <v>Execução de pavimentação com blocos intertravados de concreto tipo pavi-s, espessura de 8 cm e resistência mínima de 35 MPa, assentados sobre colchão de pó de pedra de 10 cm, com rejuntamento em areia, compactação com placa vibratória e cortes com cortadora de piso</v>
      </c>
      <c r="E187" s="92" t="str">
        <f>VLOOKUP(J187,'SERVIÇOS DER 12-25'!A190:G1681,4,0)</f>
        <v>m2</v>
      </c>
      <c r="F187" s="95">
        <f>MC!J631</f>
        <v>14.71</v>
      </c>
      <c r="G187" s="125">
        <f>VLOOKUP(J187,'SERVIÇOS DER 12-25'!A190:G1681,6,0)</f>
        <v>109.9</v>
      </c>
      <c r="H187" s="93">
        <f>TRUNC(ROUND((1+$F$5)*G187,2),2)</f>
        <v>146.44</v>
      </c>
      <c r="I187" s="167">
        <f>TRUNC(ROUND(F187*H187,2),2)</f>
        <v>2154.13</v>
      </c>
      <c r="J187" s="91">
        <v>200206</v>
      </c>
      <c r="K187" s="759">
        <f t="shared" si="38"/>
        <v>4.3590230023741487E-3</v>
      </c>
    </row>
    <row r="188" spans="1:11">
      <c r="A188" s="169" t="s">
        <v>375</v>
      </c>
      <c r="B188" s="127">
        <v>2004</v>
      </c>
      <c r="C188" s="92" t="s">
        <v>23</v>
      </c>
      <c r="D188" s="98" t="s">
        <v>376</v>
      </c>
      <c r="E188" s="91"/>
      <c r="F188" s="91"/>
      <c r="G188" s="125"/>
      <c r="H188" s="93"/>
      <c r="I188" s="167"/>
      <c r="J188" s="127">
        <v>2004</v>
      </c>
      <c r="K188" s="759">
        <f t="shared" si="38"/>
        <v>0</v>
      </c>
    </row>
    <row r="189" spans="1:11">
      <c r="A189" s="171" t="s">
        <v>377</v>
      </c>
      <c r="B189" s="91">
        <v>200401</v>
      </c>
      <c r="C189" s="92" t="s">
        <v>23</v>
      </c>
      <c r="D189" s="94" t="str">
        <f>VLOOKUP(J189,'SERVIÇOS DER 12-25'!A192:G1683,3,0)</f>
        <v>Limpeza geral da obra (edificação)</v>
      </c>
      <c r="E189" s="91" t="s">
        <v>27</v>
      </c>
      <c r="F189" s="95">
        <f>MC!J637</f>
        <v>209.35</v>
      </c>
      <c r="G189" s="125">
        <f>VLOOKUP(J189,'SERVIÇOS DER 12-25'!A192:G1683,6,0)</f>
        <v>9.8800000000000008</v>
      </c>
      <c r="H189" s="93">
        <f t="shared" si="50"/>
        <v>13.17</v>
      </c>
      <c r="I189" s="167">
        <f>TRUNC(ROUND(F189*H189,2),2)</f>
        <v>2757.14</v>
      </c>
      <c r="J189" s="91">
        <v>200401</v>
      </c>
      <c r="K189" s="759">
        <f t="shared" si="38"/>
        <v>5.5792531930597775E-3</v>
      </c>
    </row>
    <row r="190" spans="1:11">
      <c r="A190" s="174"/>
      <c r="B190" s="89"/>
      <c r="C190" s="89"/>
      <c r="D190" s="102" t="s">
        <v>378</v>
      </c>
      <c r="E190" s="89"/>
      <c r="F190" s="89"/>
      <c r="G190" s="103"/>
      <c r="H190" s="103"/>
      <c r="I190" s="172">
        <f>SUM(I184:I189)</f>
        <v>9259.86</v>
      </c>
      <c r="J190" s="89"/>
      <c r="K190" s="759">
        <f t="shared" si="38"/>
        <v>1.8737932594023704E-2</v>
      </c>
    </row>
    <row r="191" spans="1:11">
      <c r="A191" s="174">
        <v>19</v>
      </c>
      <c r="B191" s="89">
        <v>21</v>
      </c>
      <c r="C191" s="89"/>
      <c r="D191" s="88" t="s">
        <v>379</v>
      </c>
      <c r="E191" s="89"/>
      <c r="F191" s="89"/>
      <c r="G191" s="103"/>
      <c r="H191" s="103"/>
      <c r="I191" s="172"/>
      <c r="J191" s="89">
        <v>21</v>
      </c>
      <c r="K191" s="759">
        <f t="shared" si="38"/>
        <v>0</v>
      </c>
    </row>
    <row r="192" spans="1:11">
      <c r="A192" s="166" t="s">
        <v>380</v>
      </c>
      <c r="B192" s="90">
        <v>2103</v>
      </c>
      <c r="C192" s="104" t="s">
        <v>23</v>
      </c>
      <c r="D192" s="105" t="s">
        <v>381</v>
      </c>
      <c r="E192" s="90"/>
      <c r="F192" s="90"/>
      <c r="G192" s="290"/>
      <c r="H192" s="230"/>
      <c r="I192" s="231"/>
      <c r="J192" s="90">
        <v>2103</v>
      </c>
      <c r="K192" s="759">
        <f t="shared" si="38"/>
        <v>0</v>
      </c>
    </row>
    <row r="193" spans="1:11" ht="25.5">
      <c r="A193" s="168" t="s">
        <v>382</v>
      </c>
      <c r="B193" s="91">
        <v>210301</v>
      </c>
      <c r="C193" s="92" t="s">
        <v>23</v>
      </c>
      <c r="D193" s="94" t="str">
        <f>VLOOKUP(J193,'SERVIÇOS DER 12-25'!A196:G1687,3,0)</f>
        <v>Guarda corpo de tubo de ferro galvanizado, diâm. 3" e 2", h=0.8 m inclusive pintura a óleo ou esmalte</v>
      </c>
      <c r="E193" s="91" t="s">
        <v>107</v>
      </c>
      <c r="F193" s="95">
        <f>MC!J644</f>
        <v>32.82</v>
      </c>
      <c r="G193" s="125">
        <f>VLOOKUP(J193,'SERVIÇOS DER 12-25'!A196:G1687,6,0)</f>
        <v>318.95999999999998</v>
      </c>
      <c r="H193" s="93">
        <f>TRUNC(ROUND((1+$F$5)*G193,2),2)</f>
        <v>425.01</v>
      </c>
      <c r="I193" s="167">
        <f>TRUNC(ROUND(F193*H193,2),2)</f>
        <v>13948.83</v>
      </c>
      <c r="J193" s="91">
        <v>210301</v>
      </c>
      <c r="K193" s="759">
        <f t="shared" si="38"/>
        <v>2.8226370194095338E-2</v>
      </c>
    </row>
    <row r="194" spans="1:11">
      <c r="A194" s="168" t="s">
        <v>384</v>
      </c>
      <c r="B194" s="784" t="s">
        <v>5038</v>
      </c>
      <c r="C194" s="92"/>
      <c r="D194" s="94" t="str">
        <f>'COTAÇÕES '!C8</f>
        <v>Fornecimento e Instalação de Plataforma Elevatória de Acessibilidade</v>
      </c>
      <c r="E194" s="91" t="s">
        <v>94</v>
      </c>
      <c r="F194" s="95">
        <f>MC!J648</f>
        <v>1</v>
      </c>
      <c r="G194" s="125">
        <f>'COTAÇÕES '!P8</f>
        <v>44026.593333333331</v>
      </c>
      <c r="H194" s="93">
        <f>TRUNC(ROUND((1+$F$6)*G194,2),2)</f>
        <v>50881.53</v>
      </c>
      <c r="I194" s="167">
        <f>TRUNC(ROUND(F194*H194,2),2)</f>
        <v>50881.53</v>
      </c>
      <c r="J194" s="728"/>
      <c r="K194" s="761">
        <f t="shared" si="38"/>
        <v>0.10296210519606072</v>
      </c>
    </row>
    <row r="195" spans="1:11">
      <c r="A195" s="164"/>
      <c r="B195" s="89"/>
      <c r="C195" s="89"/>
      <c r="D195" s="102" t="s">
        <v>385</v>
      </c>
      <c r="E195" s="89"/>
      <c r="F195" s="89"/>
      <c r="G195" s="103"/>
      <c r="H195" s="103"/>
      <c r="I195" s="172">
        <f>SUM(I192:I194)</f>
        <v>64830.36</v>
      </c>
    </row>
    <row r="196" spans="1:11">
      <c r="A196" s="176"/>
      <c r="B196" s="177"/>
      <c r="C196" s="178"/>
      <c r="D196" s="179" t="s">
        <v>18</v>
      </c>
      <c r="E196" s="178"/>
      <c r="F196" s="178"/>
      <c r="G196" s="178"/>
      <c r="H196" s="178"/>
      <c r="I196" s="833">
        <f>SUM(I10:I195)/2</f>
        <v>494177.25</v>
      </c>
    </row>
    <row r="197" spans="1:11">
      <c r="I197" s="223" t="s">
        <v>5054</v>
      </c>
      <c r="J197" s="760">
        <v>495077.56000000017</v>
      </c>
      <c r="K197" s="131">
        <f>I196-J197</f>
        <v>-900.31000000017229</v>
      </c>
    </row>
    <row r="201" spans="1:11">
      <c r="J201" s="135"/>
    </row>
    <row r="202" spans="1:11">
      <c r="I202" s="136"/>
    </row>
    <row r="203" spans="1:11">
      <c r="I203" s="136"/>
    </row>
  </sheetData>
  <mergeCells count="15">
    <mergeCell ref="A1:I1"/>
    <mergeCell ref="A2:I2"/>
    <mergeCell ref="G4:I4"/>
    <mergeCell ref="A7:A8"/>
    <mergeCell ref="G7:I7"/>
    <mergeCell ref="F7:F8"/>
    <mergeCell ref="E7:E8"/>
    <mergeCell ref="D7:D8"/>
    <mergeCell ref="C7:C8"/>
    <mergeCell ref="B7:B8"/>
    <mergeCell ref="B4:D4"/>
    <mergeCell ref="B5:D5"/>
    <mergeCell ref="H5:H6"/>
    <mergeCell ref="B6:D6"/>
    <mergeCell ref="I5:I6"/>
  </mergeCells>
  <phoneticPr fontId="22" type="noConversion"/>
  <pageMargins left="0.51181102362204722" right="0.51181102362204722" top="0.78740157480314965" bottom="0.78740157480314965" header="0.31496062992125984" footer="0.31496062992125984"/>
  <pageSetup paperSize="9" scale="46"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5EFA3-8C2A-4EE8-BB44-A3EFEB65DB64}">
  <sheetPr>
    <pageSetUpPr fitToPage="1"/>
  </sheetPr>
  <dimension ref="A1:BZ113"/>
  <sheetViews>
    <sheetView topLeftCell="A40" zoomScale="85" zoomScaleNormal="85" workbookViewId="0">
      <selection activeCell="A14" sqref="A14:XFD14"/>
    </sheetView>
  </sheetViews>
  <sheetFormatPr defaultRowHeight="12.75"/>
  <cols>
    <col min="1" max="1" width="10.140625" style="132" customWidth="1"/>
    <col min="2" max="2" width="14.85546875" style="133" customWidth="1"/>
    <col min="3" max="3" width="11.42578125" style="132" customWidth="1"/>
    <col min="4" max="4" width="76.85546875" style="132" customWidth="1"/>
    <col min="5" max="5" width="15.5703125" style="133" customWidth="1"/>
    <col min="6" max="6" width="12.7109375" style="133" customWidth="1"/>
    <col min="7" max="7" width="21.140625" style="133" bestFit="1" customWidth="1"/>
    <col min="8" max="8" width="17.42578125" style="133" customWidth="1"/>
    <col min="9" max="9" width="19.28515625" style="134" customWidth="1"/>
    <col min="10" max="10" width="14.42578125" style="134" customWidth="1"/>
    <col min="11" max="11" width="16" style="134" customWidth="1"/>
    <col min="12" max="12" width="19.28515625" style="134" customWidth="1"/>
    <col min="13" max="13" width="13.42578125" style="84" customWidth="1"/>
    <col min="14" max="16384" width="9.140625" style="84"/>
  </cols>
  <sheetData>
    <row r="1" spans="1:17" ht="21" customHeight="1">
      <c r="A1" s="926" t="s">
        <v>0</v>
      </c>
      <c r="B1" s="927"/>
      <c r="C1" s="927"/>
      <c r="D1" s="927"/>
      <c r="E1" s="927"/>
      <c r="F1" s="927"/>
      <c r="G1" s="927"/>
      <c r="H1" s="927"/>
      <c r="I1" s="927"/>
      <c r="J1" s="927"/>
      <c r="K1" s="927"/>
      <c r="L1" s="928"/>
    </row>
    <row r="2" spans="1:17" ht="21.75" customHeight="1" thickBot="1">
      <c r="A2" s="929" t="s">
        <v>5045</v>
      </c>
      <c r="B2" s="930"/>
      <c r="C2" s="930"/>
      <c r="D2" s="930"/>
      <c r="E2" s="930"/>
      <c r="F2" s="930"/>
      <c r="G2" s="930"/>
      <c r="H2" s="930"/>
      <c r="I2" s="930"/>
      <c r="J2" s="930"/>
      <c r="K2" s="930"/>
      <c r="L2" s="931"/>
    </row>
    <row r="3" spans="1:17" ht="9.75" customHeight="1">
      <c r="A3" s="834"/>
      <c r="B3" s="835"/>
      <c r="C3" s="835"/>
      <c r="D3" s="835"/>
      <c r="E3" s="836"/>
      <c r="F3" s="837"/>
      <c r="G3" s="836"/>
      <c r="H3" s="836"/>
      <c r="I3" s="838"/>
      <c r="J3" s="838"/>
      <c r="K3" s="838"/>
      <c r="L3" s="839"/>
    </row>
    <row r="4" spans="1:17" ht="43.5" customHeight="1">
      <c r="A4" s="596"/>
      <c r="B4" s="908" t="s">
        <v>2</v>
      </c>
      <c r="C4" s="908"/>
      <c r="D4" s="908"/>
      <c r="E4" s="499" t="s">
        <v>3</v>
      </c>
      <c r="F4" s="85">
        <v>1.5727</v>
      </c>
      <c r="G4" s="909" t="s">
        <v>4</v>
      </c>
      <c r="H4" s="909"/>
      <c r="I4" s="909"/>
      <c r="J4" s="909"/>
      <c r="K4" s="909"/>
      <c r="L4" s="910"/>
    </row>
    <row r="5" spans="1:17" ht="21" customHeight="1">
      <c r="A5" s="596"/>
      <c r="B5" s="908" t="s">
        <v>5050</v>
      </c>
      <c r="C5" s="908"/>
      <c r="D5" s="908"/>
      <c r="E5" s="119" t="s">
        <v>5</v>
      </c>
      <c r="F5" s="85" t="s">
        <v>6</v>
      </c>
      <c r="G5" s="84"/>
      <c r="H5" s="911" t="s">
        <v>7</v>
      </c>
      <c r="I5" s="933">
        <v>45992</v>
      </c>
      <c r="J5" s="933"/>
      <c r="K5" s="933"/>
      <c r="L5" s="601"/>
    </row>
    <row r="6" spans="1:17" ht="29.25" customHeight="1">
      <c r="A6" s="596"/>
      <c r="B6" s="932" t="s">
        <v>8</v>
      </c>
      <c r="C6" s="932"/>
      <c r="D6" s="932"/>
      <c r="E6" s="119" t="s">
        <v>5040</v>
      </c>
      <c r="F6" s="85">
        <v>0.15570000000000001</v>
      </c>
      <c r="G6" s="803"/>
      <c r="H6" s="911"/>
      <c r="I6" s="934"/>
      <c r="J6" s="934"/>
      <c r="K6" s="934"/>
      <c r="L6" s="812"/>
    </row>
    <row r="7" spans="1:17" ht="32.25" customHeight="1">
      <c r="A7" s="813" t="s">
        <v>9</v>
      </c>
      <c r="B7" s="89" t="s">
        <v>10</v>
      </c>
      <c r="C7" s="89" t="s">
        <v>11</v>
      </c>
      <c r="D7" s="804" t="s">
        <v>12</v>
      </c>
      <c r="E7" s="89" t="s">
        <v>13</v>
      </c>
      <c r="F7" s="89" t="s">
        <v>14</v>
      </c>
      <c r="G7" s="805" t="s">
        <v>16</v>
      </c>
      <c r="H7" s="805" t="s">
        <v>17</v>
      </c>
      <c r="I7" s="806" t="s">
        <v>18</v>
      </c>
      <c r="J7" s="806" t="s">
        <v>5042</v>
      </c>
      <c r="K7" s="807" t="s">
        <v>5043</v>
      </c>
      <c r="L7" s="814" t="s">
        <v>5044</v>
      </c>
    </row>
    <row r="8" spans="1:17">
      <c r="A8" s="815" t="s">
        <v>384</v>
      </c>
      <c r="B8" s="784" t="s">
        <v>5038</v>
      </c>
      <c r="C8" s="92"/>
      <c r="D8" s="94" t="s">
        <v>839</v>
      </c>
      <c r="E8" s="91" t="s">
        <v>94</v>
      </c>
      <c r="F8" s="95">
        <v>1</v>
      </c>
      <c r="G8" s="785">
        <v>44026.593333333331</v>
      </c>
      <c r="H8" s="93">
        <v>50881.53</v>
      </c>
      <c r="I8" s="808">
        <v>50881.53</v>
      </c>
      <c r="J8" s="809">
        <f>I8/'PLANILHA ORÇAMENTÁRIA'!$I$196</f>
        <v>0.10296210519606072</v>
      </c>
      <c r="K8" s="810">
        <f>J8</f>
        <v>0.10296210519606072</v>
      </c>
      <c r="L8" s="830" t="str">
        <f>IF(K8&lt;=$Q$11,"A",IF(K8&lt;=$Q$12,"B","C"))</f>
        <v>A</v>
      </c>
      <c r="M8" s="829"/>
    </row>
    <row r="9" spans="1:17" ht="38.25">
      <c r="A9" s="816" t="s">
        <v>244</v>
      </c>
      <c r="B9" s="91">
        <v>100208</v>
      </c>
      <c r="C9" s="92" t="s">
        <v>23</v>
      </c>
      <c r="D9" s="94" t="s">
        <v>1462</v>
      </c>
      <c r="E9" s="92" t="s">
        <v>44</v>
      </c>
      <c r="F9" s="95">
        <v>72.42</v>
      </c>
      <c r="G9" s="125">
        <v>373.49</v>
      </c>
      <c r="H9" s="93">
        <v>497.68</v>
      </c>
      <c r="I9" s="808">
        <v>36041.99</v>
      </c>
      <c r="J9" s="809">
        <f>I9/'PLANILHA ORÇAMENTÁRIA'!$I$196</f>
        <v>7.2933325036715055E-2</v>
      </c>
      <c r="K9" s="810">
        <f>J9+K8</f>
        <v>0.17589543023277576</v>
      </c>
      <c r="L9" s="830" t="str">
        <f t="shared" ref="L9:L72" si="0">IF(K9&lt;=$Q$11,"A",IF(K9&lt;=$Q$12,"B","C"))</f>
        <v>A</v>
      </c>
      <c r="M9" s="829"/>
    </row>
    <row r="10" spans="1:17" ht="38.25">
      <c r="A10" s="816" t="s">
        <v>170</v>
      </c>
      <c r="B10" s="124" t="s">
        <v>171</v>
      </c>
      <c r="C10" s="92" t="s">
        <v>23</v>
      </c>
      <c r="D10" s="94" t="s">
        <v>172</v>
      </c>
      <c r="E10" s="92" t="s">
        <v>44</v>
      </c>
      <c r="F10" s="95">
        <v>198.26</v>
      </c>
      <c r="G10" s="125">
        <v>109.15</v>
      </c>
      <c r="H10" s="93">
        <v>145.44</v>
      </c>
      <c r="I10" s="808">
        <v>28834.93</v>
      </c>
      <c r="J10" s="809">
        <f>I10/'PLANILHA ORÇAMENTÁRIA'!$I$196</f>
        <v>5.8349367559919041E-2</v>
      </c>
      <c r="K10" s="810">
        <f t="shared" ref="K10:K73" si="1">J10+K9</f>
        <v>0.2342447977926948</v>
      </c>
      <c r="L10" s="830" t="str">
        <f t="shared" si="0"/>
        <v>A</v>
      </c>
      <c r="M10" s="829"/>
      <c r="P10" s="84" t="s">
        <v>5046</v>
      </c>
      <c r="Q10" s="84" t="s">
        <v>5049</v>
      </c>
    </row>
    <row r="11" spans="1:17" ht="38.25">
      <c r="A11" s="816" t="s">
        <v>268</v>
      </c>
      <c r="B11" s="91">
        <v>130230</v>
      </c>
      <c r="C11" s="92" t="s">
        <v>23</v>
      </c>
      <c r="D11" s="94" t="s">
        <v>269</v>
      </c>
      <c r="E11" s="92" t="s">
        <v>44</v>
      </c>
      <c r="F11" s="95">
        <v>126.15</v>
      </c>
      <c r="G11" s="125">
        <v>147.13</v>
      </c>
      <c r="H11" s="93">
        <v>196.05</v>
      </c>
      <c r="I11" s="808">
        <v>24731.71</v>
      </c>
      <c r="J11" s="809">
        <f>I11/'PLANILHA ORÇAMENTÁRIA'!$I$196</f>
        <v>5.0046233411190008E-2</v>
      </c>
      <c r="K11" s="810">
        <f t="shared" si="1"/>
        <v>0.28429103120388483</v>
      </c>
      <c r="L11" s="830" t="str">
        <f t="shared" si="0"/>
        <v>A</v>
      </c>
      <c r="M11" s="829"/>
      <c r="P11" s="802" t="s">
        <v>5047</v>
      </c>
      <c r="Q11" s="126">
        <v>0.8</v>
      </c>
    </row>
    <row r="12" spans="1:17">
      <c r="A12" s="816" t="s">
        <v>212</v>
      </c>
      <c r="B12" s="124" t="s">
        <v>213</v>
      </c>
      <c r="C12" s="92" t="s">
        <v>23</v>
      </c>
      <c r="D12" s="94" t="s">
        <v>1365</v>
      </c>
      <c r="E12" s="92" t="s">
        <v>44</v>
      </c>
      <c r="F12" s="95">
        <v>42.99</v>
      </c>
      <c r="G12" s="125">
        <v>382.74</v>
      </c>
      <c r="H12" s="93">
        <v>510</v>
      </c>
      <c r="I12" s="808">
        <v>21924.9</v>
      </c>
      <c r="J12" s="809">
        <f>I12/'PLANILHA ORÇAMENTÁRIA'!$I$196</f>
        <v>4.4366469723161078E-2</v>
      </c>
      <c r="K12" s="810">
        <f t="shared" si="1"/>
        <v>0.32865750092704593</v>
      </c>
      <c r="L12" s="830" t="str">
        <f t="shared" si="0"/>
        <v>A</v>
      </c>
      <c r="M12" s="829"/>
      <c r="P12" s="802" t="s">
        <v>5048</v>
      </c>
      <c r="Q12" s="126">
        <v>0.9</v>
      </c>
    </row>
    <row r="13" spans="1:17" ht="38.25">
      <c r="A13" s="816" t="s">
        <v>360</v>
      </c>
      <c r="B13" s="91">
        <v>190106</v>
      </c>
      <c r="C13" s="92" t="s">
        <v>23</v>
      </c>
      <c r="D13" s="94" t="s">
        <v>361</v>
      </c>
      <c r="E13" s="92" t="s">
        <v>44</v>
      </c>
      <c r="F13" s="95">
        <v>510.06</v>
      </c>
      <c r="G13" s="125">
        <v>31.27</v>
      </c>
      <c r="H13" s="93">
        <v>41.67</v>
      </c>
      <c r="I13" s="808">
        <v>21254.2</v>
      </c>
      <c r="J13" s="809">
        <f>I13/'PLANILHA ORÇAMENTÁRIA'!$I$196</f>
        <v>4.3009264388435525E-2</v>
      </c>
      <c r="K13" s="810">
        <f t="shared" si="1"/>
        <v>0.37166676531548148</v>
      </c>
      <c r="L13" s="830" t="str">
        <f t="shared" si="0"/>
        <v>A</v>
      </c>
      <c r="M13" s="829"/>
      <c r="P13" s="802" t="s">
        <v>5048</v>
      </c>
      <c r="Q13" s="126">
        <v>1</v>
      </c>
    </row>
    <row r="14" spans="1:17" ht="25.5">
      <c r="A14" s="816" t="s">
        <v>145</v>
      </c>
      <c r="B14" s="124" t="s">
        <v>146</v>
      </c>
      <c r="C14" s="92" t="s">
        <v>23</v>
      </c>
      <c r="D14" s="94" t="s">
        <v>164</v>
      </c>
      <c r="E14" s="92" t="s">
        <v>776</v>
      </c>
      <c r="F14" s="95">
        <v>18.850000000000001</v>
      </c>
      <c r="G14" s="125">
        <v>821.75</v>
      </c>
      <c r="H14" s="93">
        <v>1094.98</v>
      </c>
      <c r="I14" s="808">
        <v>20640.37</v>
      </c>
      <c r="J14" s="809">
        <f>I14/'PLANILHA ORÇAMENTÁRIA'!$I$196</f>
        <v>4.1767139219783991E-2</v>
      </c>
      <c r="K14" s="810">
        <f t="shared" si="1"/>
        <v>0.41343390453526546</v>
      </c>
      <c r="L14" s="830" t="str">
        <f t="shared" si="0"/>
        <v>A</v>
      </c>
      <c r="M14" s="829"/>
      <c r="Q14" s="126"/>
    </row>
    <row r="15" spans="1:17" ht="25.5">
      <c r="A15" s="816" t="s">
        <v>162</v>
      </c>
      <c r="B15" s="124" t="s">
        <v>163</v>
      </c>
      <c r="C15" s="92" t="s">
        <v>23</v>
      </c>
      <c r="D15" s="94" t="s">
        <v>164</v>
      </c>
      <c r="E15" s="92" t="s">
        <v>776</v>
      </c>
      <c r="F15" s="95">
        <v>14.75</v>
      </c>
      <c r="G15" s="125">
        <v>945.07</v>
      </c>
      <c r="H15" s="93">
        <v>1259.31</v>
      </c>
      <c r="I15" s="808">
        <v>18574.82</v>
      </c>
      <c r="J15" s="809">
        <f>I15/'PLANILHA ORÇAMENTÁRIA'!$I$196</f>
        <v>3.7587363643308142E-2</v>
      </c>
      <c r="K15" s="810">
        <f t="shared" si="1"/>
        <v>0.45102126817857358</v>
      </c>
      <c r="L15" s="830" t="str">
        <f t="shared" si="0"/>
        <v>A</v>
      </c>
      <c r="M15" s="829"/>
    </row>
    <row r="16" spans="1:17" ht="25.5">
      <c r="A16" s="816" t="s">
        <v>142</v>
      </c>
      <c r="B16" s="124" t="s">
        <v>143</v>
      </c>
      <c r="C16" s="92" t="s">
        <v>23</v>
      </c>
      <c r="D16" s="94" t="s">
        <v>144</v>
      </c>
      <c r="E16" s="92" t="s">
        <v>44</v>
      </c>
      <c r="F16" s="95">
        <v>151.46</v>
      </c>
      <c r="G16" s="125">
        <v>89.05</v>
      </c>
      <c r="H16" s="93">
        <v>118.66</v>
      </c>
      <c r="I16" s="808">
        <v>17972.240000000002</v>
      </c>
      <c r="J16" s="809">
        <f>I16/'PLANILHA ORÇAMENTÁRIA'!$I$196</f>
        <v>3.6368003585757945E-2</v>
      </c>
      <c r="K16" s="810">
        <f t="shared" si="1"/>
        <v>0.4873892717643315</v>
      </c>
      <c r="L16" s="830" t="str">
        <f t="shared" si="0"/>
        <v>A</v>
      </c>
      <c r="M16" s="829"/>
    </row>
    <row r="17" spans="1:17" ht="25.5">
      <c r="A17" s="816" t="s">
        <v>256</v>
      </c>
      <c r="B17" s="91">
        <v>120303</v>
      </c>
      <c r="C17" s="92" t="s">
        <v>23</v>
      </c>
      <c r="D17" s="94" t="s">
        <v>1506</v>
      </c>
      <c r="E17" s="92" t="s">
        <v>44</v>
      </c>
      <c r="F17" s="95">
        <v>180.28</v>
      </c>
      <c r="G17" s="125">
        <v>66.180000000000007</v>
      </c>
      <c r="H17" s="93">
        <v>88.18</v>
      </c>
      <c r="I17" s="808">
        <v>15897.09</v>
      </c>
      <c r="J17" s="809">
        <f>I17/'PLANILHA ORÇAMENTÁRIA'!$I$196</f>
        <v>3.2168801781142294E-2</v>
      </c>
      <c r="K17" s="810">
        <f t="shared" si="1"/>
        <v>0.51955807354547379</v>
      </c>
      <c r="L17" s="830" t="str">
        <f t="shared" si="0"/>
        <v>A</v>
      </c>
      <c r="M17" s="829"/>
    </row>
    <row r="18" spans="1:17" ht="25.5">
      <c r="A18" s="815" t="s">
        <v>382</v>
      </c>
      <c r="B18" s="91">
        <v>210301</v>
      </c>
      <c r="C18" s="92" t="s">
        <v>23</v>
      </c>
      <c r="D18" s="94" t="s">
        <v>383</v>
      </c>
      <c r="E18" s="91" t="s">
        <v>107</v>
      </c>
      <c r="F18" s="95">
        <v>32.82</v>
      </c>
      <c r="G18" s="125">
        <v>318.95999999999998</v>
      </c>
      <c r="H18" s="93">
        <v>425.01</v>
      </c>
      <c r="I18" s="808">
        <v>13948.83</v>
      </c>
      <c r="J18" s="809">
        <f>I18/'PLANILHA ORÇAMENTÁRIA'!$I$196</f>
        <v>2.8226370194095338E-2</v>
      </c>
      <c r="K18" s="810">
        <f t="shared" si="1"/>
        <v>0.54778444373956914</v>
      </c>
      <c r="L18" s="830" t="str">
        <f t="shared" si="0"/>
        <v>A</v>
      </c>
      <c r="M18" s="829"/>
    </row>
    <row r="19" spans="1:17" ht="38.25">
      <c r="A19" s="816" t="s">
        <v>101</v>
      </c>
      <c r="B19" s="124" t="s">
        <v>102</v>
      </c>
      <c r="C19" s="92" t="s">
        <v>23</v>
      </c>
      <c r="D19" s="94" t="s">
        <v>103</v>
      </c>
      <c r="E19" s="92" t="s">
        <v>88</v>
      </c>
      <c r="F19" s="95">
        <v>20</v>
      </c>
      <c r="G19" s="125">
        <v>486.77</v>
      </c>
      <c r="H19" s="93">
        <v>648.62</v>
      </c>
      <c r="I19" s="808">
        <v>12972.4</v>
      </c>
      <c r="J19" s="809">
        <f>I19/'PLANILHA ORÇAMENTÁRIA'!$I$196</f>
        <v>2.6250500200080032E-2</v>
      </c>
      <c r="K19" s="810">
        <f t="shared" si="1"/>
        <v>0.57403494393964916</v>
      </c>
      <c r="L19" s="830" t="str">
        <f t="shared" si="0"/>
        <v>A</v>
      </c>
      <c r="M19" s="829"/>
    </row>
    <row r="20" spans="1:17">
      <c r="A20" s="815" t="s">
        <v>231</v>
      </c>
      <c r="B20" s="97" t="s">
        <v>232</v>
      </c>
      <c r="C20" s="92" t="s">
        <v>23</v>
      </c>
      <c r="D20" s="94" t="s">
        <v>1433</v>
      </c>
      <c r="E20" s="92" t="s">
        <v>88</v>
      </c>
      <c r="F20" s="241">
        <v>36.17</v>
      </c>
      <c r="G20" s="125">
        <v>257.39999999999998</v>
      </c>
      <c r="H20" s="93">
        <v>342.99</v>
      </c>
      <c r="I20" s="808">
        <v>12405.95</v>
      </c>
      <c r="J20" s="809">
        <f>I20/'PLANILHA ORÇAMENTÁRIA'!$I$196</f>
        <v>2.510425156156015E-2</v>
      </c>
      <c r="K20" s="810">
        <f t="shared" si="1"/>
        <v>0.59913919550120931</v>
      </c>
      <c r="L20" s="830" t="str">
        <f t="shared" si="0"/>
        <v>A</v>
      </c>
      <c r="M20" s="829"/>
    </row>
    <row r="21" spans="1:17" ht="25.5">
      <c r="A21" s="816" t="s">
        <v>104</v>
      </c>
      <c r="B21" s="124" t="s">
        <v>105</v>
      </c>
      <c r="C21" s="92" t="s">
        <v>23</v>
      </c>
      <c r="D21" s="94" t="s">
        <v>106</v>
      </c>
      <c r="E21" s="92" t="s">
        <v>88</v>
      </c>
      <c r="F21" s="95">
        <v>20</v>
      </c>
      <c r="G21" s="125">
        <v>449.64</v>
      </c>
      <c r="H21" s="93">
        <v>599.15</v>
      </c>
      <c r="I21" s="808">
        <v>11983</v>
      </c>
      <c r="J21" s="809">
        <f>I21/'PLANILHA ORÇAMENTÁRIA'!$I$196</f>
        <v>2.424838456242168E-2</v>
      </c>
      <c r="K21" s="810">
        <f t="shared" si="1"/>
        <v>0.62338758006363104</v>
      </c>
      <c r="L21" s="830" t="str">
        <f t="shared" si="0"/>
        <v>A</v>
      </c>
      <c r="M21" s="829"/>
    </row>
    <row r="22" spans="1:17" ht="25.5">
      <c r="A22" s="626" t="s">
        <v>252</v>
      </c>
      <c r="B22" s="111">
        <v>110302</v>
      </c>
      <c r="C22" s="111" t="s">
        <v>23</v>
      </c>
      <c r="D22" s="94" t="s">
        <v>1476</v>
      </c>
      <c r="E22" s="92" t="s">
        <v>44</v>
      </c>
      <c r="F22" s="112">
        <v>104.69</v>
      </c>
      <c r="G22" s="125">
        <v>74.59</v>
      </c>
      <c r="H22" s="263">
        <v>99.39</v>
      </c>
      <c r="I22" s="811">
        <v>10405.14</v>
      </c>
      <c r="J22" s="809">
        <f>I22/'PLANILHA ORÇAMENTÁRIA'!$I$196</f>
        <v>2.1055481611102086E-2</v>
      </c>
      <c r="K22" s="810">
        <f t="shared" si="1"/>
        <v>0.64444306167473309</v>
      </c>
      <c r="L22" s="830" t="str">
        <f t="shared" si="0"/>
        <v>A</v>
      </c>
      <c r="M22" s="829"/>
    </row>
    <row r="23" spans="1:17" ht="51">
      <c r="A23" s="816" t="s">
        <v>89</v>
      </c>
      <c r="B23" s="124" t="s">
        <v>90</v>
      </c>
      <c r="C23" s="92" t="s">
        <v>23</v>
      </c>
      <c r="D23" s="94" t="s">
        <v>1038</v>
      </c>
      <c r="E23" s="92" t="s">
        <v>1039</v>
      </c>
      <c r="F23" s="95">
        <v>6</v>
      </c>
      <c r="G23" s="125">
        <v>1232.33</v>
      </c>
      <c r="H23" s="93">
        <v>1642.08</v>
      </c>
      <c r="I23" s="808">
        <v>9852.48</v>
      </c>
      <c r="J23" s="809">
        <f>I23/'PLANILHA ORÇAMENTÁRIA'!$I$196</f>
        <v>1.9937137939878859E-2</v>
      </c>
      <c r="K23" s="810">
        <f t="shared" si="1"/>
        <v>0.66438019961461192</v>
      </c>
      <c r="L23" s="830" t="str">
        <f t="shared" si="0"/>
        <v>A</v>
      </c>
      <c r="M23" s="829"/>
    </row>
    <row r="24" spans="1:17" s="228" customFormat="1">
      <c r="A24" s="816" t="s">
        <v>243</v>
      </c>
      <c r="B24" s="91">
        <v>100203</v>
      </c>
      <c r="C24" s="92" t="s">
        <v>23</v>
      </c>
      <c r="D24" s="94" t="s">
        <v>1458</v>
      </c>
      <c r="E24" s="92" t="s">
        <v>44</v>
      </c>
      <c r="F24" s="95">
        <v>151.46</v>
      </c>
      <c r="G24" s="125">
        <v>45.92</v>
      </c>
      <c r="H24" s="93">
        <v>61.19</v>
      </c>
      <c r="I24" s="808">
        <v>9267.84</v>
      </c>
      <c r="J24" s="809">
        <f>I24/'PLANILHA ORÇAMENTÁRIA'!$I$196</f>
        <v>1.8754080646164913E-2</v>
      </c>
      <c r="K24" s="810">
        <f t="shared" si="1"/>
        <v>0.68313428026077683</v>
      </c>
      <c r="L24" s="830" t="str">
        <f t="shared" si="0"/>
        <v>A</v>
      </c>
      <c r="M24" s="829"/>
    </row>
    <row r="25" spans="1:17" ht="25.5">
      <c r="A25" s="816" t="s">
        <v>165</v>
      </c>
      <c r="B25" s="124" t="s">
        <v>166</v>
      </c>
      <c r="C25" s="92" t="s">
        <v>23</v>
      </c>
      <c r="D25" s="94" t="s">
        <v>152</v>
      </c>
      <c r="E25" s="92" t="s">
        <v>167</v>
      </c>
      <c r="F25" s="95">
        <v>608.4</v>
      </c>
      <c r="G25" s="125">
        <v>10.61</v>
      </c>
      <c r="H25" s="93">
        <v>14.14</v>
      </c>
      <c r="I25" s="808">
        <v>8602.7800000000007</v>
      </c>
      <c r="J25" s="809">
        <f>I25/'PLANILHA ORÇAMENTÁRIA'!$I$196</f>
        <v>1.7408288220471503E-2</v>
      </c>
      <c r="K25" s="810">
        <f t="shared" si="1"/>
        <v>0.7005425684812483</v>
      </c>
      <c r="L25" s="830" t="str">
        <f t="shared" si="0"/>
        <v>A</v>
      </c>
      <c r="M25" s="829"/>
    </row>
    <row r="26" spans="1:17" ht="25.5">
      <c r="A26" s="816" t="s">
        <v>153</v>
      </c>
      <c r="B26" s="124" t="s">
        <v>154</v>
      </c>
      <c r="C26" s="92" t="s">
        <v>23</v>
      </c>
      <c r="D26" s="94" t="s">
        <v>155</v>
      </c>
      <c r="E26" s="92" t="s">
        <v>167</v>
      </c>
      <c r="F26" s="95">
        <v>486.4</v>
      </c>
      <c r="G26" s="125">
        <v>11.27</v>
      </c>
      <c r="H26" s="93">
        <v>15.02</v>
      </c>
      <c r="I26" s="808">
        <v>7305.73</v>
      </c>
      <c r="J26" s="809">
        <f>I26/'PLANILHA ORÇAMENTÁRIA'!$I$196</f>
        <v>1.478362267789543E-2</v>
      </c>
      <c r="K26" s="810">
        <f t="shared" si="1"/>
        <v>0.71532619115914375</v>
      </c>
      <c r="L26" s="830" t="str">
        <f t="shared" si="0"/>
        <v>A</v>
      </c>
      <c r="M26" s="829"/>
    </row>
    <row r="27" spans="1:17" ht="51">
      <c r="A27" s="816" t="s">
        <v>179</v>
      </c>
      <c r="B27" s="97" t="s">
        <v>180</v>
      </c>
      <c r="C27" s="92" t="s">
        <v>23</v>
      </c>
      <c r="D27" s="94" t="s">
        <v>1250</v>
      </c>
      <c r="E27" s="92" t="s">
        <v>44</v>
      </c>
      <c r="F27" s="95">
        <v>76.27</v>
      </c>
      <c r="G27" s="125">
        <v>66.19</v>
      </c>
      <c r="H27" s="93">
        <v>88.2</v>
      </c>
      <c r="I27" s="808">
        <v>6727.01</v>
      </c>
      <c r="J27" s="809">
        <f>I27/'PLANILHA ORÇAMENTÁRIA'!$I$196</f>
        <v>1.3612544891534364E-2</v>
      </c>
      <c r="K27" s="810">
        <f t="shared" si="1"/>
        <v>0.72893873605067816</v>
      </c>
      <c r="L27" s="830" t="str">
        <f t="shared" si="0"/>
        <v>A</v>
      </c>
      <c r="M27" s="829"/>
    </row>
    <row r="28" spans="1:17" ht="25.5">
      <c r="A28" s="816" t="s">
        <v>150</v>
      </c>
      <c r="B28" s="124" t="s">
        <v>151</v>
      </c>
      <c r="C28" s="92" t="s">
        <v>23</v>
      </c>
      <c r="D28" s="94" t="s">
        <v>152</v>
      </c>
      <c r="E28" s="92" t="s">
        <v>167</v>
      </c>
      <c r="F28" s="95">
        <v>473.3</v>
      </c>
      <c r="G28" s="125">
        <v>10.61</v>
      </c>
      <c r="H28" s="93">
        <v>14.14</v>
      </c>
      <c r="I28" s="808">
        <v>6692.46</v>
      </c>
      <c r="J28" s="809">
        <f>I28/'PLANILHA ORÇAMENTÁRIA'!$I$196</f>
        <v>1.3542630705885388E-2</v>
      </c>
      <c r="K28" s="810">
        <f t="shared" si="1"/>
        <v>0.74248136675656351</v>
      </c>
      <c r="L28" s="830" t="str">
        <f t="shared" si="0"/>
        <v>A</v>
      </c>
      <c r="M28" s="829"/>
      <c r="N28" s="132"/>
      <c r="O28" s="132"/>
      <c r="P28" s="132"/>
      <c r="Q28" s="132"/>
    </row>
    <row r="29" spans="1:17" ht="25.5">
      <c r="A29" s="816" t="s">
        <v>95</v>
      </c>
      <c r="B29" s="124" t="s">
        <v>96</v>
      </c>
      <c r="C29" s="92" t="s">
        <v>23</v>
      </c>
      <c r="D29" s="94" t="s">
        <v>97</v>
      </c>
      <c r="E29" s="92" t="s">
        <v>44</v>
      </c>
      <c r="F29" s="95">
        <v>189.42</v>
      </c>
      <c r="G29" s="125">
        <v>26.21</v>
      </c>
      <c r="H29" s="93">
        <v>34.92</v>
      </c>
      <c r="I29" s="808">
        <v>6614.55</v>
      </c>
      <c r="J29" s="809">
        <f>I29/'PLANILHA ORÇAMENTÁRIA'!$I$196</f>
        <v>1.3384974723138307E-2</v>
      </c>
      <c r="K29" s="810">
        <f t="shared" si="1"/>
        <v>0.75586634147970178</v>
      </c>
      <c r="L29" s="830" t="str">
        <f t="shared" si="0"/>
        <v>A</v>
      </c>
      <c r="M29" s="829"/>
    </row>
    <row r="30" spans="1:17" ht="25.5">
      <c r="A30" s="816" t="s">
        <v>266</v>
      </c>
      <c r="B30" s="110">
        <v>130209</v>
      </c>
      <c r="C30" s="92" t="s">
        <v>23</v>
      </c>
      <c r="D30" s="94" t="s">
        <v>267</v>
      </c>
      <c r="E30" s="92" t="s">
        <v>44</v>
      </c>
      <c r="F30" s="95">
        <v>43.93</v>
      </c>
      <c r="G30" s="125">
        <v>103.18</v>
      </c>
      <c r="H30" s="93">
        <v>137.49</v>
      </c>
      <c r="I30" s="808">
        <v>6039.94</v>
      </c>
      <c r="J30" s="809">
        <f>I30/'PLANILHA ORÇAMENTÁRIA'!$I$196</f>
        <v>1.2222213790699592E-2</v>
      </c>
      <c r="K30" s="810">
        <f t="shared" si="1"/>
        <v>0.76808855527040132</v>
      </c>
      <c r="L30" s="830" t="str">
        <f t="shared" si="0"/>
        <v>A</v>
      </c>
      <c r="M30" s="829"/>
    </row>
    <row r="31" spans="1:17" ht="38.25">
      <c r="A31" s="815" t="s">
        <v>236</v>
      </c>
      <c r="B31" s="97" t="s">
        <v>237</v>
      </c>
      <c r="C31" s="92" t="s">
        <v>23</v>
      </c>
      <c r="D31" s="232" t="s">
        <v>238</v>
      </c>
      <c r="E31" s="92" t="s">
        <v>107</v>
      </c>
      <c r="F31" s="241">
        <v>34.119999999999997</v>
      </c>
      <c r="G31" s="130">
        <v>132.543938</v>
      </c>
      <c r="H31" s="93">
        <v>176.61</v>
      </c>
      <c r="I31" s="808">
        <v>6025.93</v>
      </c>
      <c r="J31" s="809">
        <f>I31/'PLANILHA ORÇAMENTÁRIA'!$I$196</f>
        <v>1.219386363900807E-2</v>
      </c>
      <c r="K31" s="810">
        <f t="shared" si="1"/>
        <v>0.78028241890940941</v>
      </c>
      <c r="L31" s="830" t="str">
        <f t="shared" si="0"/>
        <v>A</v>
      </c>
      <c r="M31" s="829"/>
    </row>
    <row r="32" spans="1:17" ht="38.25">
      <c r="A32" s="816" t="s">
        <v>134</v>
      </c>
      <c r="B32" s="124" t="s">
        <v>135</v>
      </c>
      <c r="C32" s="92" t="s">
        <v>23</v>
      </c>
      <c r="D32" s="94" t="s">
        <v>1124</v>
      </c>
      <c r="E32" s="92" t="s">
        <v>776</v>
      </c>
      <c r="F32" s="95">
        <v>42.99</v>
      </c>
      <c r="G32" s="125">
        <v>92.39</v>
      </c>
      <c r="H32" s="93">
        <v>123.11</v>
      </c>
      <c r="I32" s="808">
        <v>5292.5</v>
      </c>
      <c r="J32" s="809">
        <f>I32/'PLANILHA ORÇAMENTÁRIA'!$I$196</f>
        <v>1.0709720044781504E-2</v>
      </c>
      <c r="K32" s="810">
        <f t="shared" si="1"/>
        <v>0.79099213895419096</v>
      </c>
      <c r="L32" s="830" t="str">
        <f t="shared" si="0"/>
        <v>A</v>
      </c>
      <c r="M32" s="829"/>
    </row>
    <row r="33" spans="1:13" ht="25.5">
      <c r="A33" s="626" t="s">
        <v>323</v>
      </c>
      <c r="B33" s="281">
        <v>151602</v>
      </c>
      <c r="C33" s="111" t="s">
        <v>23</v>
      </c>
      <c r="D33" s="94" t="s">
        <v>2157</v>
      </c>
      <c r="E33" s="92" t="s">
        <v>88</v>
      </c>
      <c r="F33" s="112">
        <v>170</v>
      </c>
      <c r="G33" s="125">
        <v>20.99</v>
      </c>
      <c r="H33" s="263">
        <v>27.97</v>
      </c>
      <c r="I33" s="811">
        <v>4754.8999999999996</v>
      </c>
      <c r="J33" s="809">
        <f>I33/'PLANILHA ORÇAMENTÁRIA'!$I$196</f>
        <v>9.6218512689525866E-3</v>
      </c>
      <c r="K33" s="810">
        <f t="shared" si="1"/>
        <v>0.8006139902231435</v>
      </c>
      <c r="L33" s="831" t="str">
        <f t="shared" si="0"/>
        <v>B</v>
      </c>
      <c r="M33" s="829"/>
    </row>
    <row r="34" spans="1:13">
      <c r="A34" s="816" t="s">
        <v>91</v>
      </c>
      <c r="B34" s="124" t="s">
        <v>92</v>
      </c>
      <c r="C34" s="92" t="s">
        <v>23</v>
      </c>
      <c r="D34" s="94" t="s">
        <v>93</v>
      </c>
      <c r="E34" s="92" t="s">
        <v>205</v>
      </c>
      <c r="F34" s="95">
        <v>2</v>
      </c>
      <c r="G34" s="125">
        <v>1766.67</v>
      </c>
      <c r="H34" s="93">
        <v>2354.09</v>
      </c>
      <c r="I34" s="808">
        <v>4708.18</v>
      </c>
      <c r="J34" s="809">
        <f>I34/'PLANILHA ORÇAMENTÁRIA'!$I$196</f>
        <v>9.5273102920055506E-3</v>
      </c>
      <c r="K34" s="810">
        <f t="shared" si="1"/>
        <v>0.8101413005151491</v>
      </c>
      <c r="L34" s="831" t="str">
        <f t="shared" si="0"/>
        <v>B</v>
      </c>
      <c r="M34" s="829"/>
    </row>
    <row r="35" spans="1:13" ht="38.25">
      <c r="A35" s="626" t="s">
        <v>338</v>
      </c>
      <c r="B35" s="111">
        <v>170508</v>
      </c>
      <c r="C35" s="111" t="s">
        <v>23</v>
      </c>
      <c r="D35" s="94" t="s">
        <v>2883</v>
      </c>
      <c r="E35" s="92" t="s">
        <v>88</v>
      </c>
      <c r="F35" s="112">
        <v>2</v>
      </c>
      <c r="G35" s="125">
        <v>1723.86</v>
      </c>
      <c r="H35" s="263">
        <v>2297.04</v>
      </c>
      <c r="I35" s="811">
        <v>4594.08</v>
      </c>
      <c r="J35" s="809">
        <f>I35/'PLANILHA ORÇAMENTÁRIA'!$I$196</f>
        <v>9.296421476302278E-3</v>
      </c>
      <c r="K35" s="810">
        <f t="shared" si="1"/>
        <v>0.81943772199145137</v>
      </c>
      <c r="L35" s="831" t="str">
        <f t="shared" si="0"/>
        <v>B</v>
      </c>
      <c r="M35" s="829"/>
    </row>
    <row r="36" spans="1:13" ht="38.25">
      <c r="A36" s="816" t="s">
        <v>273</v>
      </c>
      <c r="B36" s="91">
        <v>130322</v>
      </c>
      <c r="C36" s="92" t="s">
        <v>23</v>
      </c>
      <c r="D36" s="94" t="s">
        <v>1577</v>
      </c>
      <c r="E36" s="92" t="s">
        <v>88</v>
      </c>
      <c r="F36" s="95">
        <v>102.85</v>
      </c>
      <c r="G36" s="125">
        <v>32.58</v>
      </c>
      <c r="H36" s="93">
        <v>43.41</v>
      </c>
      <c r="I36" s="808">
        <v>4464.72</v>
      </c>
      <c r="J36" s="809">
        <f>I36/'PLANILHA ORÇAMENTÁRIA'!$I$196</f>
        <v>9.0346530521184451E-3</v>
      </c>
      <c r="K36" s="810">
        <f t="shared" si="1"/>
        <v>0.82847237504356985</v>
      </c>
      <c r="L36" s="831" t="str">
        <f t="shared" si="0"/>
        <v>B</v>
      </c>
      <c r="M36" s="829"/>
    </row>
    <row r="37" spans="1:13">
      <c r="A37" s="815" t="s">
        <v>369</v>
      </c>
      <c r="B37" s="91" t="s">
        <v>370</v>
      </c>
      <c r="C37" s="92"/>
      <c r="D37" s="94" t="s">
        <v>371</v>
      </c>
      <c r="E37" s="91" t="s">
        <v>107</v>
      </c>
      <c r="F37" s="95">
        <v>34.119999999999997</v>
      </c>
      <c r="G37" s="125">
        <v>95.648516000000001</v>
      </c>
      <c r="H37" s="93">
        <v>127.45</v>
      </c>
      <c r="I37" s="808">
        <v>4348.59</v>
      </c>
      <c r="J37" s="809">
        <f>I37/'PLANILHA ORÇAMENTÁRIA'!$I$196</f>
        <v>8.799656398589777E-3</v>
      </c>
      <c r="K37" s="810">
        <f t="shared" si="1"/>
        <v>0.83727203144215967</v>
      </c>
      <c r="L37" s="831" t="str">
        <f t="shared" si="0"/>
        <v>B</v>
      </c>
      <c r="M37" s="829"/>
    </row>
    <row r="38" spans="1:13">
      <c r="A38" s="816" t="s">
        <v>262</v>
      </c>
      <c r="B38" s="91">
        <v>130111</v>
      </c>
      <c r="C38" s="92" t="s">
        <v>23</v>
      </c>
      <c r="D38" s="94" t="s">
        <v>263</v>
      </c>
      <c r="E38" s="92" t="s">
        <v>44</v>
      </c>
      <c r="F38" s="95">
        <v>43.93</v>
      </c>
      <c r="G38" s="125">
        <v>66.209999999999994</v>
      </c>
      <c r="H38" s="93">
        <v>88.22</v>
      </c>
      <c r="I38" s="808">
        <v>3875.5</v>
      </c>
      <c r="J38" s="809">
        <f>I38/'PLANILHA ORÇAMENTÁRIA'!$I$196</f>
        <v>7.8423278287294684E-3</v>
      </c>
      <c r="K38" s="810">
        <f t="shared" si="1"/>
        <v>0.84511435927088918</v>
      </c>
      <c r="L38" s="831" t="str">
        <f t="shared" si="0"/>
        <v>B</v>
      </c>
      <c r="M38" s="829"/>
    </row>
    <row r="39" spans="1:13" ht="25.5">
      <c r="A39" s="626" t="s">
        <v>326</v>
      </c>
      <c r="B39" s="281">
        <v>151801</v>
      </c>
      <c r="C39" s="111" t="s">
        <v>23</v>
      </c>
      <c r="D39" s="94" t="s">
        <v>327</v>
      </c>
      <c r="E39" s="92" t="s">
        <v>205</v>
      </c>
      <c r="F39" s="112">
        <v>12</v>
      </c>
      <c r="G39" s="125">
        <v>235.23</v>
      </c>
      <c r="H39" s="263">
        <v>313.44</v>
      </c>
      <c r="I39" s="811">
        <v>3761.28</v>
      </c>
      <c r="J39" s="809">
        <f>I39/'PLANILHA ORÇAMENTÁRIA'!$I$196</f>
        <v>7.6111961851744493E-3</v>
      </c>
      <c r="K39" s="810">
        <f t="shared" si="1"/>
        <v>0.85272555545606366</v>
      </c>
      <c r="L39" s="831" t="str">
        <f t="shared" si="0"/>
        <v>B</v>
      </c>
      <c r="M39" s="829"/>
    </row>
    <row r="40" spans="1:13" ht="25.5">
      <c r="A40" s="816" t="s">
        <v>168</v>
      </c>
      <c r="B40" s="124" t="s">
        <v>169</v>
      </c>
      <c r="C40" s="92" t="s">
        <v>23</v>
      </c>
      <c r="D40" s="94" t="s">
        <v>158</v>
      </c>
      <c r="E40" s="92" t="s">
        <v>167</v>
      </c>
      <c r="F40" s="95">
        <v>227.4</v>
      </c>
      <c r="G40" s="125">
        <v>10.78</v>
      </c>
      <c r="H40" s="93">
        <v>14.36</v>
      </c>
      <c r="I40" s="808">
        <v>3265.46</v>
      </c>
      <c r="J40" s="809">
        <f>I40/'PLANILHA ORÇAMENTÁRIA'!$I$196</f>
        <v>6.6078719730622969E-3</v>
      </c>
      <c r="K40" s="810">
        <f t="shared" si="1"/>
        <v>0.859333427429126</v>
      </c>
      <c r="L40" s="831" t="str">
        <f t="shared" si="0"/>
        <v>B</v>
      </c>
      <c r="M40" s="829"/>
    </row>
    <row r="41" spans="1:13" ht="25.5">
      <c r="A41" s="816" t="s">
        <v>156</v>
      </c>
      <c r="B41" s="124" t="s">
        <v>157</v>
      </c>
      <c r="C41" s="92" t="s">
        <v>23</v>
      </c>
      <c r="D41" s="94" t="s">
        <v>158</v>
      </c>
      <c r="E41" s="92" t="s">
        <v>167</v>
      </c>
      <c r="F41" s="95">
        <v>192.3</v>
      </c>
      <c r="G41" s="125">
        <v>10.78</v>
      </c>
      <c r="H41" s="93">
        <v>14.36</v>
      </c>
      <c r="I41" s="808">
        <v>2761.43</v>
      </c>
      <c r="J41" s="809">
        <f>I41/'PLANILHA ORÇAMENTÁRIA'!$I$196</f>
        <v>5.5879342887597515E-3</v>
      </c>
      <c r="K41" s="810">
        <f t="shared" si="1"/>
        <v>0.86492136171788569</v>
      </c>
      <c r="L41" s="831" t="str">
        <f t="shared" si="0"/>
        <v>B</v>
      </c>
      <c r="M41" s="829"/>
    </row>
    <row r="42" spans="1:13">
      <c r="A42" s="816" t="s">
        <v>377</v>
      </c>
      <c r="B42" s="91">
        <v>200401</v>
      </c>
      <c r="C42" s="92" t="s">
        <v>23</v>
      </c>
      <c r="D42" s="94" t="s">
        <v>3184</v>
      </c>
      <c r="E42" s="91" t="s">
        <v>27</v>
      </c>
      <c r="F42" s="95">
        <v>209.35</v>
      </c>
      <c r="G42" s="125">
        <v>9.8800000000000008</v>
      </c>
      <c r="H42" s="93">
        <v>13.17</v>
      </c>
      <c r="I42" s="808">
        <v>2757.14</v>
      </c>
      <c r="J42" s="809">
        <f>I42/'PLANILHA ORÇAMENTÁRIA'!$I$196</f>
        <v>5.5792531930597775E-3</v>
      </c>
      <c r="K42" s="810">
        <f t="shared" si="1"/>
        <v>0.87050061491094544</v>
      </c>
      <c r="L42" s="831" t="str">
        <f t="shared" si="0"/>
        <v>B</v>
      </c>
      <c r="M42" s="829"/>
    </row>
    <row r="43" spans="1:13">
      <c r="A43" s="816" t="s">
        <v>83</v>
      </c>
      <c r="B43" s="124" t="s">
        <v>84</v>
      </c>
      <c r="C43" s="92" t="s">
        <v>23</v>
      </c>
      <c r="D43" s="94" t="s">
        <v>1025</v>
      </c>
      <c r="E43" s="92" t="s">
        <v>44</v>
      </c>
      <c r="F43" s="95">
        <v>8</v>
      </c>
      <c r="G43" s="125">
        <v>241.93</v>
      </c>
      <c r="H43" s="93">
        <v>322.37</v>
      </c>
      <c r="I43" s="808">
        <v>2578.96</v>
      </c>
      <c r="J43" s="809">
        <f>I43/'PLANILHA ORÇAMENTÁRIA'!$I$196</f>
        <v>5.2186943045233261E-3</v>
      </c>
      <c r="K43" s="810">
        <f t="shared" si="1"/>
        <v>0.87571930921546881</v>
      </c>
      <c r="L43" s="831" t="str">
        <f t="shared" si="0"/>
        <v>B</v>
      </c>
      <c r="M43" s="829"/>
    </row>
    <row r="44" spans="1:13">
      <c r="A44" s="816" t="s">
        <v>119</v>
      </c>
      <c r="B44" s="124" t="s">
        <v>120</v>
      </c>
      <c r="C44" s="92" t="s">
        <v>23</v>
      </c>
      <c r="D44" s="94" t="s">
        <v>121</v>
      </c>
      <c r="E44" s="92" t="s">
        <v>776</v>
      </c>
      <c r="F44" s="95">
        <v>27.52</v>
      </c>
      <c r="G44" s="125">
        <v>63.96</v>
      </c>
      <c r="H44" s="93">
        <v>85.23</v>
      </c>
      <c r="I44" s="808">
        <v>2345.5300000000002</v>
      </c>
      <c r="J44" s="809">
        <f>I44/'PLANILHA ORÇAMENTÁRIA'!$I$196</f>
        <v>4.7463334259114521E-3</v>
      </c>
      <c r="K44" s="810">
        <f t="shared" si="1"/>
        <v>0.88046564264138028</v>
      </c>
      <c r="L44" s="831" t="str">
        <f t="shared" si="0"/>
        <v>B</v>
      </c>
      <c r="M44" s="829"/>
    </row>
    <row r="45" spans="1:13" ht="25.5">
      <c r="A45" s="626" t="s">
        <v>249</v>
      </c>
      <c r="B45" s="111">
        <v>110101</v>
      </c>
      <c r="C45" s="111" t="s">
        <v>23</v>
      </c>
      <c r="D45" s="94" t="s">
        <v>1467</v>
      </c>
      <c r="E45" s="92" t="s">
        <v>44</v>
      </c>
      <c r="F45" s="112">
        <v>104.69</v>
      </c>
      <c r="G45" s="125">
        <v>15.47</v>
      </c>
      <c r="H45" s="263">
        <v>20.61</v>
      </c>
      <c r="I45" s="811">
        <v>2157.66</v>
      </c>
      <c r="J45" s="809">
        <f>I45/'PLANILHA ORÇAMENTÁRIA'!$I$196</f>
        <v>4.3661661883463874E-3</v>
      </c>
      <c r="K45" s="810">
        <f t="shared" si="1"/>
        <v>0.88483180882972667</v>
      </c>
      <c r="L45" s="831" t="str">
        <f t="shared" si="0"/>
        <v>B</v>
      </c>
      <c r="M45" s="829"/>
    </row>
    <row r="46" spans="1:13" ht="51">
      <c r="A46" s="815" t="s">
        <v>374</v>
      </c>
      <c r="B46" s="91">
        <v>200206</v>
      </c>
      <c r="C46" s="92" t="s">
        <v>23</v>
      </c>
      <c r="D46" s="94" t="s">
        <v>3583</v>
      </c>
      <c r="E46" s="92" t="s">
        <v>44</v>
      </c>
      <c r="F46" s="95">
        <v>14.71</v>
      </c>
      <c r="G46" s="125">
        <v>109.9</v>
      </c>
      <c r="H46" s="93">
        <v>146.44</v>
      </c>
      <c r="I46" s="808">
        <v>2154.13</v>
      </c>
      <c r="J46" s="809">
        <f>I46/'PLANILHA ORÇAMENTÁRIA'!$I$196</f>
        <v>4.3590230023741487E-3</v>
      </c>
      <c r="K46" s="810">
        <f t="shared" si="1"/>
        <v>0.88919083183210079</v>
      </c>
      <c r="L46" s="831" t="str">
        <f t="shared" si="0"/>
        <v>B</v>
      </c>
      <c r="M46" s="829"/>
    </row>
    <row r="47" spans="1:13" ht="38.25">
      <c r="A47" s="626" t="s">
        <v>329</v>
      </c>
      <c r="B47" s="281">
        <v>151810</v>
      </c>
      <c r="C47" s="111" t="s">
        <v>23</v>
      </c>
      <c r="D47" s="94" t="s">
        <v>2207</v>
      </c>
      <c r="E47" s="92" t="s">
        <v>205</v>
      </c>
      <c r="F47" s="112">
        <v>4</v>
      </c>
      <c r="G47" s="125">
        <v>403.31</v>
      </c>
      <c r="H47" s="263">
        <v>537.41</v>
      </c>
      <c r="I47" s="811">
        <v>2149.64</v>
      </c>
      <c r="J47" s="809">
        <f>I47/'PLANILHA ORÇAMENTÁRIA'!$I$196</f>
        <v>4.3499371935879277E-3</v>
      </c>
      <c r="K47" s="810">
        <f t="shared" si="1"/>
        <v>0.89354076902568869</v>
      </c>
      <c r="L47" s="831" t="str">
        <f t="shared" si="0"/>
        <v>B</v>
      </c>
      <c r="M47" s="829"/>
    </row>
    <row r="48" spans="1:13" ht="38.25">
      <c r="A48" s="626" t="s">
        <v>347</v>
      </c>
      <c r="B48" s="111">
        <v>181001</v>
      </c>
      <c r="C48" s="111" t="s">
        <v>23</v>
      </c>
      <c r="D48" s="94" t="s">
        <v>348</v>
      </c>
      <c r="E48" s="92" t="s">
        <v>205</v>
      </c>
      <c r="F48" s="112">
        <v>12</v>
      </c>
      <c r="G48" s="125">
        <v>133.93</v>
      </c>
      <c r="H48" s="263">
        <v>178.46</v>
      </c>
      <c r="I48" s="811">
        <v>2141.52</v>
      </c>
      <c r="J48" s="809">
        <f>I48/'PLANILHA ORÇAMENTÁRIA'!$I$196</f>
        <v>4.3335058422863454E-3</v>
      </c>
      <c r="K48" s="810">
        <f t="shared" si="1"/>
        <v>0.897874274867975</v>
      </c>
      <c r="L48" s="831" t="str">
        <f t="shared" si="0"/>
        <v>B</v>
      </c>
      <c r="M48" s="829"/>
    </row>
    <row r="49" spans="1:13" ht="25.5">
      <c r="A49" s="626" t="s">
        <v>319</v>
      </c>
      <c r="B49" s="111">
        <v>151419</v>
      </c>
      <c r="C49" s="111" t="s">
        <v>23</v>
      </c>
      <c r="D49" s="94" t="s">
        <v>2084</v>
      </c>
      <c r="E49" s="92" t="s">
        <v>88</v>
      </c>
      <c r="F49" s="112">
        <v>120</v>
      </c>
      <c r="G49" s="125">
        <v>13.22</v>
      </c>
      <c r="H49" s="263">
        <v>17.62</v>
      </c>
      <c r="I49" s="811">
        <v>2114.4</v>
      </c>
      <c r="J49" s="809">
        <f>I49/'PLANILHA ORÇAMENTÁRIA'!$I$196</f>
        <v>4.278626747791405E-3</v>
      </c>
      <c r="K49" s="810">
        <f t="shared" si="1"/>
        <v>0.90215290161576644</v>
      </c>
      <c r="L49" s="832" t="str">
        <f t="shared" si="0"/>
        <v>C</v>
      </c>
      <c r="M49" s="829"/>
    </row>
    <row r="50" spans="1:13" ht="25.5">
      <c r="A50" s="816" t="s">
        <v>257</v>
      </c>
      <c r="B50" s="91">
        <v>120308</v>
      </c>
      <c r="C50" s="92" t="s">
        <v>23</v>
      </c>
      <c r="D50" s="94" t="s">
        <v>1510</v>
      </c>
      <c r="E50" s="92" t="s">
        <v>44</v>
      </c>
      <c r="F50" s="95">
        <v>180.28</v>
      </c>
      <c r="G50" s="125">
        <v>8.7200000000000006</v>
      </c>
      <c r="H50" s="93">
        <v>11.62</v>
      </c>
      <c r="I50" s="808">
        <v>2094.85</v>
      </c>
      <c r="J50" s="809">
        <f>I50/'PLANILHA ORÇAMENTÁRIA'!$I$196</f>
        <v>4.2390660436108698E-3</v>
      </c>
      <c r="K50" s="810">
        <f t="shared" si="1"/>
        <v>0.90639196765937735</v>
      </c>
      <c r="L50" s="832" t="str">
        <f t="shared" si="0"/>
        <v>C</v>
      </c>
      <c r="M50" s="829"/>
    </row>
    <row r="51" spans="1:13" ht="25.5">
      <c r="A51" s="626" t="s">
        <v>318</v>
      </c>
      <c r="B51" s="111">
        <v>151402</v>
      </c>
      <c r="C51" s="111" t="s">
        <v>23</v>
      </c>
      <c r="D51" s="94" t="s">
        <v>2064</v>
      </c>
      <c r="E51" s="92" t="s">
        <v>88</v>
      </c>
      <c r="F51" s="112">
        <v>200</v>
      </c>
      <c r="G51" s="125">
        <v>7.86</v>
      </c>
      <c r="H51" s="263">
        <v>10.47</v>
      </c>
      <c r="I51" s="811">
        <v>2094</v>
      </c>
      <c r="J51" s="809">
        <f>I51/'PLANILHA ORÇAMENTÁRIA'!$I$196</f>
        <v>4.2373460129943256E-3</v>
      </c>
      <c r="K51" s="810">
        <f t="shared" si="1"/>
        <v>0.91062931367237165</v>
      </c>
      <c r="L51" s="832" t="str">
        <f t="shared" si="0"/>
        <v>C</v>
      </c>
      <c r="M51" s="829"/>
    </row>
    <row r="52" spans="1:13">
      <c r="A52" s="815" t="s">
        <v>226</v>
      </c>
      <c r="B52" s="97" t="s">
        <v>227</v>
      </c>
      <c r="C52" s="92" t="s">
        <v>23</v>
      </c>
      <c r="D52" s="94" t="s">
        <v>1423</v>
      </c>
      <c r="E52" s="92" t="s">
        <v>44</v>
      </c>
      <c r="F52" s="241">
        <v>17.14</v>
      </c>
      <c r="G52" s="125">
        <v>90.9</v>
      </c>
      <c r="H52" s="93">
        <v>121.12</v>
      </c>
      <c r="I52" s="808">
        <v>2076</v>
      </c>
      <c r="J52" s="809">
        <f>I52/'PLANILHA ORÇAMENTÁRIA'!$I$196</f>
        <v>4.2009218352321966E-3</v>
      </c>
      <c r="K52" s="810">
        <f t="shared" si="1"/>
        <v>0.91483023550760389</v>
      </c>
      <c r="L52" s="832" t="str">
        <f t="shared" si="0"/>
        <v>C</v>
      </c>
      <c r="M52" s="829"/>
    </row>
    <row r="53" spans="1:13" ht="25.5">
      <c r="A53" s="815" t="s">
        <v>55</v>
      </c>
      <c r="B53" s="123" t="s">
        <v>56</v>
      </c>
      <c r="C53" s="92" t="s">
        <v>23</v>
      </c>
      <c r="D53" s="94" t="s">
        <v>928</v>
      </c>
      <c r="E53" s="92" t="s">
        <v>44</v>
      </c>
      <c r="F53" s="95">
        <v>304.74</v>
      </c>
      <c r="G53" s="125">
        <v>5.04</v>
      </c>
      <c r="H53" s="93">
        <v>6.72</v>
      </c>
      <c r="I53" s="808">
        <v>2047.85</v>
      </c>
      <c r="J53" s="809">
        <f>I53/'PLANILHA ORÇAMENTÁRIA'!$I$196</f>
        <v>4.1439584683430897E-3</v>
      </c>
      <c r="K53" s="810">
        <f t="shared" si="1"/>
        <v>0.91897419397594704</v>
      </c>
      <c r="L53" s="832" t="str">
        <f t="shared" si="0"/>
        <v>C</v>
      </c>
      <c r="M53" s="829"/>
    </row>
    <row r="54" spans="1:13" ht="25.5">
      <c r="A54" s="626" t="s">
        <v>320</v>
      </c>
      <c r="B54" s="111">
        <v>151420</v>
      </c>
      <c r="C54" s="111" t="s">
        <v>23</v>
      </c>
      <c r="D54" s="94" t="s">
        <v>2086</v>
      </c>
      <c r="E54" s="92" t="s">
        <v>88</v>
      </c>
      <c r="F54" s="112">
        <v>90</v>
      </c>
      <c r="G54" s="125">
        <v>17.02</v>
      </c>
      <c r="H54" s="263">
        <v>22.68</v>
      </c>
      <c r="I54" s="811">
        <v>2041.2</v>
      </c>
      <c r="J54" s="809">
        <f>I54/'PLANILHA ORÇAMENTÁRIA'!$I$196</f>
        <v>4.1305017582254138E-3</v>
      </c>
      <c r="K54" s="810">
        <f t="shared" si="1"/>
        <v>0.92310469573417242</v>
      </c>
      <c r="L54" s="832" t="str">
        <f t="shared" si="0"/>
        <v>C</v>
      </c>
      <c r="M54" s="829"/>
    </row>
    <row r="55" spans="1:13" ht="51">
      <c r="A55" s="816" t="s">
        <v>202</v>
      </c>
      <c r="B55" s="97" t="s">
        <v>203</v>
      </c>
      <c r="C55" s="92"/>
      <c r="D55" s="96" t="s">
        <v>204</v>
      </c>
      <c r="E55" s="91" t="s">
        <v>205</v>
      </c>
      <c r="F55" s="95">
        <v>1</v>
      </c>
      <c r="G55" s="125">
        <v>1506.0350000000001</v>
      </c>
      <c r="H55" s="93">
        <v>2006.79</v>
      </c>
      <c r="I55" s="808">
        <v>2006.79</v>
      </c>
      <c r="J55" s="809">
        <f>I55/'PLANILHA ORÇAMENTÁRIA'!$I$196</f>
        <v>4.0608708717368106E-3</v>
      </c>
      <c r="K55" s="810">
        <f t="shared" si="1"/>
        <v>0.92716556660590921</v>
      </c>
      <c r="L55" s="832" t="str">
        <f t="shared" si="0"/>
        <v>C</v>
      </c>
      <c r="M55" s="829"/>
    </row>
    <row r="56" spans="1:13">
      <c r="A56" s="815" t="s">
        <v>66</v>
      </c>
      <c r="B56" s="123" t="s">
        <v>67</v>
      </c>
      <c r="C56" s="92" t="s">
        <v>23</v>
      </c>
      <c r="D56" s="94" t="s">
        <v>966</v>
      </c>
      <c r="E56" s="92" t="s">
        <v>44</v>
      </c>
      <c r="F56" s="95">
        <v>45.77</v>
      </c>
      <c r="G56" s="125">
        <v>31.9</v>
      </c>
      <c r="H56" s="93">
        <v>42.51</v>
      </c>
      <c r="I56" s="808">
        <v>1945.68</v>
      </c>
      <c r="J56" s="809">
        <f>I56/'PLANILHA ORÇAMENTÁRIA'!$I$196</f>
        <v>3.937210788234384E-3</v>
      </c>
      <c r="K56" s="810">
        <f t="shared" si="1"/>
        <v>0.9311027773941436</v>
      </c>
      <c r="L56" s="832" t="str">
        <f t="shared" si="0"/>
        <v>C</v>
      </c>
      <c r="M56" s="829"/>
    </row>
    <row r="57" spans="1:13" ht="38.25">
      <c r="A57" s="816" t="s">
        <v>85</v>
      </c>
      <c r="B57" s="124" t="s">
        <v>86</v>
      </c>
      <c r="C57" s="92" t="s">
        <v>23</v>
      </c>
      <c r="D57" s="94" t="s">
        <v>87</v>
      </c>
      <c r="E57" s="92" t="s">
        <v>88</v>
      </c>
      <c r="F57" s="95">
        <v>10</v>
      </c>
      <c r="G57" s="125">
        <v>142.25</v>
      </c>
      <c r="H57" s="93">
        <v>189.55</v>
      </c>
      <c r="I57" s="808">
        <v>1895.5</v>
      </c>
      <c r="J57" s="809">
        <f>I57/'PLANILHA ORÇAMENTÁRIA'!$I$196</f>
        <v>3.8356682748952931E-3</v>
      </c>
      <c r="K57" s="810">
        <f t="shared" si="1"/>
        <v>0.93493844566903894</v>
      </c>
      <c r="L57" s="832" t="str">
        <f t="shared" si="0"/>
        <v>C</v>
      </c>
      <c r="M57" s="829"/>
    </row>
    <row r="58" spans="1:13" ht="25.5">
      <c r="A58" s="817" t="s">
        <v>278</v>
      </c>
      <c r="B58" s="92">
        <v>140903</v>
      </c>
      <c r="C58" s="92" t="s">
        <v>23</v>
      </c>
      <c r="D58" s="94" t="s">
        <v>1632</v>
      </c>
      <c r="E58" s="92" t="s">
        <v>88</v>
      </c>
      <c r="F58" s="241">
        <v>20</v>
      </c>
      <c r="G58" s="125">
        <v>69.19</v>
      </c>
      <c r="H58" s="93">
        <v>92.2</v>
      </c>
      <c r="I58" s="808">
        <v>1844</v>
      </c>
      <c r="J58" s="809">
        <f>I58/'PLANILHA ORÇAMENTÁRIA'!$I$196</f>
        <v>3.7314546551869801E-3</v>
      </c>
      <c r="K58" s="810">
        <f t="shared" si="1"/>
        <v>0.93866990032422593</v>
      </c>
      <c r="L58" s="832" t="str">
        <f t="shared" si="0"/>
        <v>C</v>
      </c>
      <c r="M58" s="829"/>
    </row>
    <row r="59" spans="1:13" ht="38.25">
      <c r="A59" s="818" t="s">
        <v>281</v>
      </c>
      <c r="B59" s="91">
        <v>141101</v>
      </c>
      <c r="C59" s="92" t="s">
        <v>23</v>
      </c>
      <c r="D59" s="94" t="s">
        <v>282</v>
      </c>
      <c r="E59" s="92" t="s">
        <v>205</v>
      </c>
      <c r="F59" s="95">
        <v>2</v>
      </c>
      <c r="G59" s="125">
        <v>647.38</v>
      </c>
      <c r="H59" s="93">
        <v>862.63</v>
      </c>
      <c r="I59" s="808">
        <v>1725.26</v>
      </c>
      <c r="J59" s="809">
        <f>I59/'PLANILHA ORÇAMENTÁRIA'!$I$196</f>
        <v>3.4911764958828031E-3</v>
      </c>
      <c r="K59" s="810">
        <f t="shared" si="1"/>
        <v>0.94216107682010874</v>
      </c>
      <c r="L59" s="832" t="str">
        <f t="shared" si="0"/>
        <v>C</v>
      </c>
      <c r="M59" s="829"/>
    </row>
    <row r="60" spans="1:13" ht="25.5">
      <c r="A60" s="626" t="s">
        <v>317</v>
      </c>
      <c r="B60" s="111">
        <v>151401</v>
      </c>
      <c r="C60" s="111" t="s">
        <v>23</v>
      </c>
      <c r="D60" s="94" t="s">
        <v>2062</v>
      </c>
      <c r="E60" s="92" t="s">
        <v>88</v>
      </c>
      <c r="F60" s="112">
        <v>200</v>
      </c>
      <c r="G60" s="125">
        <v>6.43</v>
      </c>
      <c r="H60" s="263">
        <v>8.57</v>
      </c>
      <c r="I60" s="811">
        <v>1714</v>
      </c>
      <c r="J60" s="809">
        <f>I60/'PLANILHA ORÇAMENTÁRIA'!$I$196</f>
        <v>3.4683911491271602E-3</v>
      </c>
      <c r="K60" s="810">
        <f t="shared" si="1"/>
        <v>0.94562946796923586</v>
      </c>
      <c r="L60" s="832" t="str">
        <f t="shared" si="0"/>
        <v>C</v>
      </c>
      <c r="M60" s="829"/>
    </row>
    <row r="61" spans="1:13">
      <c r="A61" s="815" t="s">
        <v>39</v>
      </c>
      <c r="B61" s="123" t="s">
        <v>40</v>
      </c>
      <c r="C61" s="92" t="s">
        <v>23</v>
      </c>
      <c r="D61" s="94" t="s">
        <v>878</v>
      </c>
      <c r="E61" s="92" t="s">
        <v>776</v>
      </c>
      <c r="F61" s="95">
        <v>5.55</v>
      </c>
      <c r="G61" s="125">
        <v>225.81</v>
      </c>
      <c r="H61" s="93">
        <v>300.89</v>
      </c>
      <c r="I61" s="808">
        <v>1669.94</v>
      </c>
      <c r="J61" s="809">
        <f>I61/'PLANILHA ORÇAMENTÁRIA'!$I$196</f>
        <v>3.379232856227194E-3</v>
      </c>
      <c r="K61" s="810">
        <f t="shared" si="1"/>
        <v>0.94900870082546307</v>
      </c>
      <c r="L61" s="832" t="str">
        <f t="shared" si="0"/>
        <v>C</v>
      </c>
      <c r="M61" s="829"/>
    </row>
    <row r="62" spans="1:13" ht="25.5">
      <c r="A62" s="816" t="s">
        <v>184</v>
      </c>
      <c r="B62" s="97" t="s">
        <v>185</v>
      </c>
      <c r="C62" s="92" t="s">
        <v>23</v>
      </c>
      <c r="D62" s="94" t="s">
        <v>1234</v>
      </c>
      <c r="E62" s="92" t="s">
        <v>88</v>
      </c>
      <c r="F62" s="95">
        <v>29.65</v>
      </c>
      <c r="G62" s="125">
        <v>42.04</v>
      </c>
      <c r="H62" s="93">
        <v>56.02</v>
      </c>
      <c r="I62" s="808">
        <v>1660.99</v>
      </c>
      <c r="J62" s="809">
        <f>I62/'PLANILHA ORÇAMENTÁRIA'!$I$196</f>
        <v>3.3611219456176908E-3</v>
      </c>
      <c r="K62" s="810">
        <f t="shared" si="1"/>
        <v>0.95236982277108073</v>
      </c>
      <c r="L62" s="832" t="str">
        <f t="shared" si="0"/>
        <v>C</v>
      </c>
      <c r="M62" s="829"/>
    </row>
    <row r="63" spans="1:13" ht="25.5">
      <c r="A63" s="816" t="s">
        <v>110</v>
      </c>
      <c r="B63" s="124" t="s">
        <v>111</v>
      </c>
      <c r="C63" s="92" t="s">
        <v>23</v>
      </c>
      <c r="D63" s="94" t="s">
        <v>1093</v>
      </c>
      <c r="E63" s="92" t="s">
        <v>205</v>
      </c>
      <c r="F63" s="95">
        <v>1</v>
      </c>
      <c r="G63" s="125">
        <v>1024.8699999999999</v>
      </c>
      <c r="H63" s="93">
        <v>1365.64</v>
      </c>
      <c r="I63" s="808">
        <v>1365.64</v>
      </c>
      <c r="J63" s="809">
        <f>I63/'PLANILHA ORÇAMENTÁRIA'!$I$196</f>
        <v>2.7634618955040932E-3</v>
      </c>
      <c r="K63" s="810">
        <f t="shared" si="1"/>
        <v>0.95513328466658487</v>
      </c>
      <c r="L63" s="832" t="str">
        <f t="shared" si="0"/>
        <v>C</v>
      </c>
      <c r="M63" s="829"/>
    </row>
    <row r="64" spans="1:13" ht="51">
      <c r="A64" s="816" t="s">
        <v>189</v>
      </c>
      <c r="B64" s="97" t="s">
        <v>190</v>
      </c>
      <c r="C64" s="92" t="s">
        <v>23</v>
      </c>
      <c r="D64" s="94" t="s">
        <v>1238</v>
      </c>
      <c r="E64" s="92" t="s">
        <v>44</v>
      </c>
      <c r="F64" s="95">
        <v>7</v>
      </c>
      <c r="G64" s="125">
        <v>141.99</v>
      </c>
      <c r="H64" s="93">
        <v>189.2</v>
      </c>
      <c r="I64" s="808">
        <v>1324.4</v>
      </c>
      <c r="J64" s="809">
        <f>I64/'PLANILHA ORÇAMENTÁRIA'!$I$196</f>
        <v>2.6800100571201936E-3</v>
      </c>
      <c r="K64" s="810">
        <f t="shared" si="1"/>
        <v>0.95781329472370502</v>
      </c>
      <c r="L64" s="832" t="str">
        <f t="shared" si="0"/>
        <v>C</v>
      </c>
      <c r="M64" s="829"/>
    </row>
    <row r="65" spans="1:78" ht="25.5">
      <c r="A65" s="626" t="s">
        <v>328</v>
      </c>
      <c r="B65" s="281">
        <v>151803</v>
      </c>
      <c r="C65" s="111" t="s">
        <v>23</v>
      </c>
      <c r="D65" s="94" t="s">
        <v>2197</v>
      </c>
      <c r="E65" s="92" t="s">
        <v>205</v>
      </c>
      <c r="F65" s="112">
        <v>4</v>
      </c>
      <c r="G65" s="125">
        <v>240.27</v>
      </c>
      <c r="H65" s="263">
        <v>320.16000000000003</v>
      </c>
      <c r="I65" s="811">
        <v>1280.6400000000001</v>
      </c>
      <c r="J65" s="809">
        <f>I65/'PLANILHA ORÇAMENTÁRIA'!$I$196</f>
        <v>2.5914588338495958E-3</v>
      </c>
      <c r="K65" s="810">
        <f t="shared" si="1"/>
        <v>0.96040475355755461</v>
      </c>
      <c r="L65" s="832" t="str">
        <f t="shared" si="0"/>
        <v>C</v>
      </c>
      <c r="M65" s="829"/>
    </row>
    <row r="66" spans="1:78">
      <c r="A66" s="816" t="s">
        <v>74</v>
      </c>
      <c r="B66" s="110" t="s">
        <v>75</v>
      </c>
      <c r="C66" s="92" t="s">
        <v>23</v>
      </c>
      <c r="D66" s="94" t="s">
        <v>76</v>
      </c>
      <c r="E66" s="92" t="s">
        <v>44</v>
      </c>
      <c r="F66" s="95">
        <v>75.8</v>
      </c>
      <c r="G66" s="125">
        <v>12.14</v>
      </c>
      <c r="H66" s="93">
        <v>16.18</v>
      </c>
      <c r="I66" s="808">
        <v>1226.44</v>
      </c>
      <c r="J66" s="809">
        <f>I66/'PLANILHA ORÇAMENTÁRIA'!$I$196</f>
        <v>2.4817815874769631E-3</v>
      </c>
      <c r="K66" s="810">
        <f t="shared" si="1"/>
        <v>0.96288653514503153</v>
      </c>
      <c r="L66" s="832" t="str">
        <f t="shared" si="0"/>
        <v>C</v>
      </c>
      <c r="M66" s="829"/>
    </row>
    <row r="67" spans="1:78" ht="25.5">
      <c r="A67" s="816" t="s">
        <v>291</v>
      </c>
      <c r="B67" s="91">
        <v>141910</v>
      </c>
      <c r="C67" s="92" t="s">
        <v>23</v>
      </c>
      <c r="D67" s="94" t="s">
        <v>1717</v>
      </c>
      <c r="E67" s="92" t="s">
        <v>88</v>
      </c>
      <c r="F67" s="95">
        <v>9.1999999999999993</v>
      </c>
      <c r="G67" s="125">
        <v>97.86</v>
      </c>
      <c r="H67" s="93">
        <v>130.4</v>
      </c>
      <c r="I67" s="808">
        <v>1199.68</v>
      </c>
      <c r="J67" s="809">
        <f>I67/'PLANILHA ORÇAMENTÁRIA'!$I$196</f>
        <v>2.4276309765372647E-3</v>
      </c>
      <c r="K67" s="810">
        <f t="shared" si="1"/>
        <v>0.96531416612156884</v>
      </c>
      <c r="L67" s="832" t="str">
        <f t="shared" si="0"/>
        <v>C</v>
      </c>
      <c r="M67" s="829"/>
    </row>
    <row r="68" spans="1:78">
      <c r="A68" s="626" t="s">
        <v>334</v>
      </c>
      <c r="B68" s="111">
        <v>170306</v>
      </c>
      <c r="C68" s="111" t="s">
        <v>23</v>
      </c>
      <c r="D68" s="94" t="s">
        <v>335</v>
      </c>
      <c r="E68" s="92" t="s">
        <v>205</v>
      </c>
      <c r="F68" s="112">
        <v>4</v>
      </c>
      <c r="G68" s="125">
        <v>218.88</v>
      </c>
      <c r="H68" s="263">
        <v>291.66000000000003</v>
      </c>
      <c r="I68" s="811">
        <v>1166.6400000000001</v>
      </c>
      <c r="J68" s="809">
        <f>I68/'PLANILHA ORÇAMENTÁRIA'!$I$196</f>
        <v>2.3607723746894463E-3</v>
      </c>
      <c r="K68" s="810">
        <f t="shared" si="1"/>
        <v>0.9676749384962583</v>
      </c>
      <c r="L68" s="832" t="str">
        <f t="shared" si="0"/>
        <v>C</v>
      </c>
      <c r="M68" s="829"/>
    </row>
    <row r="69" spans="1:78" ht="25.5">
      <c r="A69" s="815" t="s">
        <v>31</v>
      </c>
      <c r="B69" s="123" t="s">
        <v>32</v>
      </c>
      <c r="C69" s="92" t="s">
        <v>23</v>
      </c>
      <c r="D69" s="94" t="s">
        <v>842</v>
      </c>
      <c r="E69" s="92" t="s">
        <v>44</v>
      </c>
      <c r="F69" s="95">
        <v>25.18</v>
      </c>
      <c r="G69" s="125">
        <v>34.67</v>
      </c>
      <c r="H69" s="93">
        <v>46.2</v>
      </c>
      <c r="I69" s="808">
        <v>1163.32</v>
      </c>
      <c r="J69" s="809">
        <f>I69/'PLANILHA ORÇAMENTÁRIA'!$I$196</f>
        <v>2.3540541374577643E-3</v>
      </c>
      <c r="K69" s="810">
        <f t="shared" si="1"/>
        <v>0.97002899263371611</v>
      </c>
      <c r="L69" s="832" t="str">
        <f t="shared" si="0"/>
        <v>C</v>
      </c>
      <c r="M69" s="829"/>
    </row>
    <row r="70" spans="1:78" ht="25.5">
      <c r="A70" s="815" t="s">
        <v>220</v>
      </c>
      <c r="B70" s="97" t="s">
        <v>221</v>
      </c>
      <c r="C70" s="90"/>
      <c r="D70" s="233" t="s">
        <v>222</v>
      </c>
      <c r="E70" s="92" t="s">
        <v>27</v>
      </c>
      <c r="F70" s="95">
        <v>17.14</v>
      </c>
      <c r="G70" s="130">
        <v>49.680914000000001</v>
      </c>
      <c r="H70" s="93">
        <v>66.2</v>
      </c>
      <c r="I70" s="808">
        <v>1134.67</v>
      </c>
      <c r="J70" s="809">
        <f>I70/'PLANILHA ORÇAMENTÁRIA'!$I$196</f>
        <v>2.2960789878530429E-3</v>
      </c>
      <c r="K70" s="810">
        <f t="shared" si="1"/>
        <v>0.97232507162156911</v>
      </c>
      <c r="L70" s="832" t="str">
        <f t="shared" si="0"/>
        <v>C</v>
      </c>
      <c r="M70" s="829"/>
    </row>
    <row r="71" spans="1:78" s="129" customFormat="1" ht="38.25">
      <c r="A71" s="816" t="s">
        <v>112</v>
      </c>
      <c r="B71" s="124" t="s">
        <v>113</v>
      </c>
      <c r="C71" s="92" t="s">
        <v>23</v>
      </c>
      <c r="D71" s="94" t="s">
        <v>3568</v>
      </c>
      <c r="E71" s="92" t="s">
        <v>88</v>
      </c>
      <c r="F71" s="95">
        <v>20</v>
      </c>
      <c r="G71" s="125">
        <v>40</v>
      </c>
      <c r="H71" s="93">
        <v>53.3</v>
      </c>
      <c r="I71" s="808">
        <v>1066</v>
      </c>
      <c r="J71" s="809">
        <f>I71/'PLANILHA ORÇAMENTÁRIA'!$I$196</f>
        <v>2.1571207496905208E-3</v>
      </c>
      <c r="K71" s="810">
        <f t="shared" si="1"/>
        <v>0.97448219237125966</v>
      </c>
      <c r="L71" s="832" t="str">
        <f t="shared" si="0"/>
        <v>C</v>
      </c>
      <c r="M71" s="829"/>
    </row>
    <row r="72" spans="1:78" s="129" customFormat="1" ht="25.5">
      <c r="A72" s="816" t="s">
        <v>147</v>
      </c>
      <c r="B72" s="124" t="s">
        <v>148</v>
      </c>
      <c r="C72" s="92" t="s">
        <v>23</v>
      </c>
      <c r="D72" s="94" t="s">
        <v>149</v>
      </c>
      <c r="E72" s="92" t="s">
        <v>776</v>
      </c>
      <c r="F72" s="95">
        <v>0.97</v>
      </c>
      <c r="G72" s="125">
        <v>728.06</v>
      </c>
      <c r="H72" s="93">
        <v>970.14</v>
      </c>
      <c r="I72" s="808">
        <v>941.04</v>
      </c>
      <c r="J72" s="809">
        <f>I72/'PLANILHA ORÇAMENTÁRIA'!$I$196</f>
        <v>1.9042560134040973E-3</v>
      </c>
      <c r="K72" s="810">
        <f t="shared" si="1"/>
        <v>0.97638644838466371</v>
      </c>
      <c r="L72" s="832" t="str">
        <f t="shared" si="0"/>
        <v>C</v>
      </c>
      <c r="M72" s="829"/>
    </row>
    <row r="73" spans="1:78" s="129" customFormat="1">
      <c r="A73" s="815" t="s">
        <v>69</v>
      </c>
      <c r="B73" s="227" t="s">
        <v>70</v>
      </c>
      <c r="C73" s="111"/>
      <c r="D73" s="94" t="s">
        <v>71</v>
      </c>
      <c r="E73" s="111" t="s">
        <v>44</v>
      </c>
      <c r="F73" s="112">
        <v>17.649999999999999</v>
      </c>
      <c r="G73" s="326">
        <v>36.717011999999997</v>
      </c>
      <c r="H73" s="93">
        <v>48.93</v>
      </c>
      <c r="I73" s="808">
        <v>863.61</v>
      </c>
      <c r="J73" s="809">
        <f>I73/'PLANILHA ORÇAMENTÁRIA'!$I$196</f>
        <v>1.7475713420640063E-3</v>
      </c>
      <c r="K73" s="810">
        <f t="shared" si="1"/>
        <v>0.97813401972672775</v>
      </c>
      <c r="L73" s="832" t="str">
        <f t="shared" ref="L73:L106" si="2">IF(K73&lt;=$Q$11,"A",IF(K73&lt;=$Q$12,"B","C"))</f>
        <v>C</v>
      </c>
      <c r="M73" s="829"/>
    </row>
    <row r="74" spans="1:78" ht="25.5">
      <c r="A74" s="816" t="s">
        <v>128</v>
      </c>
      <c r="B74" s="124" t="s">
        <v>129</v>
      </c>
      <c r="C74" s="92" t="s">
        <v>23</v>
      </c>
      <c r="D74" s="94" t="s">
        <v>130</v>
      </c>
      <c r="E74" s="92" t="s">
        <v>776</v>
      </c>
      <c r="F74" s="95">
        <v>3.02</v>
      </c>
      <c r="G74" s="125">
        <v>199.06</v>
      </c>
      <c r="H74" s="93">
        <v>265.25</v>
      </c>
      <c r="I74" s="808">
        <v>801.06</v>
      </c>
      <c r="J74" s="809">
        <f>I74/'PLANILHA ORÇAMENTÁRIA'!$I$196</f>
        <v>1.6209973243406085E-3</v>
      </c>
      <c r="K74" s="810">
        <f t="shared" ref="K74:K106" si="3">J74+K73</f>
        <v>0.97975501705106838</v>
      </c>
      <c r="L74" s="832" t="str">
        <f t="shared" si="2"/>
        <v>C</v>
      </c>
      <c r="M74" s="829"/>
      <c r="N74" s="129"/>
      <c r="O74" s="129"/>
      <c r="P74" s="129"/>
      <c r="Q74" s="129"/>
      <c r="R74" s="129"/>
      <c r="S74" s="129"/>
      <c r="T74" s="129"/>
      <c r="U74" s="129"/>
      <c r="V74" s="129"/>
      <c r="W74" s="129"/>
      <c r="X74" s="129"/>
      <c r="Y74" s="129"/>
      <c r="Z74" s="129"/>
      <c r="AA74" s="129"/>
      <c r="AB74" s="129"/>
      <c r="AC74" s="129"/>
      <c r="AD74" s="129"/>
      <c r="AE74" s="129"/>
      <c r="AF74" s="129"/>
      <c r="AG74" s="129"/>
      <c r="AH74" s="129"/>
      <c r="AI74" s="129"/>
      <c r="AJ74" s="129"/>
      <c r="AK74" s="129"/>
      <c r="AL74" s="129"/>
      <c r="AM74" s="129"/>
      <c r="AN74" s="129"/>
      <c r="AO74" s="129"/>
      <c r="AP74" s="129"/>
      <c r="AQ74" s="129"/>
      <c r="AR74" s="129"/>
      <c r="AS74" s="129"/>
      <c r="AT74" s="129"/>
      <c r="AU74" s="129"/>
      <c r="AV74" s="129"/>
      <c r="AW74" s="129"/>
      <c r="AX74" s="129"/>
      <c r="AY74" s="129"/>
      <c r="AZ74" s="129"/>
      <c r="BA74" s="129"/>
      <c r="BB74" s="129"/>
      <c r="BC74" s="129"/>
      <c r="BD74" s="129"/>
      <c r="BE74" s="129"/>
      <c r="BF74" s="129"/>
      <c r="BG74" s="129"/>
      <c r="BH74" s="129"/>
      <c r="BI74" s="129"/>
      <c r="BJ74" s="129"/>
      <c r="BK74" s="129"/>
      <c r="BL74" s="129"/>
      <c r="BM74" s="129"/>
      <c r="BN74" s="129"/>
      <c r="BO74" s="129"/>
      <c r="BP74" s="129"/>
      <c r="BQ74" s="129"/>
      <c r="BR74" s="129"/>
      <c r="BS74" s="129"/>
      <c r="BT74" s="129"/>
      <c r="BU74" s="129"/>
      <c r="BV74" s="129"/>
      <c r="BW74" s="129"/>
      <c r="BX74" s="129"/>
      <c r="BY74" s="129"/>
      <c r="BZ74" s="129"/>
    </row>
    <row r="75" spans="1:78" s="129" customFormat="1" ht="25.5">
      <c r="A75" s="815" t="s">
        <v>41</v>
      </c>
      <c r="B75" s="123" t="s">
        <v>42</v>
      </c>
      <c r="C75" s="92" t="s">
        <v>23</v>
      </c>
      <c r="D75" s="94" t="s">
        <v>882</v>
      </c>
      <c r="E75" s="92" t="s">
        <v>44</v>
      </c>
      <c r="F75" s="95">
        <v>33.42</v>
      </c>
      <c r="G75" s="125">
        <v>17.93</v>
      </c>
      <c r="H75" s="93">
        <v>23.89</v>
      </c>
      <c r="I75" s="808">
        <v>798.4</v>
      </c>
      <c r="J75" s="809">
        <f>I75/'PLANILHA ORÇAMENTÁRIA'!$I$196</f>
        <v>1.6156146402935383E-3</v>
      </c>
      <c r="K75" s="810">
        <f t="shared" si="3"/>
        <v>0.98137063169136196</v>
      </c>
      <c r="L75" s="832" t="str">
        <f t="shared" si="2"/>
        <v>C</v>
      </c>
      <c r="M75" s="829"/>
    </row>
    <row r="76" spans="1:78" s="129" customFormat="1" ht="25.5">
      <c r="A76" s="626" t="s">
        <v>306</v>
      </c>
      <c r="B76" s="111">
        <v>151137</v>
      </c>
      <c r="C76" s="111" t="s">
        <v>23</v>
      </c>
      <c r="D76" s="94" t="s">
        <v>307</v>
      </c>
      <c r="E76" s="92" t="s">
        <v>88</v>
      </c>
      <c r="F76" s="112">
        <v>20</v>
      </c>
      <c r="G76" s="125">
        <v>28.36</v>
      </c>
      <c r="H76" s="263">
        <v>37.79</v>
      </c>
      <c r="I76" s="811">
        <v>755.8</v>
      </c>
      <c r="J76" s="809">
        <f>I76/'PLANILHA ORÇAMENTÁRIA'!$I$196</f>
        <v>1.5294107529231667E-3</v>
      </c>
      <c r="K76" s="810">
        <f t="shared" si="3"/>
        <v>0.98290004244428508</v>
      </c>
      <c r="L76" s="832" t="str">
        <f t="shared" si="2"/>
        <v>C</v>
      </c>
      <c r="M76" s="829"/>
    </row>
    <row r="77" spans="1:78" s="113" customFormat="1">
      <c r="A77" s="816" t="s">
        <v>125</v>
      </c>
      <c r="B77" s="124" t="s">
        <v>126</v>
      </c>
      <c r="C77" s="92" t="s">
        <v>23</v>
      </c>
      <c r="D77" s="94" t="s">
        <v>127</v>
      </c>
      <c r="E77" s="92" t="s">
        <v>776</v>
      </c>
      <c r="F77" s="95">
        <v>7.7</v>
      </c>
      <c r="G77" s="125">
        <v>68.88</v>
      </c>
      <c r="H77" s="93">
        <v>91.78</v>
      </c>
      <c r="I77" s="808">
        <v>706.71</v>
      </c>
      <c r="J77" s="809">
        <f>I77/'PLANILHA ORÇAMENTÁRIA'!$I$196</f>
        <v>1.4300739259041164E-3</v>
      </c>
      <c r="K77" s="810">
        <f t="shared" si="3"/>
        <v>0.98433011637018919</v>
      </c>
      <c r="L77" s="832" t="str">
        <f t="shared" si="2"/>
        <v>C</v>
      </c>
      <c r="M77" s="829"/>
    </row>
    <row r="78" spans="1:78" s="113" customFormat="1">
      <c r="A78" s="626" t="s">
        <v>305</v>
      </c>
      <c r="B78" s="111">
        <v>151132</v>
      </c>
      <c r="C78" s="111" t="s">
        <v>23</v>
      </c>
      <c r="D78" s="94" t="s">
        <v>1954</v>
      </c>
      <c r="E78" s="92" t="s">
        <v>88</v>
      </c>
      <c r="F78" s="112">
        <v>80</v>
      </c>
      <c r="G78" s="125">
        <v>6.6</v>
      </c>
      <c r="H78" s="263">
        <v>8.7899999999999991</v>
      </c>
      <c r="I78" s="811">
        <v>703.2</v>
      </c>
      <c r="J78" s="809">
        <f>I78/'PLANILHA ORÇAMENTÁRIA'!$I$196</f>
        <v>1.4229712112405013E-3</v>
      </c>
      <c r="K78" s="810">
        <f t="shared" si="3"/>
        <v>0.98575308758142965</v>
      </c>
      <c r="L78" s="832" t="str">
        <f t="shared" si="2"/>
        <v>C</v>
      </c>
      <c r="M78" s="829"/>
    </row>
    <row r="79" spans="1:78" s="113" customFormat="1" ht="25.5">
      <c r="A79" s="815" t="s">
        <v>25</v>
      </c>
      <c r="B79" s="97" t="s">
        <v>26</v>
      </c>
      <c r="C79" s="92" t="s">
        <v>23</v>
      </c>
      <c r="D79" s="94" t="s">
        <v>841</v>
      </c>
      <c r="E79" s="92" t="s">
        <v>44</v>
      </c>
      <c r="F79" s="95">
        <v>30.1</v>
      </c>
      <c r="G79" s="125">
        <v>16.920000000000002</v>
      </c>
      <c r="H79" s="93">
        <v>22.55</v>
      </c>
      <c r="I79" s="808">
        <v>678.76</v>
      </c>
      <c r="J79" s="809">
        <f>I79/'PLANILHA ORÇAMENTÁRIA'!$I$196</f>
        <v>1.3735152721012552E-3</v>
      </c>
      <c r="K79" s="810">
        <f t="shared" si="3"/>
        <v>0.98712660285353093</v>
      </c>
      <c r="L79" s="832" t="str">
        <f t="shared" si="2"/>
        <v>C</v>
      </c>
      <c r="M79" s="829"/>
    </row>
    <row r="80" spans="1:78" s="113" customFormat="1" ht="25.5">
      <c r="A80" s="815" t="s">
        <v>28</v>
      </c>
      <c r="B80" s="123" t="s">
        <v>29</v>
      </c>
      <c r="C80" s="92" t="s">
        <v>23</v>
      </c>
      <c r="D80" s="94" t="s">
        <v>863</v>
      </c>
      <c r="E80" s="92" t="s">
        <v>44</v>
      </c>
      <c r="F80" s="95">
        <v>23.04</v>
      </c>
      <c r="G80" s="125">
        <v>21.13</v>
      </c>
      <c r="H80" s="93">
        <v>28.16</v>
      </c>
      <c r="I80" s="808">
        <v>648.80999999999995</v>
      </c>
      <c r="J80" s="809">
        <f>I80/'PLANILHA ORÇAMENTÁRIA'!$I$196</f>
        <v>1.3129094874359351E-3</v>
      </c>
      <c r="K80" s="810">
        <f t="shared" si="3"/>
        <v>0.98843951234096683</v>
      </c>
      <c r="L80" s="832" t="str">
        <f t="shared" si="2"/>
        <v>C</v>
      </c>
      <c r="M80" s="829"/>
    </row>
    <row r="81" spans="1:13" s="113" customFormat="1" ht="25.5">
      <c r="A81" s="815" t="s">
        <v>34</v>
      </c>
      <c r="B81" s="123" t="s">
        <v>35</v>
      </c>
      <c r="C81" s="92" t="s">
        <v>23</v>
      </c>
      <c r="D81" s="94" t="s">
        <v>874</v>
      </c>
      <c r="E81" s="92" t="s">
        <v>44</v>
      </c>
      <c r="F81" s="95">
        <v>42.13</v>
      </c>
      <c r="G81" s="125">
        <v>10.73</v>
      </c>
      <c r="H81" s="93">
        <v>14.3</v>
      </c>
      <c r="I81" s="808">
        <v>602.46</v>
      </c>
      <c r="J81" s="809">
        <f>I81/'PLANILHA ORÇAMENTÁRIA'!$I$196</f>
        <v>1.2191172296984534E-3</v>
      </c>
      <c r="K81" s="810">
        <f t="shared" si="3"/>
        <v>0.9896586295706653</v>
      </c>
      <c r="L81" s="832" t="str">
        <f t="shared" si="2"/>
        <v>C</v>
      </c>
      <c r="M81" s="829"/>
    </row>
    <row r="82" spans="1:13" s="113" customFormat="1" ht="25.5">
      <c r="A82" s="816" t="s">
        <v>197</v>
      </c>
      <c r="B82" s="97" t="s">
        <v>198</v>
      </c>
      <c r="C82" s="92" t="s">
        <v>23</v>
      </c>
      <c r="D82" s="94" t="s">
        <v>1268</v>
      </c>
      <c r="E82" s="92" t="s">
        <v>88</v>
      </c>
      <c r="F82" s="95">
        <v>5.4</v>
      </c>
      <c r="G82" s="125">
        <v>81.14</v>
      </c>
      <c r="H82" s="93">
        <v>108.12</v>
      </c>
      <c r="I82" s="808">
        <v>583.85</v>
      </c>
      <c r="J82" s="809">
        <f>I82/'PLANILHA ORÇAMENTÁRIA'!$I$196</f>
        <v>1.1814586770232745E-3</v>
      </c>
      <c r="K82" s="810">
        <f t="shared" si="3"/>
        <v>0.99084008824768854</v>
      </c>
      <c r="L82" s="832" t="str">
        <f t="shared" si="2"/>
        <v>C</v>
      </c>
      <c r="M82" s="829"/>
    </row>
    <row r="83" spans="1:13" s="113" customFormat="1" ht="25.5">
      <c r="A83" s="815" t="s">
        <v>50</v>
      </c>
      <c r="B83" s="123" t="s">
        <v>51</v>
      </c>
      <c r="C83" s="92" t="s">
        <v>23</v>
      </c>
      <c r="D83" s="94" t="s">
        <v>902</v>
      </c>
      <c r="E83" s="92" t="s">
        <v>44</v>
      </c>
      <c r="F83" s="95">
        <v>29.57</v>
      </c>
      <c r="G83" s="125">
        <v>13.7</v>
      </c>
      <c r="H83" s="93">
        <v>18.260000000000002</v>
      </c>
      <c r="I83" s="808">
        <v>539.95000000000005</v>
      </c>
      <c r="J83" s="809">
        <f>I83/'PLANILHA ORÇAMENTÁRIA'!$I$196</f>
        <v>1.0926241545923048E-3</v>
      </c>
      <c r="K83" s="810">
        <f t="shared" si="3"/>
        <v>0.99193271240228087</v>
      </c>
      <c r="L83" s="832" t="str">
        <f t="shared" si="2"/>
        <v>C</v>
      </c>
      <c r="M83" s="829"/>
    </row>
    <row r="84" spans="1:13" s="113" customFormat="1" ht="30.75" customHeight="1">
      <c r="A84" s="816" t="s">
        <v>270</v>
      </c>
      <c r="B84" s="91">
        <v>130233</v>
      </c>
      <c r="C84" s="92" t="s">
        <v>23</v>
      </c>
      <c r="D84" s="94" t="s">
        <v>1549</v>
      </c>
      <c r="E84" s="92" t="s">
        <v>44</v>
      </c>
      <c r="F84" s="95">
        <v>2.6</v>
      </c>
      <c r="G84" s="125">
        <v>144.21</v>
      </c>
      <c r="H84" s="93">
        <v>192.16</v>
      </c>
      <c r="I84" s="808">
        <v>499.62</v>
      </c>
      <c r="J84" s="809">
        <f>I84/'PLANILHA ORÇAMENTÁRIA'!$I$196</f>
        <v>1.0110137607508237E-3</v>
      </c>
      <c r="K84" s="810">
        <f t="shared" si="3"/>
        <v>0.99294372616303173</v>
      </c>
      <c r="L84" s="832" t="str">
        <f t="shared" si="2"/>
        <v>C</v>
      </c>
      <c r="M84" s="829"/>
    </row>
    <row r="85" spans="1:13" s="113" customFormat="1" ht="25.5">
      <c r="A85" s="818" t="s">
        <v>283</v>
      </c>
      <c r="B85" s="91">
        <v>141109</v>
      </c>
      <c r="C85" s="92" t="s">
        <v>23</v>
      </c>
      <c r="D85" s="94" t="s">
        <v>284</v>
      </c>
      <c r="E85" s="92" t="s">
        <v>88</v>
      </c>
      <c r="F85" s="95">
        <v>1.73</v>
      </c>
      <c r="G85" s="125">
        <v>199.29</v>
      </c>
      <c r="H85" s="93">
        <v>265.55</v>
      </c>
      <c r="I85" s="808">
        <v>459.4</v>
      </c>
      <c r="J85" s="809">
        <f>I85/'PLANILHA ORÇAMENTÁRIA'!$I$196</f>
        <v>9.2962595910677794E-4</v>
      </c>
      <c r="K85" s="810">
        <f t="shared" si="3"/>
        <v>0.99387335212213845</v>
      </c>
      <c r="L85" s="832" t="str">
        <f t="shared" si="2"/>
        <v>C</v>
      </c>
      <c r="M85" s="829"/>
    </row>
    <row r="86" spans="1:13" s="113" customFormat="1" ht="25.5">
      <c r="A86" s="815" t="s">
        <v>57</v>
      </c>
      <c r="B86" s="123" t="s">
        <v>58</v>
      </c>
      <c r="C86" s="92" t="s">
        <v>23</v>
      </c>
      <c r="D86" s="94" t="s">
        <v>932</v>
      </c>
      <c r="E86" s="92" t="s">
        <v>44</v>
      </c>
      <c r="F86" s="95">
        <v>15.9</v>
      </c>
      <c r="G86" s="125">
        <v>15.67</v>
      </c>
      <c r="H86" s="93">
        <v>20.88</v>
      </c>
      <c r="I86" s="808">
        <v>331.99</v>
      </c>
      <c r="J86" s="809">
        <f>I86/'PLANILHA ORÇAMENTÁRIA'!$I$196</f>
        <v>6.7180348751384245E-4</v>
      </c>
      <c r="K86" s="810">
        <f t="shared" si="3"/>
        <v>0.99454515560965229</v>
      </c>
      <c r="L86" s="832" t="str">
        <f t="shared" si="2"/>
        <v>C</v>
      </c>
      <c r="M86" s="829"/>
    </row>
    <row r="87" spans="1:13" s="113" customFormat="1" ht="38.25">
      <c r="A87" s="816" t="s">
        <v>364</v>
      </c>
      <c r="B87" s="91">
        <v>190303</v>
      </c>
      <c r="C87" s="92" t="s">
        <v>23</v>
      </c>
      <c r="D87" s="94" t="s">
        <v>3100</v>
      </c>
      <c r="E87" s="92" t="s">
        <v>44</v>
      </c>
      <c r="F87" s="95">
        <v>7.56</v>
      </c>
      <c r="G87" s="125">
        <v>29.93</v>
      </c>
      <c r="H87" s="93">
        <v>39.880000000000003</v>
      </c>
      <c r="I87" s="808">
        <v>301.49</v>
      </c>
      <c r="J87" s="809">
        <f>I87/'PLANILHA ORÇAMENTÁRIA'!$I$196</f>
        <v>6.1008474186134633E-4</v>
      </c>
      <c r="K87" s="810">
        <f t="shared" si="3"/>
        <v>0.99515524035151359</v>
      </c>
      <c r="L87" s="832" t="str">
        <f t="shared" si="2"/>
        <v>C</v>
      </c>
      <c r="M87" s="829"/>
    </row>
    <row r="88" spans="1:13" s="113" customFormat="1" ht="25.5">
      <c r="A88" s="626" t="s">
        <v>299</v>
      </c>
      <c r="B88" s="111">
        <v>150306</v>
      </c>
      <c r="C88" s="111" t="s">
        <v>23</v>
      </c>
      <c r="D88" s="94" t="s">
        <v>1784</v>
      </c>
      <c r="E88" s="92" t="s">
        <v>205</v>
      </c>
      <c r="F88" s="112">
        <v>1</v>
      </c>
      <c r="G88" s="125">
        <v>223.49</v>
      </c>
      <c r="H88" s="263">
        <v>297.8</v>
      </c>
      <c r="I88" s="811">
        <v>297.8</v>
      </c>
      <c r="J88" s="809">
        <f>I88/'PLANILHA ORÇAMENTÁRIA'!$I$196</f>
        <v>6.0261778542010987E-4</v>
      </c>
      <c r="K88" s="810">
        <f t="shared" si="3"/>
        <v>0.99575785813693374</v>
      </c>
      <c r="L88" s="832" t="str">
        <f t="shared" si="2"/>
        <v>C</v>
      </c>
      <c r="M88" s="829"/>
    </row>
    <row r="89" spans="1:13" s="113" customFormat="1" ht="25.5">
      <c r="A89" s="626" t="s">
        <v>349</v>
      </c>
      <c r="B89" s="111" t="s">
        <v>350</v>
      </c>
      <c r="C89" s="111"/>
      <c r="D89" s="229" t="s">
        <v>351</v>
      </c>
      <c r="E89" s="111" t="s">
        <v>94</v>
      </c>
      <c r="F89" s="112">
        <v>2</v>
      </c>
      <c r="G89" s="326">
        <v>102.02241825</v>
      </c>
      <c r="H89" s="263">
        <v>135.94</v>
      </c>
      <c r="I89" s="811">
        <v>271.88</v>
      </c>
      <c r="J89" s="809">
        <f>I89/'PLANILHA ORÇAMENTÁRIA'!$I$196</f>
        <v>5.5016696944264426E-4</v>
      </c>
      <c r="K89" s="810">
        <f t="shared" si="3"/>
        <v>0.99630802510637639</v>
      </c>
      <c r="L89" s="832" t="str">
        <f t="shared" si="2"/>
        <v>C</v>
      </c>
      <c r="M89" s="829"/>
    </row>
    <row r="90" spans="1:13" s="113" customFormat="1">
      <c r="A90" s="626" t="s">
        <v>344</v>
      </c>
      <c r="B90" s="111">
        <v>180206</v>
      </c>
      <c r="C90" s="111" t="s">
        <v>23</v>
      </c>
      <c r="D90" s="94" t="s">
        <v>2985</v>
      </c>
      <c r="E90" s="92" t="s">
        <v>205</v>
      </c>
      <c r="F90" s="112">
        <v>4</v>
      </c>
      <c r="G90" s="125">
        <v>42.33</v>
      </c>
      <c r="H90" s="263">
        <v>56.4</v>
      </c>
      <c r="I90" s="811">
        <v>225.6</v>
      </c>
      <c r="J90" s="809">
        <f>I90/'PLANILHA ORÇAMENTÁRIA'!$I$196</f>
        <v>4.565163612853485E-4</v>
      </c>
      <c r="K90" s="810">
        <f t="shared" si="3"/>
        <v>0.99676454146766169</v>
      </c>
      <c r="L90" s="832" t="str">
        <f t="shared" si="2"/>
        <v>C</v>
      </c>
      <c r="M90" s="829"/>
    </row>
    <row r="91" spans="1:13" s="113" customFormat="1" ht="33" customHeight="1">
      <c r="A91" s="626" t="s">
        <v>343</v>
      </c>
      <c r="B91" s="111">
        <v>180201</v>
      </c>
      <c r="C91" s="111" t="s">
        <v>23</v>
      </c>
      <c r="D91" s="94" t="s">
        <v>2977</v>
      </c>
      <c r="E91" s="92" t="s">
        <v>205</v>
      </c>
      <c r="F91" s="112">
        <v>4</v>
      </c>
      <c r="G91" s="125">
        <v>41.84</v>
      </c>
      <c r="H91" s="263">
        <v>55.75</v>
      </c>
      <c r="I91" s="811">
        <v>223</v>
      </c>
      <c r="J91" s="809">
        <f>I91/'PLANILHA ORÇAMENTÁRIA'!$I$196</f>
        <v>4.5125509116415214E-4</v>
      </c>
      <c r="K91" s="810">
        <f t="shared" si="3"/>
        <v>0.99721579655882586</v>
      </c>
      <c r="L91" s="832" t="str">
        <f t="shared" si="2"/>
        <v>C</v>
      </c>
      <c r="M91" s="829"/>
    </row>
    <row r="92" spans="1:13" s="113" customFormat="1" ht="36.75" customHeight="1">
      <c r="A92" s="626" t="s">
        <v>353</v>
      </c>
      <c r="B92" s="111" t="s">
        <v>354</v>
      </c>
      <c r="C92" s="111"/>
      <c r="D92" s="229" t="s">
        <v>355</v>
      </c>
      <c r="E92" s="111" t="s">
        <v>94</v>
      </c>
      <c r="F92" s="112">
        <v>2</v>
      </c>
      <c r="G92" s="326">
        <v>64.335488749999996</v>
      </c>
      <c r="H92" s="263">
        <v>85.73</v>
      </c>
      <c r="I92" s="811">
        <v>171.46</v>
      </c>
      <c r="J92" s="809">
        <f>I92/'PLANILHA ORÇAMENTÁRIA'!$I$196</f>
        <v>3.4696052883858983E-4</v>
      </c>
      <c r="K92" s="810">
        <f t="shared" si="3"/>
        <v>0.9975627570876644</v>
      </c>
      <c r="L92" s="832" t="str">
        <f t="shared" si="2"/>
        <v>C</v>
      </c>
      <c r="M92" s="829"/>
    </row>
    <row r="93" spans="1:13" s="113" customFormat="1" ht="25.5">
      <c r="A93" s="815" t="s">
        <v>60</v>
      </c>
      <c r="B93" s="123" t="s">
        <v>61</v>
      </c>
      <c r="C93" s="92" t="s">
        <v>23</v>
      </c>
      <c r="D93" s="94" t="s">
        <v>934</v>
      </c>
      <c r="E93" s="92" t="s">
        <v>44</v>
      </c>
      <c r="F93" s="95">
        <v>29.87</v>
      </c>
      <c r="G93" s="125">
        <v>3.42</v>
      </c>
      <c r="H93" s="93">
        <v>4.5599999999999996</v>
      </c>
      <c r="I93" s="808">
        <v>136.21</v>
      </c>
      <c r="J93" s="809">
        <f>I93/'PLANILHA ORÇAMENTÁRIA'!$I$196</f>
        <v>2.756298473877541E-4</v>
      </c>
      <c r="K93" s="810">
        <f t="shared" si="3"/>
        <v>0.99783838693505211</v>
      </c>
      <c r="L93" s="832" t="str">
        <f t="shared" si="2"/>
        <v>C</v>
      </c>
      <c r="M93" s="829"/>
    </row>
    <row r="94" spans="1:13" s="113" customFormat="1" ht="25.5">
      <c r="A94" s="626" t="s">
        <v>311</v>
      </c>
      <c r="B94" s="111">
        <v>151311</v>
      </c>
      <c r="C94" s="111" t="s">
        <v>23</v>
      </c>
      <c r="D94" s="94" t="s">
        <v>1993</v>
      </c>
      <c r="E94" s="92" t="s">
        <v>205</v>
      </c>
      <c r="F94" s="112">
        <v>1</v>
      </c>
      <c r="G94" s="125">
        <v>100.23</v>
      </c>
      <c r="H94" s="263">
        <v>133.56</v>
      </c>
      <c r="I94" s="811">
        <v>133.56</v>
      </c>
      <c r="J94" s="809">
        <f>I94/'PLANILHA ORÇAMENTÁRIA'!$I$196</f>
        <v>2.7026739899499626E-4</v>
      </c>
      <c r="K94" s="810">
        <f t="shared" si="3"/>
        <v>0.99810865433404716</v>
      </c>
      <c r="L94" s="832" t="str">
        <f t="shared" si="2"/>
        <v>C</v>
      </c>
      <c r="M94" s="829"/>
    </row>
    <row r="95" spans="1:13" s="113" customFormat="1" ht="25.5">
      <c r="A95" s="626" t="s">
        <v>312</v>
      </c>
      <c r="B95" s="111">
        <v>151329</v>
      </c>
      <c r="C95" s="111" t="s">
        <v>23</v>
      </c>
      <c r="D95" s="94" t="s">
        <v>313</v>
      </c>
      <c r="E95" s="92" t="s">
        <v>205</v>
      </c>
      <c r="F95" s="112">
        <v>1</v>
      </c>
      <c r="G95" s="125">
        <v>98.21</v>
      </c>
      <c r="H95" s="263">
        <v>130.86000000000001</v>
      </c>
      <c r="I95" s="811">
        <v>130.86000000000001</v>
      </c>
      <c r="J95" s="809">
        <f>I95/'PLANILHA ORÇAMENTÁRIA'!$I$196</f>
        <v>2.6480377233067693E-4</v>
      </c>
      <c r="K95" s="810">
        <f t="shared" si="3"/>
        <v>0.99837345810637779</v>
      </c>
      <c r="L95" s="832" t="str">
        <f t="shared" si="2"/>
        <v>C</v>
      </c>
      <c r="M95" s="829"/>
    </row>
    <row r="96" spans="1:13" s="113" customFormat="1">
      <c r="A96" s="815" t="s">
        <v>36</v>
      </c>
      <c r="B96" s="123" t="s">
        <v>37</v>
      </c>
      <c r="C96" s="92" t="s">
        <v>23</v>
      </c>
      <c r="D96" s="94" t="s">
        <v>876</v>
      </c>
      <c r="E96" s="92" t="s">
        <v>776</v>
      </c>
      <c r="F96" s="95">
        <v>1.55</v>
      </c>
      <c r="G96" s="125">
        <v>59.61</v>
      </c>
      <c r="H96" s="93">
        <v>79.430000000000007</v>
      </c>
      <c r="I96" s="808">
        <v>123.12</v>
      </c>
      <c r="J96" s="809">
        <f>I96/'PLANILHA ORÇAMENTÁRIA'!$I$196</f>
        <v>2.4914137589296148E-4</v>
      </c>
      <c r="K96" s="810">
        <f t="shared" si="3"/>
        <v>0.99862259948227072</v>
      </c>
      <c r="L96" s="832" t="str">
        <f t="shared" si="2"/>
        <v>C</v>
      </c>
      <c r="M96" s="829"/>
    </row>
    <row r="97" spans="1:13" s="113" customFormat="1" ht="25.5">
      <c r="A97" s="816" t="s">
        <v>290</v>
      </c>
      <c r="B97" s="91">
        <v>141906</v>
      </c>
      <c r="C97" s="92" t="s">
        <v>23</v>
      </c>
      <c r="D97" s="94" t="s">
        <v>1709</v>
      </c>
      <c r="E97" s="92" t="s">
        <v>88</v>
      </c>
      <c r="F97" s="95">
        <v>2.6</v>
      </c>
      <c r="G97" s="125">
        <v>31.4</v>
      </c>
      <c r="H97" s="93">
        <v>41.84</v>
      </c>
      <c r="I97" s="808">
        <v>108.78</v>
      </c>
      <c r="J97" s="809">
        <f>I97/'PLANILHA ORÇAMENTÁRIA'!$I$196</f>
        <v>2.2012344760913215E-4</v>
      </c>
      <c r="K97" s="810">
        <f t="shared" si="3"/>
        <v>0.99884272292987986</v>
      </c>
      <c r="L97" s="832" t="str">
        <f t="shared" si="2"/>
        <v>C</v>
      </c>
      <c r="M97" s="829"/>
    </row>
    <row r="98" spans="1:13" s="113" customFormat="1" ht="25.5">
      <c r="A98" s="816" t="s">
        <v>294</v>
      </c>
      <c r="B98" s="91">
        <v>142109</v>
      </c>
      <c r="C98" s="92" t="s">
        <v>23</v>
      </c>
      <c r="D98" s="94" t="s">
        <v>1727</v>
      </c>
      <c r="E98" s="92" t="s">
        <v>205</v>
      </c>
      <c r="F98" s="95">
        <v>2</v>
      </c>
      <c r="G98" s="125">
        <v>36.97</v>
      </c>
      <c r="H98" s="93">
        <v>49.26</v>
      </c>
      <c r="I98" s="808">
        <v>98.52</v>
      </c>
      <c r="J98" s="809">
        <f>I98/'PLANILHA ORÇAMENTÁRIA'!$I$196</f>
        <v>1.9936166628471867E-4</v>
      </c>
      <c r="K98" s="810">
        <f t="shared" si="3"/>
        <v>0.99904208459616461</v>
      </c>
      <c r="L98" s="832" t="str">
        <f t="shared" si="2"/>
        <v>C</v>
      </c>
      <c r="M98" s="829"/>
    </row>
    <row r="99" spans="1:13" s="113" customFormat="1">
      <c r="A99" s="626" t="s">
        <v>301</v>
      </c>
      <c r="B99" s="111">
        <v>150918</v>
      </c>
      <c r="C99" s="111" t="s">
        <v>23</v>
      </c>
      <c r="D99" s="94" t="s">
        <v>302</v>
      </c>
      <c r="E99" s="92" t="s">
        <v>205</v>
      </c>
      <c r="F99" s="112">
        <v>2</v>
      </c>
      <c r="G99" s="125">
        <v>34.93</v>
      </c>
      <c r="H99" s="263">
        <v>46.54</v>
      </c>
      <c r="I99" s="811">
        <v>93.08</v>
      </c>
      <c r="J99" s="809">
        <f>I99/'PLANILHA ORÇAMENTÁRIA'!$I$196</f>
        <v>1.8835347033883086E-4</v>
      </c>
      <c r="K99" s="810">
        <f t="shared" si="3"/>
        <v>0.99923043806650347</v>
      </c>
      <c r="L99" s="832" t="str">
        <f t="shared" si="2"/>
        <v>C</v>
      </c>
      <c r="M99" s="829"/>
    </row>
    <row r="100" spans="1:13">
      <c r="A100" s="815" t="s">
        <v>63</v>
      </c>
      <c r="B100" s="123" t="s">
        <v>64</v>
      </c>
      <c r="C100" s="92" t="s">
        <v>23</v>
      </c>
      <c r="D100" s="94" t="s">
        <v>944</v>
      </c>
      <c r="E100" s="92" t="s">
        <v>44</v>
      </c>
      <c r="F100" s="95">
        <v>17.649999999999999</v>
      </c>
      <c r="G100" s="125">
        <v>3.42</v>
      </c>
      <c r="H100" s="93">
        <v>4.5599999999999996</v>
      </c>
      <c r="I100" s="808">
        <v>80.48</v>
      </c>
      <c r="J100" s="809">
        <f>I100/'PLANILHA ORÇAMENTÁRIA'!$I$196</f>
        <v>1.6285654590534064E-4</v>
      </c>
      <c r="K100" s="810">
        <f t="shared" si="3"/>
        <v>0.99939329461240878</v>
      </c>
      <c r="L100" s="832" t="str">
        <f t="shared" si="2"/>
        <v>C</v>
      </c>
      <c r="M100" s="829"/>
    </row>
    <row r="101" spans="1:13">
      <c r="A101" s="818" t="s">
        <v>287</v>
      </c>
      <c r="B101" s="91">
        <v>141410</v>
      </c>
      <c r="C101" s="92" t="s">
        <v>23</v>
      </c>
      <c r="D101" s="94" t="s">
        <v>1687</v>
      </c>
      <c r="E101" s="92" t="s">
        <v>88</v>
      </c>
      <c r="F101" s="95">
        <v>2.6</v>
      </c>
      <c r="G101" s="125">
        <v>23.21</v>
      </c>
      <c r="H101" s="93">
        <v>30.93</v>
      </c>
      <c r="I101" s="808">
        <v>80.42</v>
      </c>
      <c r="J101" s="809">
        <f>I101/'PLANILHA ORÇAMENTÁRIA'!$I$196</f>
        <v>1.6273513197946689E-4</v>
      </c>
      <c r="K101" s="810">
        <f t="shared" si="3"/>
        <v>0.99955602974438829</v>
      </c>
      <c r="L101" s="832" t="str">
        <f t="shared" si="2"/>
        <v>C</v>
      </c>
      <c r="M101" s="829"/>
    </row>
    <row r="102" spans="1:13" ht="25.5">
      <c r="A102" s="815" t="s">
        <v>45</v>
      </c>
      <c r="B102" s="123" t="s">
        <v>46</v>
      </c>
      <c r="C102" s="92" t="s">
        <v>23</v>
      </c>
      <c r="D102" s="94" t="s">
        <v>884</v>
      </c>
      <c r="E102" s="92" t="s">
        <v>44</v>
      </c>
      <c r="F102" s="95">
        <v>2.52</v>
      </c>
      <c r="G102" s="125">
        <v>23.54</v>
      </c>
      <c r="H102" s="93">
        <v>31.37</v>
      </c>
      <c r="I102" s="808">
        <v>79.05</v>
      </c>
      <c r="J102" s="809">
        <f>I102/'PLANILHA ORÇAMENTÁRIA'!$I$196</f>
        <v>1.5996284733868263E-4</v>
      </c>
      <c r="K102" s="810">
        <f t="shared" si="3"/>
        <v>0.99971599259172694</v>
      </c>
      <c r="L102" s="832" t="str">
        <f t="shared" si="2"/>
        <v>C</v>
      </c>
      <c r="M102" s="829"/>
    </row>
    <row r="103" spans="1:13" ht="25.5">
      <c r="A103" s="815" t="s">
        <v>52</v>
      </c>
      <c r="B103" s="123" t="s">
        <v>53</v>
      </c>
      <c r="C103" s="92" t="s">
        <v>23</v>
      </c>
      <c r="D103" s="94" t="s">
        <v>904</v>
      </c>
      <c r="E103" s="92" t="s">
        <v>44</v>
      </c>
      <c r="F103" s="95">
        <v>0.83</v>
      </c>
      <c r="G103" s="125">
        <v>35.29</v>
      </c>
      <c r="H103" s="93">
        <v>47.02</v>
      </c>
      <c r="I103" s="808">
        <v>39.03</v>
      </c>
      <c r="J103" s="809">
        <f>I103/'PLANILHA ORÇAMENTÁRIA'!$I$196</f>
        <v>7.8979758780882775E-5</v>
      </c>
      <c r="K103" s="810">
        <f t="shared" si="3"/>
        <v>0.99979497235050785</v>
      </c>
      <c r="L103" s="832" t="str">
        <f t="shared" si="2"/>
        <v>C</v>
      </c>
      <c r="M103" s="829"/>
    </row>
    <row r="104" spans="1:13">
      <c r="A104" s="815" t="s">
        <v>47</v>
      </c>
      <c r="B104" s="123" t="s">
        <v>48</v>
      </c>
      <c r="C104" s="92" t="s">
        <v>23</v>
      </c>
      <c r="D104" s="94" t="s">
        <v>892</v>
      </c>
      <c r="E104" s="92" t="s">
        <v>776</v>
      </c>
      <c r="F104" s="95">
        <v>0.1</v>
      </c>
      <c r="G104" s="125">
        <v>260.73</v>
      </c>
      <c r="H104" s="93">
        <v>347.42</v>
      </c>
      <c r="I104" s="808">
        <v>34.74</v>
      </c>
      <c r="J104" s="809">
        <f>I104/'PLANILHA ORÇAMENTÁRIA'!$I$196</f>
        <v>7.0298663080908726E-5</v>
      </c>
      <c r="K104" s="810">
        <f t="shared" si="3"/>
        <v>0.9998652710135888</v>
      </c>
      <c r="L104" s="832" t="str">
        <f t="shared" si="2"/>
        <v>C</v>
      </c>
      <c r="M104" s="829"/>
    </row>
    <row r="105" spans="1:13" ht="25.5">
      <c r="A105" s="626" t="s">
        <v>314</v>
      </c>
      <c r="B105" s="111">
        <v>151338</v>
      </c>
      <c r="C105" s="111" t="s">
        <v>23</v>
      </c>
      <c r="D105" s="94" t="s">
        <v>2040</v>
      </c>
      <c r="E105" s="92" t="s">
        <v>205</v>
      </c>
      <c r="F105" s="112">
        <v>1</v>
      </c>
      <c r="G105" s="125">
        <v>24.98</v>
      </c>
      <c r="H105" s="263">
        <v>33.29</v>
      </c>
      <c r="I105" s="811">
        <v>33.29</v>
      </c>
      <c r="J105" s="809">
        <f>I105/'PLANILHA ORÇAMENTÁRIA'!$I$196</f>
        <v>6.7364493205626121E-5</v>
      </c>
      <c r="K105" s="810">
        <f t="shared" si="3"/>
        <v>0.99993263550679445</v>
      </c>
      <c r="L105" s="832" t="str">
        <f t="shared" si="2"/>
        <v>C</v>
      </c>
      <c r="M105" s="829"/>
    </row>
    <row r="106" spans="1:13" ht="26.25" thickBot="1">
      <c r="A106" s="821" t="s">
        <v>310</v>
      </c>
      <c r="B106" s="822">
        <v>151301</v>
      </c>
      <c r="C106" s="822" t="s">
        <v>23</v>
      </c>
      <c r="D106" s="823" t="s">
        <v>1973</v>
      </c>
      <c r="E106" s="824" t="s">
        <v>205</v>
      </c>
      <c r="F106" s="825">
        <v>1</v>
      </c>
      <c r="G106" s="826">
        <v>24.98</v>
      </c>
      <c r="H106" s="827">
        <v>33.29</v>
      </c>
      <c r="I106" s="828">
        <v>33.29</v>
      </c>
      <c r="J106" s="819">
        <f>I106/'PLANILHA ORÇAMENTÁRIA'!$I$196</f>
        <v>6.7364493205626121E-5</v>
      </c>
      <c r="K106" s="820">
        <f t="shared" si="3"/>
        <v>1</v>
      </c>
      <c r="L106" s="840" t="str">
        <f t="shared" si="2"/>
        <v>C</v>
      </c>
      <c r="M106" s="829"/>
    </row>
    <row r="107" spans="1:13">
      <c r="I107" s="223"/>
      <c r="J107" s="223"/>
      <c r="K107" s="223"/>
      <c r="L107" s="223"/>
      <c r="M107" s="131"/>
    </row>
    <row r="112" spans="1:13">
      <c r="I112" s="136"/>
      <c r="J112" s="136"/>
      <c r="K112" s="136"/>
      <c r="L112" s="136"/>
    </row>
    <row r="113" spans="9:12">
      <c r="I113" s="136"/>
      <c r="J113" s="136"/>
      <c r="K113" s="136"/>
      <c r="L113" s="136"/>
    </row>
  </sheetData>
  <autoFilter ref="A7:L7" xr:uid="{8255EFA3-8C2A-4EE8-BB44-A3EFEB65DB64}">
    <sortState xmlns:xlrd2="http://schemas.microsoft.com/office/spreadsheetml/2017/richdata2" ref="A8:L106">
      <sortCondition descending="1" ref="I7"/>
    </sortState>
  </autoFilter>
  <mergeCells count="8">
    <mergeCell ref="A1:L1"/>
    <mergeCell ref="A2:L2"/>
    <mergeCell ref="G4:L4"/>
    <mergeCell ref="B4:D4"/>
    <mergeCell ref="B5:D5"/>
    <mergeCell ref="H5:H6"/>
    <mergeCell ref="B6:D6"/>
    <mergeCell ref="I5:K6"/>
  </mergeCells>
  <pageMargins left="0.51181102362204722" right="0.51181102362204722" top="0.78740157480314965" bottom="0.78740157480314965" header="0.31496062992125984" footer="0.31496062992125984"/>
  <pageSetup paperSize="9" scale="10"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65B8B-507E-40A9-BA4C-14AB67B2336B}">
  <dimension ref="A1:G1503"/>
  <sheetViews>
    <sheetView workbookViewId="0">
      <selection activeCell="A1435" sqref="A1435:XFD1435"/>
    </sheetView>
  </sheetViews>
  <sheetFormatPr defaultRowHeight="15"/>
  <cols>
    <col min="3" max="3" width="34.42578125" customWidth="1"/>
  </cols>
  <sheetData>
    <row r="1" spans="1:7">
      <c r="A1" s="936" t="s">
        <v>843</v>
      </c>
      <c r="B1" s="936"/>
      <c r="C1" s="936"/>
      <c r="D1" s="936"/>
      <c r="E1" s="936"/>
      <c r="F1" s="936"/>
      <c r="G1" s="936"/>
    </row>
    <row r="2" spans="1:7">
      <c r="A2" s="936" t="s">
        <v>844</v>
      </c>
      <c r="B2" s="936"/>
      <c r="C2" s="936"/>
      <c r="D2" s="936"/>
      <c r="E2" s="936"/>
      <c r="F2" s="936"/>
      <c r="G2" s="936"/>
    </row>
    <row r="3" spans="1:7">
      <c r="A3" s="936" t="s">
        <v>845</v>
      </c>
      <c r="B3" s="936"/>
      <c r="C3" s="936"/>
      <c r="D3" s="936"/>
      <c r="E3" s="936"/>
      <c r="F3" s="936"/>
      <c r="G3" s="936"/>
    </row>
    <row r="4" spans="1:7">
      <c r="A4" s="936" t="s">
        <v>846</v>
      </c>
      <c r="B4" s="936"/>
      <c r="C4" s="936"/>
      <c r="D4" s="936"/>
      <c r="E4" s="936"/>
      <c r="F4" s="936"/>
      <c r="G4" s="936"/>
    </row>
    <row r="5" spans="1:7">
      <c r="A5" s="935"/>
      <c r="B5" s="935"/>
      <c r="C5" s="935"/>
      <c r="D5" s="935"/>
      <c r="E5" s="935"/>
      <c r="F5" s="935"/>
      <c r="G5" s="935"/>
    </row>
    <row r="6" spans="1:7">
      <c r="A6" s="936" t="s">
        <v>847</v>
      </c>
      <c r="B6" s="936"/>
      <c r="C6" s="936"/>
      <c r="D6" s="936"/>
      <c r="E6" s="936"/>
      <c r="F6" s="936" t="s">
        <v>848</v>
      </c>
      <c r="G6" s="936"/>
    </row>
    <row r="7" spans="1:7">
      <c r="A7" s="936" t="s">
        <v>849</v>
      </c>
      <c r="B7" s="936"/>
      <c r="C7" s="936"/>
      <c r="D7" s="936"/>
      <c r="E7" s="936"/>
      <c r="F7" s="936" t="s">
        <v>850</v>
      </c>
      <c r="G7" s="936"/>
    </row>
    <row r="8" spans="1:7">
      <c r="A8" s="935"/>
      <c r="B8" s="935"/>
      <c r="C8" s="935"/>
      <c r="D8" s="935"/>
      <c r="E8" s="935"/>
      <c r="F8" s="935"/>
      <c r="G8" s="935"/>
    </row>
    <row r="9" spans="1:7">
      <c r="A9" s="936" t="s">
        <v>851</v>
      </c>
      <c r="B9" s="936"/>
      <c r="C9" s="936"/>
      <c r="D9" s="936"/>
      <c r="E9" s="936"/>
      <c r="F9" s="936" t="s">
        <v>852</v>
      </c>
      <c r="G9" s="936"/>
    </row>
    <row r="10" spans="1:7">
      <c r="A10" s="936" t="s">
        <v>853</v>
      </c>
      <c r="B10" s="936"/>
      <c r="C10" s="936"/>
      <c r="D10" s="936"/>
      <c r="E10" s="936"/>
      <c r="F10" s="936"/>
      <c r="G10" s="936"/>
    </row>
    <row r="11" spans="1:7">
      <c r="A11" s="935"/>
      <c r="B11" s="935"/>
      <c r="C11" s="935"/>
      <c r="D11" s="935"/>
      <c r="E11" s="935"/>
      <c r="F11" s="935"/>
      <c r="G11" s="935"/>
    </row>
    <row r="12" spans="1:7" ht="30">
      <c r="A12" s="713" t="s">
        <v>854</v>
      </c>
      <c r="B12" s="713" t="s">
        <v>855</v>
      </c>
      <c r="C12" s="713" t="s">
        <v>856</v>
      </c>
      <c r="D12" s="714" t="s">
        <v>857</v>
      </c>
      <c r="E12" s="714" t="s">
        <v>858</v>
      </c>
      <c r="F12" s="715" t="s">
        <v>859</v>
      </c>
      <c r="G12" s="715" t="s">
        <v>860</v>
      </c>
    </row>
    <row r="13" spans="1:7">
      <c r="A13" s="717">
        <v>1</v>
      </c>
      <c r="B13" s="716"/>
      <c r="C13" s="717" t="s">
        <v>20</v>
      </c>
      <c r="D13" s="718"/>
      <c r="E13" s="718"/>
      <c r="F13" s="719"/>
      <c r="G13" s="719"/>
    </row>
    <row r="14" spans="1:7">
      <c r="A14" s="717">
        <v>102</v>
      </c>
      <c r="B14" s="716"/>
      <c r="C14" s="717" t="s">
        <v>24</v>
      </c>
      <c r="D14" s="718"/>
      <c r="E14" s="718"/>
      <c r="F14" s="719"/>
      <c r="G14" s="719"/>
    </row>
    <row r="15" spans="1:7" ht="75">
      <c r="A15" s="716">
        <v>10201</v>
      </c>
      <c r="B15" s="716" t="s">
        <v>861</v>
      </c>
      <c r="C15" s="716" t="s">
        <v>841</v>
      </c>
      <c r="D15" s="718" t="s">
        <v>44</v>
      </c>
      <c r="E15" s="718">
        <v>1</v>
      </c>
      <c r="F15" s="719">
        <v>16.920000000000002</v>
      </c>
      <c r="G15" s="719">
        <v>16.920000000000002</v>
      </c>
    </row>
    <row r="16" spans="1:7" ht="60">
      <c r="A16" s="716">
        <v>10202</v>
      </c>
      <c r="B16" s="716" t="s">
        <v>862</v>
      </c>
      <c r="C16" s="716" t="s">
        <v>863</v>
      </c>
      <c r="D16" s="718" t="s">
        <v>44</v>
      </c>
      <c r="E16" s="718">
        <v>1</v>
      </c>
      <c r="F16" s="719">
        <v>21.13</v>
      </c>
      <c r="G16" s="719">
        <v>21.13</v>
      </c>
    </row>
    <row r="17" spans="1:7" ht="75">
      <c r="A17" s="716">
        <v>10203</v>
      </c>
      <c r="B17" s="716" t="s">
        <v>864</v>
      </c>
      <c r="C17" s="716" t="s">
        <v>842</v>
      </c>
      <c r="D17" s="718" t="s">
        <v>44</v>
      </c>
      <c r="E17" s="718">
        <v>1</v>
      </c>
      <c r="F17" s="719">
        <v>34.67</v>
      </c>
      <c r="G17" s="719">
        <v>34.67</v>
      </c>
    </row>
    <row r="18" spans="1:7" ht="60">
      <c r="A18" s="716">
        <v>10204</v>
      </c>
      <c r="B18" s="716" t="s">
        <v>865</v>
      </c>
      <c r="C18" s="716" t="s">
        <v>866</v>
      </c>
      <c r="D18" s="718" t="s">
        <v>44</v>
      </c>
      <c r="E18" s="718">
        <v>1</v>
      </c>
      <c r="F18" s="719">
        <v>12.72</v>
      </c>
      <c r="G18" s="719">
        <v>12.72</v>
      </c>
    </row>
    <row r="19" spans="1:7" ht="60">
      <c r="A19" s="716">
        <v>10205</v>
      </c>
      <c r="B19" s="716" t="s">
        <v>867</v>
      </c>
      <c r="C19" s="716" t="s">
        <v>868</v>
      </c>
      <c r="D19" s="718" t="s">
        <v>44</v>
      </c>
      <c r="E19" s="718">
        <v>1</v>
      </c>
      <c r="F19" s="719">
        <v>19.600000000000001</v>
      </c>
      <c r="G19" s="719">
        <v>19.600000000000001</v>
      </c>
    </row>
    <row r="20" spans="1:7" ht="60">
      <c r="A20" s="716">
        <v>10206</v>
      </c>
      <c r="B20" s="716" t="s">
        <v>869</v>
      </c>
      <c r="C20" s="716" t="s">
        <v>870</v>
      </c>
      <c r="D20" s="718" t="s">
        <v>44</v>
      </c>
      <c r="E20" s="718">
        <v>1</v>
      </c>
      <c r="F20" s="719">
        <v>23.54</v>
      </c>
      <c r="G20" s="719">
        <v>23.54</v>
      </c>
    </row>
    <row r="21" spans="1:7" ht="60">
      <c r="A21" s="716">
        <v>10207</v>
      </c>
      <c r="B21" s="716" t="s">
        <v>871</v>
      </c>
      <c r="C21" s="716" t="s">
        <v>872</v>
      </c>
      <c r="D21" s="718" t="s">
        <v>44</v>
      </c>
      <c r="E21" s="718">
        <v>1</v>
      </c>
      <c r="F21" s="719">
        <v>19.600000000000001</v>
      </c>
      <c r="G21" s="719">
        <v>19.600000000000001</v>
      </c>
    </row>
    <row r="22" spans="1:7" ht="60">
      <c r="A22" s="716">
        <v>10208</v>
      </c>
      <c r="B22" s="716" t="s">
        <v>873</v>
      </c>
      <c r="C22" s="716" t="s">
        <v>874</v>
      </c>
      <c r="D22" s="718" t="s">
        <v>44</v>
      </c>
      <c r="E22" s="718">
        <v>1</v>
      </c>
      <c r="F22" s="719">
        <v>10.73</v>
      </c>
      <c r="G22" s="719">
        <v>10.73</v>
      </c>
    </row>
    <row r="23" spans="1:7" ht="60">
      <c r="A23" s="716">
        <v>10209</v>
      </c>
      <c r="B23" s="716" t="s">
        <v>875</v>
      </c>
      <c r="C23" s="716" t="s">
        <v>876</v>
      </c>
      <c r="D23" s="718" t="s">
        <v>776</v>
      </c>
      <c r="E23" s="718">
        <v>1</v>
      </c>
      <c r="F23" s="719">
        <v>59.61</v>
      </c>
      <c r="G23" s="719">
        <v>59.61</v>
      </c>
    </row>
    <row r="24" spans="1:7" ht="60">
      <c r="A24" s="716">
        <v>10210</v>
      </c>
      <c r="B24" s="716" t="s">
        <v>877</v>
      </c>
      <c r="C24" s="716" t="s">
        <v>878</v>
      </c>
      <c r="D24" s="718" t="s">
        <v>776</v>
      </c>
      <c r="E24" s="718">
        <v>1</v>
      </c>
      <c r="F24" s="719">
        <v>225.81</v>
      </c>
      <c r="G24" s="719">
        <v>225.81</v>
      </c>
    </row>
    <row r="25" spans="1:7" ht="60">
      <c r="A25" s="716">
        <v>10212</v>
      </c>
      <c r="B25" s="716" t="s">
        <v>879</v>
      </c>
      <c r="C25" s="716" t="s">
        <v>880</v>
      </c>
      <c r="D25" s="718" t="s">
        <v>44</v>
      </c>
      <c r="E25" s="718">
        <v>1</v>
      </c>
      <c r="F25" s="719">
        <v>21.51</v>
      </c>
      <c r="G25" s="719">
        <v>21.51</v>
      </c>
    </row>
    <row r="26" spans="1:7" ht="60">
      <c r="A26" s="716">
        <v>10213</v>
      </c>
      <c r="B26" s="716" t="s">
        <v>881</v>
      </c>
      <c r="C26" s="716" t="s">
        <v>882</v>
      </c>
      <c r="D26" s="718" t="s">
        <v>44</v>
      </c>
      <c r="E26" s="718">
        <v>1</v>
      </c>
      <c r="F26" s="719">
        <v>17.93</v>
      </c>
      <c r="G26" s="719">
        <v>17.93</v>
      </c>
    </row>
    <row r="27" spans="1:7" ht="60">
      <c r="A27" s="716">
        <v>10214</v>
      </c>
      <c r="B27" s="716" t="s">
        <v>883</v>
      </c>
      <c r="C27" s="716" t="s">
        <v>884</v>
      </c>
      <c r="D27" s="718" t="s">
        <v>44</v>
      </c>
      <c r="E27" s="718">
        <v>1</v>
      </c>
      <c r="F27" s="719">
        <v>23.54</v>
      </c>
      <c r="G27" s="719">
        <v>23.54</v>
      </c>
    </row>
    <row r="28" spans="1:7" ht="60">
      <c r="A28" s="716">
        <v>10215</v>
      </c>
      <c r="B28" s="716" t="s">
        <v>885</v>
      </c>
      <c r="C28" s="716" t="s">
        <v>886</v>
      </c>
      <c r="D28" s="718" t="s">
        <v>44</v>
      </c>
      <c r="E28" s="718">
        <v>1</v>
      </c>
      <c r="F28" s="719">
        <v>11.14</v>
      </c>
      <c r="G28" s="719">
        <v>11.14</v>
      </c>
    </row>
    <row r="29" spans="1:7" ht="60">
      <c r="A29" s="716">
        <v>10216</v>
      </c>
      <c r="B29" s="716" t="s">
        <v>887</v>
      </c>
      <c r="C29" s="716" t="s">
        <v>888</v>
      </c>
      <c r="D29" s="718" t="s">
        <v>88</v>
      </c>
      <c r="E29" s="718">
        <v>1</v>
      </c>
      <c r="F29" s="719">
        <v>11.14</v>
      </c>
      <c r="G29" s="719">
        <v>11.14</v>
      </c>
    </row>
    <row r="30" spans="1:7" ht="60">
      <c r="A30" s="716">
        <v>10218</v>
      </c>
      <c r="B30" s="716" t="s">
        <v>889</v>
      </c>
      <c r="C30" s="716" t="s">
        <v>890</v>
      </c>
      <c r="D30" s="718" t="s">
        <v>44</v>
      </c>
      <c r="E30" s="718">
        <v>1</v>
      </c>
      <c r="F30" s="719">
        <v>15.2</v>
      </c>
      <c r="G30" s="719">
        <v>15.2</v>
      </c>
    </row>
    <row r="31" spans="1:7" ht="60">
      <c r="A31" s="716">
        <v>10219</v>
      </c>
      <c r="B31" s="716" t="s">
        <v>891</v>
      </c>
      <c r="C31" s="716" t="s">
        <v>892</v>
      </c>
      <c r="D31" s="718" t="s">
        <v>776</v>
      </c>
      <c r="E31" s="718">
        <v>1</v>
      </c>
      <c r="F31" s="719">
        <v>260.73</v>
      </c>
      <c r="G31" s="719">
        <v>260.73</v>
      </c>
    </row>
    <row r="32" spans="1:7" ht="60">
      <c r="A32" s="716">
        <v>10220</v>
      </c>
      <c r="B32" s="716" t="s">
        <v>893</v>
      </c>
      <c r="C32" s="716" t="s">
        <v>894</v>
      </c>
      <c r="D32" s="718" t="s">
        <v>44</v>
      </c>
      <c r="E32" s="718">
        <v>1</v>
      </c>
      <c r="F32" s="719">
        <v>3.38</v>
      </c>
      <c r="G32" s="719">
        <v>3.38</v>
      </c>
    </row>
    <row r="33" spans="1:7" ht="75">
      <c r="A33" s="716">
        <v>10221</v>
      </c>
      <c r="B33" s="716" t="s">
        <v>895</v>
      </c>
      <c r="C33" s="716" t="s">
        <v>896</v>
      </c>
      <c r="D33" s="718" t="s">
        <v>205</v>
      </c>
      <c r="E33" s="718">
        <v>1</v>
      </c>
      <c r="F33" s="719">
        <v>9.02</v>
      </c>
      <c r="G33" s="719">
        <v>9.02</v>
      </c>
    </row>
    <row r="34" spans="1:7" ht="60">
      <c r="A34" s="716">
        <v>10222</v>
      </c>
      <c r="B34" s="716" t="s">
        <v>897</v>
      </c>
      <c r="C34" s="716" t="s">
        <v>898</v>
      </c>
      <c r="D34" s="718" t="s">
        <v>44</v>
      </c>
      <c r="E34" s="718">
        <v>1</v>
      </c>
      <c r="F34" s="719">
        <v>24.52</v>
      </c>
      <c r="G34" s="719">
        <v>24.52</v>
      </c>
    </row>
    <row r="35" spans="1:7" ht="60">
      <c r="A35" s="716">
        <v>10223</v>
      </c>
      <c r="B35" s="716" t="s">
        <v>899</v>
      </c>
      <c r="C35" s="716" t="s">
        <v>900</v>
      </c>
      <c r="D35" s="718" t="s">
        <v>205</v>
      </c>
      <c r="E35" s="718">
        <v>1</v>
      </c>
      <c r="F35" s="719">
        <v>13.74</v>
      </c>
      <c r="G35" s="719">
        <v>13.74</v>
      </c>
    </row>
    <row r="36" spans="1:7" ht="90">
      <c r="A36" s="716">
        <v>10224</v>
      </c>
      <c r="B36" s="716" t="s">
        <v>901</v>
      </c>
      <c r="C36" s="716" t="s">
        <v>902</v>
      </c>
      <c r="D36" s="718" t="s">
        <v>44</v>
      </c>
      <c r="E36" s="718">
        <v>1</v>
      </c>
      <c r="F36" s="719">
        <v>13.7</v>
      </c>
      <c r="G36" s="719">
        <v>13.7</v>
      </c>
    </row>
    <row r="37" spans="1:7" ht="60">
      <c r="A37" s="716">
        <v>10225</v>
      </c>
      <c r="B37" s="716" t="s">
        <v>903</v>
      </c>
      <c r="C37" s="716" t="s">
        <v>904</v>
      </c>
      <c r="D37" s="718" t="s">
        <v>44</v>
      </c>
      <c r="E37" s="718">
        <v>1</v>
      </c>
      <c r="F37" s="719">
        <v>35.29</v>
      </c>
      <c r="G37" s="719">
        <v>35.29</v>
      </c>
    </row>
    <row r="38" spans="1:7" ht="75">
      <c r="A38" s="716">
        <v>10226</v>
      </c>
      <c r="B38" s="716" t="s">
        <v>905</v>
      </c>
      <c r="C38" s="716" t="s">
        <v>906</v>
      </c>
      <c r="D38" s="718" t="s">
        <v>205</v>
      </c>
      <c r="E38" s="718">
        <v>1</v>
      </c>
      <c r="F38" s="719">
        <v>21.34</v>
      </c>
      <c r="G38" s="719">
        <v>21.34</v>
      </c>
    </row>
    <row r="39" spans="1:7" ht="90">
      <c r="A39" s="716">
        <v>10227</v>
      </c>
      <c r="B39" s="716" t="s">
        <v>907</v>
      </c>
      <c r="C39" s="716" t="s">
        <v>908</v>
      </c>
      <c r="D39" s="718" t="s">
        <v>205</v>
      </c>
      <c r="E39" s="718">
        <v>1</v>
      </c>
      <c r="F39" s="719">
        <v>67.150000000000006</v>
      </c>
      <c r="G39" s="719">
        <v>67.150000000000006</v>
      </c>
    </row>
    <row r="40" spans="1:7" ht="60">
      <c r="A40" s="716">
        <v>10228</v>
      </c>
      <c r="B40" s="716" t="s">
        <v>909</v>
      </c>
      <c r="C40" s="716" t="s">
        <v>910</v>
      </c>
      <c r="D40" s="718" t="s">
        <v>44</v>
      </c>
      <c r="E40" s="718">
        <v>1</v>
      </c>
      <c r="F40" s="719">
        <v>11.75</v>
      </c>
      <c r="G40" s="719">
        <v>11.75</v>
      </c>
    </row>
    <row r="41" spans="1:7" ht="60">
      <c r="A41" s="716">
        <v>10229</v>
      </c>
      <c r="B41" s="716" t="s">
        <v>911</v>
      </c>
      <c r="C41" s="716" t="s">
        <v>912</v>
      </c>
      <c r="D41" s="718" t="s">
        <v>205</v>
      </c>
      <c r="E41" s="718">
        <v>1</v>
      </c>
      <c r="F41" s="719">
        <v>15.07</v>
      </c>
      <c r="G41" s="719">
        <v>15.07</v>
      </c>
    </row>
    <row r="42" spans="1:7" ht="60">
      <c r="A42" s="716">
        <v>10230</v>
      </c>
      <c r="B42" s="716" t="s">
        <v>913</v>
      </c>
      <c r="C42" s="716" t="s">
        <v>914</v>
      </c>
      <c r="D42" s="718" t="s">
        <v>44</v>
      </c>
      <c r="E42" s="718">
        <v>1</v>
      </c>
      <c r="F42" s="719">
        <v>9.4499999999999993</v>
      </c>
      <c r="G42" s="719">
        <v>9.4499999999999993</v>
      </c>
    </row>
    <row r="43" spans="1:7" ht="60">
      <c r="A43" s="716">
        <v>10234</v>
      </c>
      <c r="B43" s="716" t="s">
        <v>915</v>
      </c>
      <c r="C43" s="716" t="s">
        <v>916</v>
      </c>
      <c r="D43" s="718" t="s">
        <v>44</v>
      </c>
      <c r="E43" s="718">
        <v>1</v>
      </c>
      <c r="F43" s="719">
        <v>37.25</v>
      </c>
      <c r="G43" s="719">
        <v>37.25</v>
      </c>
    </row>
    <row r="44" spans="1:7" ht="60">
      <c r="A44" s="716">
        <v>10238</v>
      </c>
      <c r="B44" s="716" t="s">
        <v>917</v>
      </c>
      <c r="C44" s="716" t="s">
        <v>918</v>
      </c>
      <c r="D44" s="718" t="s">
        <v>44</v>
      </c>
      <c r="E44" s="718">
        <v>1</v>
      </c>
      <c r="F44" s="719">
        <v>11.14</v>
      </c>
      <c r="G44" s="719">
        <v>11.14</v>
      </c>
    </row>
    <row r="45" spans="1:7" ht="60">
      <c r="A45" s="716">
        <v>10239</v>
      </c>
      <c r="B45" s="716" t="s">
        <v>919</v>
      </c>
      <c r="C45" s="716" t="s">
        <v>920</v>
      </c>
      <c r="D45" s="718" t="s">
        <v>44</v>
      </c>
      <c r="E45" s="718">
        <v>1</v>
      </c>
      <c r="F45" s="719">
        <v>24.38</v>
      </c>
      <c r="G45" s="719">
        <v>24.38</v>
      </c>
    </row>
    <row r="46" spans="1:7" ht="60">
      <c r="A46" s="716">
        <v>10240</v>
      </c>
      <c r="B46" s="716" t="s">
        <v>921</v>
      </c>
      <c r="C46" s="716" t="s">
        <v>922</v>
      </c>
      <c r="D46" s="718" t="s">
        <v>205</v>
      </c>
      <c r="E46" s="718">
        <v>1</v>
      </c>
      <c r="F46" s="719">
        <v>0.63</v>
      </c>
      <c r="G46" s="719">
        <v>0.63</v>
      </c>
    </row>
    <row r="47" spans="1:7" ht="60">
      <c r="A47" s="716">
        <v>10242</v>
      </c>
      <c r="B47" s="716" t="s">
        <v>923</v>
      </c>
      <c r="C47" s="716" t="s">
        <v>924</v>
      </c>
      <c r="D47" s="718" t="s">
        <v>44</v>
      </c>
      <c r="E47" s="718">
        <v>1</v>
      </c>
      <c r="F47" s="719">
        <v>5.23</v>
      </c>
      <c r="G47" s="719">
        <v>5.23</v>
      </c>
    </row>
    <row r="48" spans="1:7" ht="60">
      <c r="A48" s="716">
        <v>10244</v>
      </c>
      <c r="B48" s="716" t="s">
        <v>925</v>
      </c>
      <c r="C48" s="716" t="s">
        <v>926</v>
      </c>
      <c r="D48" s="718" t="s">
        <v>88</v>
      </c>
      <c r="E48" s="718">
        <v>1</v>
      </c>
      <c r="F48" s="719">
        <v>1.07</v>
      </c>
      <c r="G48" s="719">
        <v>1.07</v>
      </c>
    </row>
    <row r="49" spans="1:7" ht="75">
      <c r="A49" s="716">
        <v>10246</v>
      </c>
      <c r="B49" s="716" t="s">
        <v>927</v>
      </c>
      <c r="C49" s="716" t="s">
        <v>928</v>
      </c>
      <c r="D49" s="718" t="s">
        <v>44</v>
      </c>
      <c r="E49" s="718">
        <v>1</v>
      </c>
      <c r="F49" s="719">
        <v>5.04</v>
      </c>
      <c r="G49" s="719">
        <v>5.04</v>
      </c>
    </row>
    <row r="50" spans="1:7" ht="60">
      <c r="A50" s="716">
        <v>10254</v>
      </c>
      <c r="B50" s="716" t="s">
        <v>929</v>
      </c>
      <c r="C50" s="716" t="s">
        <v>930</v>
      </c>
      <c r="D50" s="718" t="s">
        <v>44</v>
      </c>
      <c r="E50" s="718">
        <v>1</v>
      </c>
      <c r="F50" s="719">
        <v>7.31</v>
      </c>
      <c r="G50" s="719">
        <v>7.31</v>
      </c>
    </row>
    <row r="51" spans="1:7" ht="60">
      <c r="A51" s="716">
        <v>10255</v>
      </c>
      <c r="B51" s="716" t="s">
        <v>931</v>
      </c>
      <c r="C51" s="716" t="s">
        <v>932</v>
      </c>
      <c r="D51" s="718" t="s">
        <v>44</v>
      </c>
      <c r="E51" s="718">
        <v>1</v>
      </c>
      <c r="F51" s="719">
        <v>15.67</v>
      </c>
      <c r="G51" s="719">
        <v>15.67</v>
      </c>
    </row>
    <row r="52" spans="1:7" ht="60">
      <c r="A52" s="716">
        <v>10256</v>
      </c>
      <c r="B52" s="716" t="s">
        <v>933</v>
      </c>
      <c r="C52" s="716" t="s">
        <v>934</v>
      </c>
      <c r="D52" s="718" t="s">
        <v>44</v>
      </c>
      <c r="E52" s="718">
        <v>1</v>
      </c>
      <c r="F52" s="719">
        <v>3.42</v>
      </c>
      <c r="G52" s="719">
        <v>3.42</v>
      </c>
    </row>
    <row r="53" spans="1:7" ht="60">
      <c r="A53" s="716">
        <v>10259</v>
      </c>
      <c r="B53" s="716" t="s">
        <v>935</v>
      </c>
      <c r="C53" s="716" t="s">
        <v>936</v>
      </c>
      <c r="D53" s="718" t="s">
        <v>88</v>
      </c>
      <c r="E53" s="718">
        <v>1</v>
      </c>
      <c r="F53" s="719">
        <v>3.89</v>
      </c>
      <c r="G53" s="719">
        <v>3.89</v>
      </c>
    </row>
    <row r="54" spans="1:7" ht="75">
      <c r="A54" s="716">
        <v>10264</v>
      </c>
      <c r="B54" s="716" t="s">
        <v>937</v>
      </c>
      <c r="C54" s="716" t="s">
        <v>938</v>
      </c>
      <c r="D54" s="718" t="s">
        <v>44</v>
      </c>
      <c r="E54" s="718">
        <v>1</v>
      </c>
      <c r="F54" s="719">
        <v>32.69</v>
      </c>
      <c r="G54" s="719">
        <v>32.69</v>
      </c>
    </row>
    <row r="55" spans="1:7" ht="60">
      <c r="A55" s="716">
        <v>10271</v>
      </c>
      <c r="B55" s="716" t="s">
        <v>939</v>
      </c>
      <c r="C55" s="716" t="s">
        <v>940</v>
      </c>
      <c r="D55" s="718" t="s">
        <v>205</v>
      </c>
      <c r="E55" s="718">
        <v>1</v>
      </c>
      <c r="F55" s="719">
        <v>18.52</v>
      </c>
      <c r="G55" s="719">
        <v>18.52</v>
      </c>
    </row>
    <row r="56" spans="1:7" ht="60">
      <c r="A56" s="716">
        <v>10279</v>
      </c>
      <c r="B56" s="716" t="s">
        <v>941</v>
      </c>
      <c r="C56" s="716" t="s">
        <v>942</v>
      </c>
      <c r="D56" s="718" t="s">
        <v>205</v>
      </c>
      <c r="E56" s="718">
        <v>1</v>
      </c>
      <c r="F56" s="719">
        <v>43.34</v>
      </c>
      <c r="G56" s="719">
        <v>43.34</v>
      </c>
    </row>
    <row r="57" spans="1:7" ht="60">
      <c r="A57" s="716">
        <v>10280</v>
      </c>
      <c r="B57" s="716" t="s">
        <v>943</v>
      </c>
      <c r="C57" s="716" t="s">
        <v>944</v>
      </c>
      <c r="D57" s="718" t="s">
        <v>44</v>
      </c>
      <c r="E57" s="718">
        <v>1</v>
      </c>
      <c r="F57" s="719">
        <v>3.42</v>
      </c>
      <c r="G57" s="719">
        <v>3.42</v>
      </c>
    </row>
    <row r="58" spans="1:7" ht="75">
      <c r="A58" s="716">
        <v>10286</v>
      </c>
      <c r="B58" s="716" t="s">
        <v>945</v>
      </c>
      <c r="C58" s="716" t="s">
        <v>946</v>
      </c>
      <c r="D58" s="718" t="s">
        <v>44</v>
      </c>
      <c r="E58" s="718">
        <v>1</v>
      </c>
      <c r="F58" s="719">
        <v>15.59</v>
      </c>
      <c r="G58" s="719">
        <v>15.59</v>
      </c>
    </row>
    <row r="59" spans="1:7" ht="60">
      <c r="A59" s="716">
        <v>10292</v>
      </c>
      <c r="B59" s="716" t="s">
        <v>947</v>
      </c>
      <c r="C59" s="716" t="s">
        <v>948</v>
      </c>
      <c r="D59" s="718" t="s">
        <v>88</v>
      </c>
      <c r="E59" s="718">
        <v>1</v>
      </c>
      <c r="F59" s="719">
        <v>1.54</v>
      </c>
      <c r="G59" s="719">
        <v>1.54</v>
      </c>
    </row>
    <row r="60" spans="1:7">
      <c r="A60" s="717">
        <v>103</v>
      </c>
      <c r="B60" s="716"/>
      <c r="C60" s="717" t="s">
        <v>24</v>
      </c>
      <c r="D60" s="718"/>
      <c r="E60" s="718"/>
      <c r="F60" s="719"/>
      <c r="G60" s="719"/>
    </row>
    <row r="61" spans="1:7" ht="60">
      <c r="A61" s="716">
        <v>10315</v>
      </c>
      <c r="B61" s="716" t="s">
        <v>949</v>
      </c>
      <c r="C61" s="716" t="s">
        <v>950</v>
      </c>
      <c r="D61" s="718" t="s">
        <v>44</v>
      </c>
      <c r="E61" s="718">
        <v>1</v>
      </c>
      <c r="F61" s="719">
        <v>5.57</v>
      </c>
      <c r="G61" s="719">
        <v>5.57</v>
      </c>
    </row>
    <row r="62" spans="1:7" ht="60">
      <c r="A62" s="716">
        <v>10317</v>
      </c>
      <c r="B62" s="716" t="s">
        <v>951</v>
      </c>
      <c r="C62" s="716" t="s">
        <v>952</v>
      </c>
      <c r="D62" s="718" t="s">
        <v>44</v>
      </c>
      <c r="E62" s="718">
        <v>1</v>
      </c>
      <c r="F62" s="719">
        <v>102.14</v>
      </c>
      <c r="G62" s="719">
        <v>102.14</v>
      </c>
    </row>
    <row r="63" spans="1:7" ht="60">
      <c r="A63" s="716">
        <v>10318</v>
      </c>
      <c r="B63" s="716" t="s">
        <v>953</v>
      </c>
      <c r="C63" s="716" t="s">
        <v>954</v>
      </c>
      <c r="D63" s="718" t="s">
        <v>44</v>
      </c>
      <c r="E63" s="718">
        <v>1</v>
      </c>
      <c r="F63" s="719">
        <v>8.77</v>
      </c>
      <c r="G63" s="719">
        <v>8.77</v>
      </c>
    </row>
    <row r="64" spans="1:7" ht="60">
      <c r="A64" s="716">
        <v>10319</v>
      </c>
      <c r="B64" s="716" t="s">
        <v>955</v>
      </c>
      <c r="C64" s="716" t="s">
        <v>956</v>
      </c>
      <c r="D64" s="718" t="s">
        <v>44</v>
      </c>
      <c r="E64" s="718">
        <v>1</v>
      </c>
      <c r="F64" s="719">
        <v>20.55</v>
      </c>
      <c r="G64" s="719">
        <v>20.55</v>
      </c>
    </row>
    <row r="65" spans="1:7" ht="60">
      <c r="A65" s="716">
        <v>10320</v>
      </c>
      <c r="B65" s="716" t="s">
        <v>957</v>
      </c>
      <c r="C65" s="716" t="s">
        <v>958</v>
      </c>
      <c r="D65" s="718" t="s">
        <v>44</v>
      </c>
      <c r="E65" s="718">
        <v>1</v>
      </c>
      <c r="F65" s="719">
        <v>3.81</v>
      </c>
      <c r="G65" s="719">
        <v>3.81</v>
      </c>
    </row>
    <row r="66" spans="1:7" ht="60">
      <c r="A66" s="716">
        <v>10323</v>
      </c>
      <c r="B66" s="716" t="s">
        <v>959</v>
      </c>
      <c r="C66" s="716" t="s">
        <v>960</v>
      </c>
      <c r="D66" s="718" t="s">
        <v>205</v>
      </c>
      <c r="E66" s="718">
        <v>1</v>
      </c>
      <c r="F66" s="719">
        <v>8.08</v>
      </c>
      <c r="G66" s="719">
        <v>8.08</v>
      </c>
    </row>
    <row r="67" spans="1:7" ht="60">
      <c r="A67" s="716">
        <v>10324</v>
      </c>
      <c r="B67" s="716" t="s">
        <v>961</v>
      </c>
      <c r="C67" s="716" t="s">
        <v>962</v>
      </c>
      <c r="D67" s="718" t="s">
        <v>44</v>
      </c>
      <c r="E67" s="718">
        <v>1</v>
      </c>
      <c r="F67" s="719">
        <v>6.68</v>
      </c>
      <c r="G67" s="719">
        <v>6.68</v>
      </c>
    </row>
    <row r="68" spans="1:7" ht="60">
      <c r="A68" s="716">
        <v>10325</v>
      </c>
      <c r="B68" s="716" t="s">
        <v>963</v>
      </c>
      <c r="C68" s="716" t="s">
        <v>964</v>
      </c>
      <c r="D68" s="718" t="s">
        <v>44</v>
      </c>
      <c r="E68" s="718">
        <v>1</v>
      </c>
      <c r="F68" s="719">
        <v>7.82</v>
      </c>
      <c r="G68" s="719">
        <v>7.82</v>
      </c>
    </row>
    <row r="69" spans="1:7" ht="60">
      <c r="A69" s="716">
        <v>10326</v>
      </c>
      <c r="B69" s="716" t="s">
        <v>965</v>
      </c>
      <c r="C69" s="716" t="s">
        <v>966</v>
      </c>
      <c r="D69" s="718" t="s">
        <v>44</v>
      </c>
      <c r="E69" s="718">
        <v>1</v>
      </c>
      <c r="F69" s="719">
        <v>31.9</v>
      </c>
      <c r="G69" s="719">
        <v>31.9</v>
      </c>
    </row>
    <row r="70" spans="1:7" ht="60">
      <c r="A70" s="716">
        <v>10327</v>
      </c>
      <c r="B70" s="716" t="s">
        <v>967</v>
      </c>
      <c r="C70" s="716" t="s">
        <v>968</v>
      </c>
      <c r="D70" s="718" t="s">
        <v>88</v>
      </c>
      <c r="E70" s="718">
        <v>1</v>
      </c>
      <c r="F70" s="719">
        <v>4.04</v>
      </c>
      <c r="G70" s="719">
        <v>4.04</v>
      </c>
    </row>
    <row r="71" spans="1:7" ht="60">
      <c r="A71" s="716">
        <v>10329</v>
      </c>
      <c r="B71" s="716" t="s">
        <v>969</v>
      </c>
      <c r="C71" s="716" t="s">
        <v>970</v>
      </c>
      <c r="D71" s="718" t="s">
        <v>205</v>
      </c>
      <c r="E71" s="718">
        <v>1</v>
      </c>
      <c r="F71" s="719">
        <v>6.53</v>
      </c>
      <c r="G71" s="719">
        <v>6.53</v>
      </c>
    </row>
    <row r="72" spans="1:7" ht="60">
      <c r="A72" s="716">
        <v>10331</v>
      </c>
      <c r="B72" s="716" t="s">
        <v>971</v>
      </c>
      <c r="C72" s="716" t="s">
        <v>972</v>
      </c>
      <c r="D72" s="718" t="s">
        <v>44</v>
      </c>
      <c r="E72" s="718">
        <v>1</v>
      </c>
      <c r="F72" s="719">
        <v>11.92</v>
      </c>
      <c r="G72" s="719">
        <v>11.92</v>
      </c>
    </row>
    <row r="73" spans="1:7" ht="60">
      <c r="A73" s="716">
        <v>10332</v>
      </c>
      <c r="B73" s="716" t="s">
        <v>973</v>
      </c>
      <c r="C73" s="716" t="s">
        <v>974</v>
      </c>
      <c r="D73" s="718" t="s">
        <v>88</v>
      </c>
      <c r="E73" s="718">
        <v>1</v>
      </c>
      <c r="F73" s="719">
        <v>4.1100000000000003</v>
      </c>
      <c r="G73" s="719">
        <v>4.1100000000000003</v>
      </c>
    </row>
    <row r="74" spans="1:7" ht="60">
      <c r="A74" s="716">
        <v>10333</v>
      </c>
      <c r="B74" s="716" t="s">
        <v>975</v>
      </c>
      <c r="C74" s="716" t="s">
        <v>976</v>
      </c>
      <c r="D74" s="718" t="s">
        <v>44</v>
      </c>
      <c r="E74" s="718">
        <v>1</v>
      </c>
      <c r="F74" s="719">
        <v>12.68</v>
      </c>
      <c r="G74" s="719">
        <v>12.68</v>
      </c>
    </row>
    <row r="75" spans="1:7" ht="60">
      <c r="A75" s="716">
        <v>10344</v>
      </c>
      <c r="B75" s="716" t="s">
        <v>977</v>
      </c>
      <c r="C75" s="716" t="s">
        <v>978</v>
      </c>
      <c r="D75" s="718" t="s">
        <v>776</v>
      </c>
      <c r="E75" s="718">
        <v>1</v>
      </c>
      <c r="F75" s="719">
        <v>94.45</v>
      </c>
      <c r="G75" s="719">
        <v>94.45</v>
      </c>
    </row>
    <row r="76" spans="1:7">
      <c r="A76" s="717">
        <v>104</v>
      </c>
      <c r="B76" s="716"/>
      <c r="C76" s="717" t="s">
        <v>979</v>
      </c>
      <c r="D76" s="718"/>
      <c r="E76" s="718"/>
      <c r="F76" s="719"/>
      <c r="G76" s="719"/>
    </row>
    <row r="77" spans="1:7" ht="60">
      <c r="A77" s="716">
        <v>10401</v>
      </c>
      <c r="B77" s="716" t="s">
        <v>980</v>
      </c>
      <c r="C77" s="716" t="s">
        <v>981</v>
      </c>
      <c r="D77" s="718" t="s">
        <v>44</v>
      </c>
      <c r="E77" s="718">
        <v>1</v>
      </c>
      <c r="F77" s="719">
        <v>1.52</v>
      </c>
      <c r="G77" s="719">
        <v>1.52</v>
      </c>
    </row>
    <row r="78" spans="1:7" ht="60">
      <c r="A78" s="716">
        <v>10402</v>
      </c>
      <c r="B78" s="716" t="s">
        <v>982</v>
      </c>
      <c r="C78" s="716" t="s">
        <v>983</v>
      </c>
      <c r="D78" s="718" t="s">
        <v>44</v>
      </c>
      <c r="E78" s="718">
        <v>1</v>
      </c>
      <c r="F78" s="719">
        <v>4.92</v>
      </c>
      <c r="G78" s="719">
        <v>4.92</v>
      </c>
    </row>
    <row r="79" spans="1:7" ht="60">
      <c r="A79" s="716">
        <v>10403</v>
      </c>
      <c r="B79" s="716" t="s">
        <v>984</v>
      </c>
      <c r="C79" s="716" t="s">
        <v>985</v>
      </c>
      <c r="D79" s="718" t="s">
        <v>205</v>
      </c>
      <c r="E79" s="718">
        <v>1</v>
      </c>
      <c r="F79" s="719">
        <v>59.04</v>
      </c>
      <c r="G79" s="719">
        <v>59.04</v>
      </c>
    </row>
    <row r="80" spans="1:7" ht="60">
      <c r="A80" s="716">
        <v>10404</v>
      </c>
      <c r="B80" s="716" t="s">
        <v>986</v>
      </c>
      <c r="C80" s="716" t="s">
        <v>987</v>
      </c>
      <c r="D80" s="718" t="s">
        <v>205</v>
      </c>
      <c r="E80" s="718">
        <v>1</v>
      </c>
      <c r="F80" s="719">
        <v>169.13</v>
      </c>
      <c r="G80" s="719">
        <v>169.13</v>
      </c>
    </row>
    <row r="81" spans="1:7">
      <c r="A81" s="717">
        <v>105</v>
      </c>
      <c r="B81" s="716"/>
      <c r="C81" s="717" t="s">
        <v>988</v>
      </c>
      <c r="D81" s="718"/>
      <c r="E81" s="718"/>
      <c r="F81" s="719"/>
      <c r="G81" s="719"/>
    </row>
    <row r="82" spans="1:7" ht="60">
      <c r="A82" s="716">
        <v>10501</v>
      </c>
      <c r="B82" s="716" t="s">
        <v>989</v>
      </c>
      <c r="C82" s="716" t="s">
        <v>76</v>
      </c>
      <c r="D82" s="718" t="s">
        <v>44</v>
      </c>
      <c r="E82" s="718">
        <v>1</v>
      </c>
      <c r="F82" s="719">
        <v>12.14</v>
      </c>
      <c r="G82" s="719">
        <v>12.14</v>
      </c>
    </row>
    <row r="83" spans="1:7" ht="60">
      <c r="A83" s="716">
        <v>10512</v>
      </c>
      <c r="B83" s="716" t="s">
        <v>990</v>
      </c>
      <c r="C83" s="716" t="s">
        <v>991</v>
      </c>
      <c r="D83" s="718" t="s">
        <v>992</v>
      </c>
      <c r="E83" s="718">
        <v>1</v>
      </c>
      <c r="F83" s="720">
        <v>23190.22</v>
      </c>
      <c r="G83" s="720">
        <v>23190.22</v>
      </c>
    </row>
    <row r="84" spans="1:7" ht="30">
      <c r="A84" s="717">
        <v>108</v>
      </c>
      <c r="B84" s="716"/>
      <c r="C84" s="717" t="s">
        <v>993</v>
      </c>
      <c r="D84" s="718"/>
      <c r="E84" s="718"/>
      <c r="F84" s="719"/>
      <c r="G84" s="719"/>
    </row>
    <row r="85" spans="1:7" ht="60">
      <c r="A85" s="716">
        <v>10801</v>
      </c>
      <c r="B85" s="716" t="s">
        <v>994</v>
      </c>
      <c r="C85" s="716" t="s">
        <v>995</v>
      </c>
      <c r="D85" s="718" t="s">
        <v>992</v>
      </c>
      <c r="E85" s="718">
        <v>1</v>
      </c>
      <c r="F85" s="720">
        <v>22311.86</v>
      </c>
      <c r="G85" s="720">
        <v>22311.86</v>
      </c>
    </row>
    <row r="86" spans="1:7" ht="60">
      <c r="A86" s="716">
        <v>10802</v>
      </c>
      <c r="B86" s="716" t="s">
        <v>996</v>
      </c>
      <c r="C86" s="716" t="s">
        <v>997</v>
      </c>
      <c r="D86" s="718" t="s">
        <v>992</v>
      </c>
      <c r="E86" s="718">
        <v>1</v>
      </c>
      <c r="F86" s="720">
        <v>25488.799999999999</v>
      </c>
      <c r="G86" s="720">
        <v>25488.799999999999</v>
      </c>
    </row>
    <row r="87" spans="1:7" ht="60">
      <c r="A87" s="716">
        <v>10803</v>
      </c>
      <c r="B87" s="716" t="s">
        <v>998</v>
      </c>
      <c r="C87" s="716" t="s">
        <v>999</v>
      </c>
      <c r="D87" s="718" t="s">
        <v>992</v>
      </c>
      <c r="E87" s="718">
        <v>1</v>
      </c>
      <c r="F87" s="720">
        <v>28665.69</v>
      </c>
      <c r="G87" s="720">
        <v>28665.69</v>
      </c>
    </row>
    <row r="88" spans="1:7" ht="60">
      <c r="A88" s="716">
        <v>10807</v>
      </c>
      <c r="B88" s="716" t="s">
        <v>1000</v>
      </c>
      <c r="C88" s="716" t="s">
        <v>1001</v>
      </c>
      <c r="D88" s="718" t="s">
        <v>992</v>
      </c>
      <c r="E88" s="718">
        <v>1</v>
      </c>
      <c r="F88" s="720">
        <v>3849.89</v>
      </c>
      <c r="G88" s="720">
        <v>3849.89</v>
      </c>
    </row>
    <row r="89" spans="1:7" ht="60">
      <c r="A89" s="716">
        <v>10808</v>
      </c>
      <c r="B89" s="716" t="s">
        <v>1002</v>
      </c>
      <c r="C89" s="716" t="s">
        <v>1003</v>
      </c>
      <c r="D89" s="718" t="s">
        <v>992</v>
      </c>
      <c r="E89" s="718">
        <v>1</v>
      </c>
      <c r="F89" s="720">
        <v>2910.24</v>
      </c>
      <c r="G89" s="720">
        <v>2910.24</v>
      </c>
    </row>
    <row r="90" spans="1:7" ht="60">
      <c r="A90" s="716">
        <v>10809</v>
      </c>
      <c r="B90" s="716" t="s">
        <v>1004</v>
      </c>
      <c r="C90" s="716" t="s">
        <v>1005</v>
      </c>
      <c r="D90" s="718" t="s">
        <v>992</v>
      </c>
      <c r="E90" s="718">
        <v>1</v>
      </c>
      <c r="F90" s="720">
        <v>2910.24</v>
      </c>
      <c r="G90" s="720">
        <v>2910.24</v>
      </c>
    </row>
    <row r="91" spans="1:7" ht="60">
      <c r="A91" s="716">
        <v>10810</v>
      </c>
      <c r="B91" s="716" t="s">
        <v>1006</v>
      </c>
      <c r="C91" s="716" t="s">
        <v>1007</v>
      </c>
      <c r="D91" s="718" t="s">
        <v>992</v>
      </c>
      <c r="E91" s="718">
        <v>1</v>
      </c>
      <c r="F91" s="720">
        <v>5356.36</v>
      </c>
      <c r="G91" s="720">
        <v>5356.36</v>
      </c>
    </row>
    <row r="92" spans="1:7" ht="60">
      <c r="A92" s="716">
        <v>10811</v>
      </c>
      <c r="B92" s="716" t="s">
        <v>1008</v>
      </c>
      <c r="C92" s="716" t="s">
        <v>1009</v>
      </c>
      <c r="D92" s="718" t="s">
        <v>992</v>
      </c>
      <c r="E92" s="718">
        <v>1</v>
      </c>
      <c r="F92" s="720">
        <v>6963.28</v>
      </c>
      <c r="G92" s="720">
        <v>6963.28</v>
      </c>
    </row>
    <row r="93" spans="1:7" ht="60">
      <c r="A93" s="716">
        <v>10812</v>
      </c>
      <c r="B93" s="716" t="s">
        <v>1010</v>
      </c>
      <c r="C93" s="716" t="s">
        <v>1011</v>
      </c>
      <c r="D93" s="718" t="s">
        <v>992</v>
      </c>
      <c r="E93" s="718">
        <v>1</v>
      </c>
      <c r="F93" s="720">
        <v>31198.15</v>
      </c>
      <c r="G93" s="720">
        <v>31198.15</v>
      </c>
    </row>
    <row r="94" spans="1:7" ht="60">
      <c r="A94" s="716">
        <v>10813</v>
      </c>
      <c r="B94" s="716" t="s">
        <v>1012</v>
      </c>
      <c r="C94" s="716" t="s">
        <v>1013</v>
      </c>
      <c r="D94" s="718" t="s">
        <v>992</v>
      </c>
      <c r="E94" s="718">
        <v>1</v>
      </c>
      <c r="F94" s="720">
        <v>17822.060000000001</v>
      </c>
      <c r="G94" s="720">
        <v>17822.060000000001</v>
      </c>
    </row>
    <row r="95" spans="1:7" ht="60">
      <c r="A95" s="716">
        <v>10814</v>
      </c>
      <c r="B95" s="716" t="s">
        <v>1014</v>
      </c>
      <c r="C95" s="716" t="s">
        <v>1015</v>
      </c>
      <c r="D95" s="718" t="s">
        <v>992</v>
      </c>
      <c r="E95" s="718">
        <v>1</v>
      </c>
      <c r="F95" s="720">
        <v>11315.95</v>
      </c>
      <c r="G95" s="720">
        <v>11315.95</v>
      </c>
    </row>
    <row r="96" spans="1:7" ht="60">
      <c r="A96" s="716">
        <v>10815</v>
      </c>
      <c r="B96" s="716" t="s">
        <v>1016</v>
      </c>
      <c r="C96" s="716" t="s">
        <v>1017</v>
      </c>
      <c r="D96" s="718" t="s">
        <v>992</v>
      </c>
      <c r="E96" s="718">
        <v>1</v>
      </c>
      <c r="F96" s="720">
        <v>9054.2199999999993</v>
      </c>
      <c r="G96" s="720">
        <v>9054.2199999999993</v>
      </c>
    </row>
    <row r="97" spans="1:7" ht="60">
      <c r="A97" s="716">
        <v>10816</v>
      </c>
      <c r="B97" s="716" t="s">
        <v>1018</v>
      </c>
      <c r="C97" s="716" t="s">
        <v>1019</v>
      </c>
      <c r="D97" s="718" t="s">
        <v>992</v>
      </c>
      <c r="E97" s="718">
        <v>1</v>
      </c>
      <c r="F97" s="720">
        <v>7242.2</v>
      </c>
      <c r="G97" s="720">
        <v>7242.2</v>
      </c>
    </row>
    <row r="98" spans="1:7" ht="60">
      <c r="A98" s="716">
        <v>10817</v>
      </c>
      <c r="B98" s="716" t="s">
        <v>1020</v>
      </c>
      <c r="C98" s="716" t="s">
        <v>1021</v>
      </c>
      <c r="D98" s="718" t="s">
        <v>992</v>
      </c>
      <c r="E98" s="718">
        <v>1</v>
      </c>
      <c r="F98" s="720">
        <v>5794.48</v>
      </c>
      <c r="G98" s="720">
        <v>5794.48</v>
      </c>
    </row>
    <row r="99" spans="1:7" ht="60">
      <c r="A99" s="716">
        <v>10818</v>
      </c>
      <c r="B99" s="716" t="s">
        <v>1022</v>
      </c>
      <c r="C99" s="716" t="s">
        <v>1023</v>
      </c>
      <c r="D99" s="718" t="s">
        <v>992</v>
      </c>
      <c r="E99" s="718">
        <v>1</v>
      </c>
      <c r="F99" s="720">
        <v>7920.92</v>
      </c>
      <c r="G99" s="720">
        <v>7920.92</v>
      </c>
    </row>
    <row r="100" spans="1:7" ht="30">
      <c r="A100" s="717">
        <v>2</v>
      </c>
      <c r="B100" s="716"/>
      <c r="C100" s="717" t="s">
        <v>79</v>
      </c>
      <c r="D100" s="718"/>
      <c r="E100" s="718"/>
      <c r="F100" s="719"/>
      <c r="G100" s="719"/>
    </row>
    <row r="101" spans="1:7" ht="30">
      <c r="A101" s="717">
        <v>203</v>
      </c>
      <c r="B101" s="716"/>
      <c r="C101" s="717" t="s">
        <v>82</v>
      </c>
      <c r="D101" s="718"/>
      <c r="E101" s="718"/>
      <c r="F101" s="719"/>
      <c r="G101" s="719"/>
    </row>
    <row r="102" spans="1:7" ht="60">
      <c r="A102" s="716">
        <v>20305</v>
      </c>
      <c r="B102" s="716" t="s">
        <v>1024</v>
      </c>
      <c r="C102" s="716" t="s">
        <v>1025</v>
      </c>
      <c r="D102" s="718" t="s">
        <v>44</v>
      </c>
      <c r="E102" s="718">
        <v>1</v>
      </c>
      <c r="F102" s="719">
        <v>241.93</v>
      </c>
      <c r="G102" s="719">
        <v>241.93</v>
      </c>
    </row>
    <row r="103" spans="1:7" ht="60">
      <c r="A103" s="716">
        <v>20339</v>
      </c>
      <c r="B103" s="716" t="s">
        <v>1026</v>
      </c>
      <c r="C103" s="716" t="s">
        <v>97</v>
      </c>
      <c r="D103" s="718" t="s">
        <v>44</v>
      </c>
      <c r="E103" s="718">
        <v>1</v>
      </c>
      <c r="F103" s="719">
        <v>26.21</v>
      </c>
      <c r="G103" s="719">
        <v>26.21</v>
      </c>
    </row>
    <row r="104" spans="1:7" ht="120">
      <c r="A104" s="716">
        <v>20343</v>
      </c>
      <c r="B104" s="716" t="s">
        <v>1027</v>
      </c>
      <c r="C104" s="716" t="s">
        <v>1028</v>
      </c>
      <c r="D104" s="718" t="s">
        <v>992</v>
      </c>
      <c r="E104" s="718">
        <v>1</v>
      </c>
      <c r="F104" s="720">
        <v>1250</v>
      </c>
      <c r="G104" s="720">
        <v>1250</v>
      </c>
    </row>
    <row r="105" spans="1:7" ht="60">
      <c r="A105" s="716">
        <v>20344</v>
      </c>
      <c r="B105" s="716" t="s">
        <v>1029</v>
      </c>
      <c r="C105" s="716" t="s">
        <v>93</v>
      </c>
      <c r="D105" s="718" t="s">
        <v>205</v>
      </c>
      <c r="E105" s="718">
        <v>1</v>
      </c>
      <c r="F105" s="720">
        <v>1766.67</v>
      </c>
      <c r="G105" s="720">
        <v>1766.67</v>
      </c>
    </row>
    <row r="106" spans="1:7" ht="60">
      <c r="A106" s="716">
        <v>20346</v>
      </c>
      <c r="B106" s="716" t="s">
        <v>1030</v>
      </c>
      <c r="C106" s="716" t="s">
        <v>1031</v>
      </c>
      <c r="D106" s="718" t="s">
        <v>88</v>
      </c>
      <c r="E106" s="718">
        <v>1</v>
      </c>
      <c r="F106" s="719">
        <v>18.190000000000001</v>
      </c>
      <c r="G106" s="719">
        <v>18.190000000000001</v>
      </c>
    </row>
    <row r="107" spans="1:7" ht="90">
      <c r="A107" s="716">
        <v>20348</v>
      </c>
      <c r="B107" s="716" t="s">
        <v>1032</v>
      </c>
      <c r="C107" s="716" t="s">
        <v>1033</v>
      </c>
      <c r="D107" s="718" t="s">
        <v>44</v>
      </c>
      <c r="E107" s="718">
        <v>1</v>
      </c>
      <c r="F107" s="719">
        <v>32.200000000000003</v>
      </c>
      <c r="G107" s="719">
        <v>32.200000000000003</v>
      </c>
    </row>
    <row r="108" spans="1:7" ht="105">
      <c r="A108" s="716">
        <v>20350</v>
      </c>
      <c r="B108" s="716" t="s">
        <v>1034</v>
      </c>
      <c r="C108" s="716" t="s">
        <v>87</v>
      </c>
      <c r="D108" s="718" t="s">
        <v>88</v>
      </c>
      <c r="E108" s="718">
        <v>1</v>
      </c>
      <c r="F108" s="719">
        <v>142.25</v>
      </c>
      <c r="G108" s="719">
        <v>142.25</v>
      </c>
    </row>
    <row r="109" spans="1:7" ht="105">
      <c r="A109" s="716">
        <v>20351</v>
      </c>
      <c r="B109" s="716" t="s">
        <v>1035</v>
      </c>
      <c r="C109" s="716" t="s">
        <v>1036</v>
      </c>
      <c r="D109" s="718" t="s">
        <v>88</v>
      </c>
      <c r="E109" s="718">
        <v>1</v>
      </c>
      <c r="F109" s="719">
        <v>307.35000000000002</v>
      </c>
      <c r="G109" s="719">
        <v>307.35000000000002</v>
      </c>
    </row>
    <row r="110" spans="1:7" ht="120">
      <c r="A110" s="716">
        <v>20352</v>
      </c>
      <c r="B110" s="716" t="s">
        <v>1037</v>
      </c>
      <c r="C110" s="716" t="s">
        <v>1038</v>
      </c>
      <c r="D110" s="718" t="s">
        <v>1039</v>
      </c>
      <c r="E110" s="718">
        <v>1</v>
      </c>
      <c r="F110" s="720">
        <v>1232.33</v>
      </c>
      <c r="G110" s="720">
        <v>1232.33</v>
      </c>
    </row>
    <row r="111" spans="1:7" ht="105">
      <c r="A111" s="716">
        <v>20353</v>
      </c>
      <c r="B111" s="716" t="s">
        <v>1040</v>
      </c>
      <c r="C111" s="716" t="s">
        <v>1041</v>
      </c>
      <c r="D111" s="718" t="s">
        <v>1039</v>
      </c>
      <c r="E111" s="718">
        <v>1</v>
      </c>
      <c r="F111" s="720">
        <v>1224.25</v>
      </c>
      <c r="G111" s="720">
        <v>1224.25</v>
      </c>
    </row>
    <row r="112" spans="1:7" ht="90">
      <c r="A112" s="716">
        <v>20354</v>
      </c>
      <c r="B112" s="716" t="s">
        <v>1042</v>
      </c>
      <c r="C112" s="716" t="s">
        <v>1043</v>
      </c>
      <c r="D112" s="718" t="s">
        <v>1039</v>
      </c>
      <c r="E112" s="718">
        <v>1</v>
      </c>
      <c r="F112" s="719">
        <v>744.25</v>
      </c>
      <c r="G112" s="719">
        <v>744.25</v>
      </c>
    </row>
    <row r="113" spans="1:7" ht="105">
      <c r="A113" s="716">
        <v>20355</v>
      </c>
      <c r="B113" s="716" t="s">
        <v>1044</v>
      </c>
      <c r="C113" s="716" t="s">
        <v>1045</v>
      </c>
      <c r="D113" s="718" t="s">
        <v>1039</v>
      </c>
      <c r="E113" s="718">
        <v>1</v>
      </c>
      <c r="F113" s="720">
        <v>1199.25</v>
      </c>
      <c r="G113" s="720">
        <v>1199.25</v>
      </c>
    </row>
    <row r="114" spans="1:7" ht="90">
      <c r="A114" s="716">
        <v>20356</v>
      </c>
      <c r="B114" s="716" t="s">
        <v>1046</v>
      </c>
      <c r="C114" s="716" t="s">
        <v>1047</v>
      </c>
      <c r="D114" s="718" t="s">
        <v>1039</v>
      </c>
      <c r="E114" s="718">
        <v>1</v>
      </c>
      <c r="F114" s="719">
        <v>816.67</v>
      </c>
      <c r="G114" s="719">
        <v>816.67</v>
      </c>
    </row>
    <row r="115" spans="1:7" ht="75">
      <c r="A115" s="717">
        <v>207</v>
      </c>
      <c r="B115" s="716"/>
      <c r="C115" s="717" t="s">
        <v>100</v>
      </c>
      <c r="D115" s="718"/>
      <c r="E115" s="718"/>
      <c r="F115" s="719"/>
      <c r="G115" s="719"/>
    </row>
    <row r="116" spans="1:7" ht="105">
      <c r="A116" s="716">
        <v>20701</v>
      </c>
      <c r="B116" s="716" t="s">
        <v>1048</v>
      </c>
      <c r="C116" s="716" t="s">
        <v>1049</v>
      </c>
      <c r="D116" s="718" t="s">
        <v>44</v>
      </c>
      <c r="E116" s="718">
        <v>1</v>
      </c>
      <c r="F116" s="719">
        <v>876.04</v>
      </c>
      <c r="G116" s="719">
        <v>876.04</v>
      </c>
    </row>
    <row r="117" spans="1:7" ht="90">
      <c r="A117" s="716">
        <v>20702</v>
      </c>
      <c r="B117" s="716" t="s">
        <v>1050</v>
      </c>
      <c r="C117" s="716" t="s">
        <v>1051</v>
      </c>
      <c r="D117" s="718" t="s">
        <v>44</v>
      </c>
      <c r="E117" s="718">
        <v>1</v>
      </c>
      <c r="F117" s="719">
        <v>603.01</v>
      </c>
      <c r="G117" s="719">
        <v>603.01</v>
      </c>
    </row>
    <row r="118" spans="1:7" ht="105">
      <c r="A118" s="716">
        <v>20703</v>
      </c>
      <c r="B118" s="716" t="s">
        <v>1052</v>
      </c>
      <c r="C118" s="716" t="s">
        <v>1053</v>
      </c>
      <c r="D118" s="718" t="s">
        <v>44</v>
      </c>
      <c r="E118" s="718">
        <v>1</v>
      </c>
      <c r="F118" s="719">
        <v>523.9</v>
      </c>
      <c r="G118" s="719">
        <v>523.9</v>
      </c>
    </row>
    <row r="119" spans="1:7" ht="105">
      <c r="A119" s="716">
        <v>20704</v>
      </c>
      <c r="B119" s="716" t="s">
        <v>1054</v>
      </c>
      <c r="C119" s="716" t="s">
        <v>1055</v>
      </c>
      <c r="D119" s="718" t="s">
        <v>44</v>
      </c>
      <c r="E119" s="718">
        <v>1</v>
      </c>
      <c r="F119" s="719">
        <v>480.68</v>
      </c>
      <c r="G119" s="719">
        <v>480.68</v>
      </c>
    </row>
    <row r="120" spans="1:7" ht="105">
      <c r="A120" s="716">
        <v>20705</v>
      </c>
      <c r="B120" s="716" t="s">
        <v>1056</v>
      </c>
      <c r="C120" s="716" t="s">
        <v>1057</v>
      </c>
      <c r="D120" s="718" t="s">
        <v>205</v>
      </c>
      <c r="E120" s="718">
        <v>1</v>
      </c>
      <c r="F120" s="720">
        <v>16318.33</v>
      </c>
      <c r="G120" s="720">
        <v>16318.33</v>
      </c>
    </row>
    <row r="121" spans="1:7" ht="105">
      <c r="A121" s="716">
        <v>20706</v>
      </c>
      <c r="B121" s="716" t="s">
        <v>1058</v>
      </c>
      <c r="C121" s="716" t="s">
        <v>1059</v>
      </c>
      <c r="D121" s="718" t="s">
        <v>205</v>
      </c>
      <c r="E121" s="718">
        <v>1</v>
      </c>
      <c r="F121" s="720">
        <v>24709.7</v>
      </c>
      <c r="G121" s="720">
        <v>24709.7</v>
      </c>
    </row>
    <row r="122" spans="1:7" ht="105">
      <c r="A122" s="716">
        <v>20707</v>
      </c>
      <c r="B122" s="716" t="s">
        <v>1060</v>
      </c>
      <c r="C122" s="716" t="s">
        <v>1061</v>
      </c>
      <c r="D122" s="718" t="s">
        <v>205</v>
      </c>
      <c r="E122" s="718">
        <v>1</v>
      </c>
      <c r="F122" s="720">
        <v>30773.41</v>
      </c>
      <c r="G122" s="720">
        <v>30773.41</v>
      </c>
    </row>
    <row r="123" spans="1:7" ht="105">
      <c r="A123" s="716">
        <v>20708</v>
      </c>
      <c r="B123" s="716" t="s">
        <v>1062</v>
      </c>
      <c r="C123" s="716" t="s">
        <v>1063</v>
      </c>
      <c r="D123" s="718" t="s">
        <v>44</v>
      </c>
      <c r="E123" s="718">
        <v>1</v>
      </c>
      <c r="F123" s="719">
        <v>209.62</v>
      </c>
      <c r="G123" s="719">
        <v>209.62</v>
      </c>
    </row>
    <row r="124" spans="1:7" ht="105">
      <c r="A124" s="716">
        <v>20709</v>
      </c>
      <c r="B124" s="716" t="s">
        <v>1064</v>
      </c>
      <c r="C124" s="716" t="s">
        <v>1065</v>
      </c>
      <c r="D124" s="718" t="s">
        <v>44</v>
      </c>
      <c r="E124" s="718">
        <v>1</v>
      </c>
      <c r="F124" s="719">
        <v>283.88</v>
      </c>
      <c r="G124" s="719">
        <v>283.88</v>
      </c>
    </row>
    <row r="125" spans="1:7" ht="60">
      <c r="A125" s="716">
        <v>20710</v>
      </c>
      <c r="B125" s="716" t="s">
        <v>1066</v>
      </c>
      <c r="C125" s="716" t="s">
        <v>1067</v>
      </c>
      <c r="D125" s="718" t="s">
        <v>205</v>
      </c>
      <c r="E125" s="718">
        <v>1</v>
      </c>
      <c r="F125" s="720">
        <v>1602.98</v>
      </c>
      <c r="G125" s="720">
        <v>1602.98</v>
      </c>
    </row>
    <row r="126" spans="1:7" ht="60">
      <c r="A126" s="716">
        <v>20711</v>
      </c>
      <c r="B126" s="716" t="s">
        <v>1068</v>
      </c>
      <c r="C126" s="716" t="s">
        <v>1069</v>
      </c>
      <c r="D126" s="718" t="s">
        <v>205</v>
      </c>
      <c r="E126" s="718">
        <v>1</v>
      </c>
      <c r="F126" s="720">
        <v>1907.89</v>
      </c>
      <c r="G126" s="720">
        <v>1907.89</v>
      </c>
    </row>
    <row r="127" spans="1:7" ht="90">
      <c r="A127" s="716">
        <v>20712</v>
      </c>
      <c r="B127" s="716" t="s">
        <v>1070</v>
      </c>
      <c r="C127" s="716" t="s">
        <v>3567</v>
      </c>
      <c r="D127" s="718" t="s">
        <v>88</v>
      </c>
      <c r="E127" s="718">
        <v>1</v>
      </c>
      <c r="F127" s="719">
        <v>57.51</v>
      </c>
      <c r="G127" s="719">
        <v>57.51</v>
      </c>
    </row>
    <row r="128" spans="1:7" ht="90">
      <c r="A128" s="716">
        <v>20713</v>
      </c>
      <c r="B128" s="716" t="s">
        <v>1071</v>
      </c>
      <c r="C128" s="716" t="s">
        <v>103</v>
      </c>
      <c r="D128" s="718" t="s">
        <v>88</v>
      </c>
      <c r="E128" s="718">
        <v>1</v>
      </c>
      <c r="F128" s="719">
        <v>486.77</v>
      </c>
      <c r="G128" s="719">
        <v>486.77</v>
      </c>
    </row>
    <row r="129" spans="1:7" ht="75">
      <c r="A129" s="716">
        <v>20714</v>
      </c>
      <c r="B129" s="716" t="s">
        <v>1072</v>
      </c>
      <c r="C129" s="716" t="s">
        <v>106</v>
      </c>
      <c r="D129" s="718" t="s">
        <v>88</v>
      </c>
      <c r="E129" s="718">
        <v>1</v>
      </c>
      <c r="F129" s="719">
        <v>449.64</v>
      </c>
      <c r="G129" s="719">
        <v>449.64</v>
      </c>
    </row>
    <row r="130" spans="1:7" ht="75">
      <c r="A130" s="717">
        <v>208</v>
      </c>
      <c r="B130" s="716"/>
      <c r="C130" s="717" t="s">
        <v>1073</v>
      </c>
      <c r="D130" s="718"/>
      <c r="E130" s="718"/>
      <c r="F130" s="719"/>
      <c r="G130" s="719"/>
    </row>
    <row r="131" spans="1:7" ht="105">
      <c r="A131" s="716">
        <v>20801</v>
      </c>
      <c r="B131" s="716" t="s">
        <v>1074</v>
      </c>
      <c r="C131" s="716" t="s">
        <v>1075</v>
      </c>
      <c r="D131" s="718" t="s">
        <v>44</v>
      </c>
      <c r="E131" s="718">
        <v>1</v>
      </c>
      <c r="F131" s="719">
        <v>675.84</v>
      </c>
      <c r="G131" s="719">
        <v>675.84</v>
      </c>
    </row>
    <row r="132" spans="1:7" ht="105">
      <c r="A132" s="716">
        <v>20802</v>
      </c>
      <c r="B132" s="716" t="s">
        <v>1076</v>
      </c>
      <c r="C132" s="716" t="s">
        <v>1077</v>
      </c>
      <c r="D132" s="718" t="s">
        <v>44</v>
      </c>
      <c r="E132" s="718">
        <v>1</v>
      </c>
      <c r="F132" s="719">
        <v>479.37</v>
      </c>
      <c r="G132" s="719">
        <v>479.37</v>
      </c>
    </row>
    <row r="133" spans="1:7" ht="105">
      <c r="A133" s="716">
        <v>20803</v>
      </c>
      <c r="B133" s="716" t="s">
        <v>1078</v>
      </c>
      <c r="C133" s="716" t="s">
        <v>1079</v>
      </c>
      <c r="D133" s="718" t="s">
        <v>44</v>
      </c>
      <c r="E133" s="718">
        <v>1</v>
      </c>
      <c r="F133" s="719">
        <v>419.17</v>
      </c>
      <c r="G133" s="719">
        <v>419.17</v>
      </c>
    </row>
    <row r="134" spans="1:7" ht="105">
      <c r="A134" s="716">
        <v>20804</v>
      </c>
      <c r="B134" s="716" t="s">
        <v>1080</v>
      </c>
      <c r="C134" s="716" t="s">
        <v>1081</v>
      </c>
      <c r="D134" s="718" t="s">
        <v>44</v>
      </c>
      <c r="E134" s="718">
        <v>1</v>
      </c>
      <c r="F134" s="719">
        <v>405.87</v>
      </c>
      <c r="G134" s="719">
        <v>405.87</v>
      </c>
    </row>
    <row r="135" spans="1:7" ht="105">
      <c r="A135" s="716">
        <v>20805</v>
      </c>
      <c r="B135" s="716" t="s">
        <v>1082</v>
      </c>
      <c r="C135" s="716" t="s">
        <v>1083</v>
      </c>
      <c r="D135" s="718" t="s">
        <v>205</v>
      </c>
      <c r="E135" s="718">
        <v>1</v>
      </c>
      <c r="F135" s="720">
        <v>13035.8</v>
      </c>
      <c r="G135" s="720">
        <v>13035.8</v>
      </c>
    </row>
    <row r="136" spans="1:7" ht="105">
      <c r="A136" s="716">
        <v>20806</v>
      </c>
      <c r="B136" s="716" t="s">
        <v>1084</v>
      </c>
      <c r="C136" s="716" t="s">
        <v>1085</v>
      </c>
      <c r="D136" s="718" t="s">
        <v>205</v>
      </c>
      <c r="E136" s="718">
        <v>1</v>
      </c>
      <c r="F136" s="720">
        <v>19677.099999999999</v>
      </c>
      <c r="G136" s="720">
        <v>19677.099999999999</v>
      </c>
    </row>
    <row r="137" spans="1:7" ht="105">
      <c r="A137" s="716">
        <v>20807</v>
      </c>
      <c r="B137" s="716" t="s">
        <v>1086</v>
      </c>
      <c r="C137" s="716" t="s">
        <v>1087</v>
      </c>
      <c r="D137" s="718" t="s">
        <v>205</v>
      </c>
      <c r="E137" s="718">
        <v>1</v>
      </c>
      <c r="F137" s="720">
        <v>24515.59</v>
      </c>
      <c r="G137" s="720">
        <v>24515.59</v>
      </c>
    </row>
    <row r="138" spans="1:7" ht="105">
      <c r="A138" s="716">
        <v>20808</v>
      </c>
      <c r="B138" s="716" t="s">
        <v>1088</v>
      </c>
      <c r="C138" s="716" t="s">
        <v>1089</v>
      </c>
      <c r="D138" s="718" t="s">
        <v>44</v>
      </c>
      <c r="E138" s="718">
        <v>1</v>
      </c>
      <c r="F138" s="719">
        <v>151.03</v>
      </c>
      <c r="G138" s="719">
        <v>151.03</v>
      </c>
    </row>
    <row r="139" spans="1:7" ht="105">
      <c r="A139" s="716">
        <v>20809</v>
      </c>
      <c r="B139" s="716" t="s">
        <v>1090</v>
      </c>
      <c r="C139" s="716" t="s">
        <v>1091</v>
      </c>
      <c r="D139" s="718" t="s">
        <v>44</v>
      </c>
      <c r="E139" s="718">
        <v>1</v>
      </c>
      <c r="F139" s="719">
        <v>209.67</v>
      </c>
      <c r="G139" s="719">
        <v>209.67</v>
      </c>
    </row>
    <row r="140" spans="1:7" ht="60">
      <c r="A140" s="716">
        <v>20810</v>
      </c>
      <c r="B140" s="716" t="s">
        <v>1092</v>
      </c>
      <c r="C140" s="716" t="s">
        <v>1093</v>
      </c>
      <c r="D140" s="718" t="s">
        <v>205</v>
      </c>
      <c r="E140" s="718">
        <v>1</v>
      </c>
      <c r="F140" s="720">
        <v>1024.8699999999999</v>
      </c>
      <c r="G140" s="720">
        <v>1024.8699999999999</v>
      </c>
    </row>
    <row r="141" spans="1:7" ht="60">
      <c r="A141" s="716">
        <v>20811</v>
      </c>
      <c r="B141" s="716" t="s">
        <v>1094</v>
      </c>
      <c r="C141" s="716" t="s">
        <v>1095</v>
      </c>
      <c r="D141" s="718" t="s">
        <v>205</v>
      </c>
      <c r="E141" s="718">
        <v>1</v>
      </c>
      <c r="F141" s="720">
        <v>1197.3399999999999</v>
      </c>
      <c r="G141" s="720">
        <v>1197.3399999999999</v>
      </c>
    </row>
    <row r="142" spans="1:7" ht="90">
      <c r="A142" s="716">
        <v>20812</v>
      </c>
      <c r="B142" s="716" t="s">
        <v>1096</v>
      </c>
      <c r="C142" s="716" t="s">
        <v>3568</v>
      </c>
      <c r="D142" s="718" t="s">
        <v>88</v>
      </c>
      <c r="E142" s="718">
        <v>1</v>
      </c>
      <c r="F142" s="719">
        <v>40</v>
      </c>
      <c r="G142" s="719">
        <v>40</v>
      </c>
    </row>
    <row r="143" spans="1:7">
      <c r="A143" s="717">
        <v>3</v>
      </c>
      <c r="B143" s="716"/>
      <c r="C143" s="717" t="s">
        <v>1097</v>
      </c>
      <c r="D143" s="718"/>
      <c r="E143" s="718"/>
      <c r="F143" s="719"/>
      <c r="G143" s="719"/>
    </row>
    <row r="144" spans="1:7">
      <c r="A144" s="717">
        <v>301</v>
      </c>
      <c r="B144" s="716"/>
      <c r="C144" s="717" t="s">
        <v>118</v>
      </c>
      <c r="D144" s="718"/>
      <c r="E144" s="718"/>
      <c r="F144" s="719"/>
      <c r="G144" s="719"/>
    </row>
    <row r="145" spans="1:7" ht="60">
      <c r="A145" s="716">
        <v>30101</v>
      </c>
      <c r="B145" s="716" t="s">
        <v>1098</v>
      </c>
      <c r="C145" s="716" t="s">
        <v>121</v>
      </c>
      <c r="D145" s="718" t="s">
        <v>776</v>
      </c>
      <c r="E145" s="718">
        <v>1</v>
      </c>
      <c r="F145" s="719">
        <v>63.96</v>
      </c>
      <c r="G145" s="719">
        <v>63.96</v>
      </c>
    </row>
    <row r="146" spans="1:7" ht="60">
      <c r="A146" s="716">
        <v>30102</v>
      </c>
      <c r="B146" s="716" t="s">
        <v>1099</v>
      </c>
      <c r="C146" s="716" t="s">
        <v>1100</v>
      </c>
      <c r="D146" s="718" t="s">
        <v>776</v>
      </c>
      <c r="E146" s="718">
        <v>1</v>
      </c>
      <c r="F146" s="719">
        <v>108.24</v>
      </c>
      <c r="G146" s="719">
        <v>108.24</v>
      </c>
    </row>
    <row r="147" spans="1:7" ht="60">
      <c r="A147" s="716">
        <v>30103</v>
      </c>
      <c r="B147" s="716" t="s">
        <v>1101</v>
      </c>
      <c r="C147" s="716" t="s">
        <v>1102</v>
      </c>
      <c r="D147" s="718" t="s">
        <v>776</v>
      </c>
      <c r="E147" s="718">
        <v>1</v>
      </c>
      <c r="F147" s="719">
        <v>16.29</v>
      </c>
      <c r="G147" s="719">
        <v>16.29</v>
      </c>
    </row>
    <row r="148" spans="1:7" ht="60">
      <c r="A148" s="716">
        <v>30104</v>
      </c>
      <c r="B148" s="716" t="s">
        <v>1103</v>
      </c>
      <c r="C148" s="716" t="s">
        <v>1104</v>
      </c>
      <c r="D148" s="718" t="s">
        <v>776</v>
      </c>
      <c r="E148" s="718">
        <v>1</v>
      </c>
      <c r="F148" s="719">
        <v>22.78</v>
      </c>
      <c r="G148" s="719">
        <v>22.78</v>
      </c>
    </row>
    <row r="149" spans="1:7" ht="60">
      <c r="A149" s="716">
        <v>30119</v>
      </c>
      <c r="B149" s="716" t="s">
        <v>1105</v>
      </c>
      <c r="C149" s="716" t="s">
        <v>1106</v>
      </c>
      <c r="D149" s="718" t="s">
        <v>44</v>
      </c>
      <c r="E149" s="718">
        <v>1</v>
      </c>
      <c r="F149" s="719">
        <v>33.450000000000003</v>
      </c>
      <c r="G149" s="719">
        <v>33.450000000000003</v>
      </c>
    </row>
    <row r="150" spans="1:7">
      <c r="A150" s="717">
        <v>302</v>
      </c>
      <c r="B150" s="716"/>
      <c r="C150" s="717" t="s">
        <v>124</v>
      </c>
      <c r="D150" s="718"/>
      <c r="E150" s="718"/>
      <c r="F150" s="719"/>
      <c r="G150" s="719"/>
    </row>
    <row r="151" spans="1:7" ht="60">
      <c r="A151" s="716">
        <v>30201</v>
      </c>
      <c r="B151" s="716" t="s">
        <v>1107</v>
      </c>
      <c r="C151" s="716" t="s">
        <v>127</v>
      </c>
      <c r="D151" s="718" t="s">
        <v>776</v>
      </c>
      <c r="E151" s="718">
        <v>1</v>
      </c>
      <c r="F151" s="719">
        <v>68.88</v>
      </c>
      <c r="G151" s="719">
        <v>68.88</v>
      </c>
    </row>
    <row r="152" spans="1:7" ht="60">
      <c r="A152" s="716">
        <v>30202</v>
      </c>
      <c r="B152" s="716" t="s">
        <v>1108</v>
      </c>
      <c r="C152" s="716" t="s">
        <v>1109</v>
      </c>
      <c r="D152" s="718" t="s">
        <v>776</v>
      </c>
      <c r="E152" s="718">
        <v>1</v>
      </c>
      <c r="F152" s="719">
        <v>174.8</v>
      </c>
      <c r="G152" s="719">
        <v>174.8</v>
      </c>
    </row>
    <row r="153" spans="1:7" ht="60">
      <c r="A153" s="716">
        <v>30203</v>
      </c>
      <c r="B153" s="716" t="s">
        <v>1110</v>
      </c>
      <c r="C153" s="716" t="s">
        <v>1111</v>
      </c>
      <c r="D153" s="718" t="s">
        <v>776</v>
      </c>
      <c r="E153" s="718">
        <v>1</v>
      </c>
      <c r="F153" s="719">
        <v>257.12</v>
      </c>
      <c r="G153" s="719">
        <v>257.12</v>
      </c>
    </row>
    <row r="154" spans="1:7" ht="60">
      <c r="A154" s="716">
        <v>30204</v>
      </c>
      <c r="B154" s="716" t="s">
        <v>1112</v>
      </c>
      <c r="C154" s="716" t="s">
        <v>1113</v>
      </c>
      <c r="D154" s="718" t="s">
        <v>776</v>
      </c>
      <c r="E154" s="718">
        <v>1</v>
      </c>
      <c r="F154" s="719">
        <v>243.68</v>
      </c>
      <c r="G154" s="719">
        <v>243.68</v>
      </c>
    </row>
    <row r="155" spans="1:7" ht="75">
      <c r="A155" s="716">
        <v>30206</v>
      </c>
      <c r="B155" s="716" t="s">
        <v>1114</v>
      </c>
      <c r="C155" s="716" t="s">
        <v>1115</v>
      </c>
      <c r="D155" s="718" t="s">
        <v>776</v>
      </c>
      <c r="E155" s="718">
        <v>1</v>
      </c>
      <c r="F155" s="719">
        <v>201.13</v>
      </c>
      <c r="G155" s="719">
        <v>201.13</v>
      </c>
    </row>
    <row r="156" spans="1:7" ht="75">
      <c r="A156" s="716">
        <v>30208</v>
      </c>
      <c r="B156" s="716" t="s">
        <v>1116</v>
      </c>
      <c r="C156" s="716" t="s">
        <v>130</v>
      </c>
      <c r="D156" s="718" t="s">
        <v>776</v>
      </c>
      <c r="E156" s="718">
        <v>1</v>
      </c>
      <c r="F156" s="719">
        <v>199.06</v>
      </c>
      <c r="G156" s="719">
        <v>199.06</v>
      </c>
    </row>
    <row r="157" spans="1:7" ht="60">
      <c r="A157" s="716">
        <v>30209</v>
      </c>
      <c r="B157" s="716" t="s">
        <v>1117</v>
      </c>
      <c r="C157" s="716" t="s">
        <v>1118</v>
      </c>
      <c r="D157" s="718" t="s">
        <v>776</v>
      </c>
      <c r="E157" s="718">
        <v>1</v>
      </c>
      <c r="F157" s="719">
        <v>173.36</v>
      </c>
      <c r="G157" s="719">
        <v>173.36</v>
      </c>
    </row>
    <row r="158" spans="1:7" ht="60">
      <c r="A158" s="716">
        <v>30210</v>
      </c>
      <c r="B158" s="716" t="s">
        <v>1119</v>
      </c>
      <c r="C158" s="716" t="s">
        <v>1120</v>
      </c>
      <c r="D158" s="718" t="s">
        <v>776</v>
      </c>
      <c r="E158" s="718">
        <v>1</v>
      </c>
      <c r="F158" s="719">
        <v>36.700000000000003</v>
      </c>
      <c r="G158" s="719">
        <v>36.700000000000003</v>
      </c>
    </row>
    <row r="159" spans="1:7" ht="60">
      <c r="A159" s="716">
        <v>30211</v>
      </c>
      <c r="B159" s="716" t="s">
        <v>1121</v>
      </c>
      <c r="C159" s="716" t="s">
        <v>1122</v>
      </c>
      <c r="D159" s="718" t="s">
        <v>776</v>
      </c>
      <c r="E159" s="718">
        <v>1</v>
      </c>
      <c r="F159" s="719">
        <v>8.85</v>
      </c>
      <c r="G159" s="719">
        <v>8.85</v>
      </c>
    </row>
    <row r="160" spans="1:7">
      <c r="A160" s="717">
        <v>303</v>
      </c>
      <c r="B160" s="716"/>
      <c r="C160" s="717" t="s">
        <v>133</v>
      </c>
      <c r="D160" s="718"/>
      <c r="E160" s="718"/>
      <c r="F160" s="719"/>
      <c r="G160" s="719"/>
    </row>
    <row r="161" spans="1:7" ht="105">
      <c r="A161" s="716">
        <v>30304</v>
      </c>
      <c r="B161" s="716" t="s">
        <v>1123</v>
      </c>
      <c r="C161" s="716" t="s">
        <v>1124</v>
      </c>
      <c r="D161" s="718" t="s">
        <v>776</v>
      </c>
      <c r="E161" s="718">
        <v>1</v>
      </c>
      <c r="F161" s="719">
        <v>92.39</v>
      </c>
      <c r="G161" s="719">
        <v>92.39</v>
      </c>
    </row>
    <row r="162" spans="1:7" ht="75">
      <c r="A162" s="716">
        <v>30305</v>
      </c>
      <c r="B162" s="716" t="s">
        <v>1125</v>
      </c>
      <c r="C162" s="716" t="s">
        <v>1126</v>
      </c>
      <c r="D162" s="718" t="s">
        <v>205</v>
      </c>
      <c r="E162" s="718">
        <v>1</v>
      </c>
      <c r="F162" s="719">
        <v>29.52</v>
      </c>
      <c r="G162" s="719">
        <v>29.52</v>
      </c>
    </row>
    <row r="163" spans="1:7" ht="75">
      <c r="A163" s="716">
        <v>30306</v>
      </c>
      <c r="B163" s="716" t="s">
        <v>1127</v>
      </c>
      <c r="C163" s="716" t="s">
        <v>1128</v>
      </c>
      <c r="D163" s="718" t="s">
        <v>205</v>
      </c>
      <c r="E163" s="718">
        <v>1</v>
      </c>
      <c r="F163" s="719">
        <v>19.68</v>
      </c>
      <c r="G163" s="719">
        <v>19.68</v>
      </c>
    </row>
    <row r="164" spans="1:7">
      <c r="A164" s="717">
        <v>4</v>
      </c>
      <c r="B164" s="716"/>
      <c r="C164" s="717" t="s">
        <v>138</v>
      </c>
      <c r="D164" s="718"/>
      <c r="E164" s="718"/>
      <c r="F164" s="719"/>
      <c r="G164" s="719"/>
    </row>
    <row r="165" spans="1:7">
      <c r="A165" s="717">
        <v>402</v>
      </c>
      <c r="B165" s="716"/>
      <c r="C165" s="717" t="s">
        <v>141</v>
      </c>
      <c r="D165" s="718"/>
      <c r="E165" s="718"/>
      <c r="F165" s="719"/>
      <c r="G165" s="719"/>
    </row>
    <row r="166" spans="1:7" ht="60">
      <c r="A166" s="716">
        <v>40202</v>
      </c>
      <c r="B166" s="716" t="s">
        <v>1129</v>
      </c>
      <c r="C166" s="716" t="s">
        <v>1130</v>
      </c>
      <c r="D166" s="718" t="s">
        <v>776</v>
      </c>
      <c r="E166" s="718">
        <v>1</v>
      </c>
      <c r="F166" s="719">
        <v>748.11</v>
      </c>
      <c r="G166" s="719">
        <v>748.11</v>
      </c>
    </row>
    <row r="167" spans="1:7" ht="90">
      <c r="A167" s="716">
        <v>40206</v>
      </c>
      <c r="B167" s="716" t="s">
        <v>1131</v>
      </c>
      <c r="C167" s="716" t="s">
        <v>144</v>
      </c>
      <c r="D167" s="718" t="s">
        <v>44</v>
      </c>
      <c r="E167" s="718">
        <v>1</v>
      </c>
      <c r="F167" s="719">
        <v>89.05</v>
      </c>
      <c r="G167" s="719">
        <v>89.05</v>
      </c>
    </row>
    <row r="168" spans="1:7" ht="60">
      <c r="A168" s="716">
        <v>40224</v>
      </c>
      <c r="B168" s="716" t="s">
        <v>1132</v>
      </c>
      <c r="C168" s="716" t="s">
        <v>164</v>
      </c>
      <c r="D168" s="718" t="s">
        <v>776</v>
      </c>
      <c r="E168" s="718">
        <v>1</v>
      </c>
      <c r="F168" s="719">
        <v>821.75</v>
      </c>
      <c r="G168" s="719">
        <v>821.75</v>
      </c>
    </row>
    <row r="169" spans="1:7" ht="75">
      <c r="A169" s="716">
        <v>40231</v>
      </c>
      <c r="B169" s="716" t="s">
        <v>1133</v>
      </c>
      <c r="C169" s="716" t="s">
        <v>149</v>
      </c>
      <c r="D169" s="718" t="s">
        <v>776</v>
      </c>
      <c r="E169" s="718">
        <v>1</v>
      </c>
      <c r="F169" s="719">
        <v>728.06</v>
      </c>
      <c r="G169" s="719">
        <v>728.06</v>
      </c>
    </row>
    <row r="170" spans="1:7" ht="60">
      <c r="A170" s="716">
        <v>40233</v>
      </c>
      <c r="B170" s="716" t="s">
        <v>1134</v>
      </c>
      <c r="C170" s="716" t="s">
        <v>1135</v>
      </c>
      <c r="D170" s="718" t="s">
        <v>776</v>
      </c>
      <c r="E170" s="718">
        <v>1</v>
      </c>
      <c r="F170" s="719">
        <v>751.37</v>
      </c>
      <c r="G170" s="719">
        <v>751.37</v>
      </c>
    </row>
    <row r="171" spans="1:7" ht="60">
      <c r="A171" s="716">
        <v>40235</v>
      </c>
      <c r="B171" s="716" t="s">
        <v>1136</v>
      </c>
      <c r="C171" s="716" t="s">
        <v>1137</v>
      </c>
      <c r="D171" s="718" t="s">
        <v>776</v>
      </c>
      <c r="E171" s="718">
        <v>1</v>
      </c>
      <c r="F171" s="719">
        <v>774.09</v>
      </c>
      <c r="G171" s="719">
        <v>774.09</v>
      </c>
    </row>
    <row r="172" spans="1:7" ht="60">
      <c r="A172" s="716">
        <v>40237</v>
      </c>
      <c r="B172" s="716" t="s">
        <v>1138</v>
      </c>
      <c r="C172" s="716" t="s">
        <v>1139</v>
      </c>
      <c r="D172" s="718" t="s">
        <v>776</v>
      </c>
      <c r="E172" s="718">
        <v>1</v>
      </c>
      <c r="F172" s="719">
        <v>798.8</v>
      </c>
      <c r="G172" s="719">
        <v>798.8</v>
      </c>
    </row>
    <row r="173" spans="1:7" ht="75">
      <c r="A173" s="716">
        <v>40238</v>
      </c>
      <c r="B173" s="716" t="s">
        <v>1140</v>
      </c>
      <c r="C173" s="716" t="s">
        <v>1141</v>
      </c>
      <c r="D173" s="718" t="s">
        <v>44</v>
      </c>
      <c r="E173" s="718">
        <v>1</v>
      </c>
      <c r="F173" s="719">
        <v>87</v>
      </c>
      <c r="G173" s="719">
        <v>87</v>
      </c>
    </row>
    <row r="174" spans="1:7" ht="75">
      <c r="A174" s="716">
        <v>40239</v>
      </c>
      <c r="B174" s="716" t="s">
        <v>1142</v>
      </c>
      <c r="C174" s="716" t="s">
        <v>1143</v>
      </c>
      <c r="D174" s="718" t="s">
        <v>776</v>
      </c>
      <c r="E174" s="718">
        <v>1</v>
      </c>
      <c r="F174" s="719">
        <v>713.04</v>
      </c>
      <c r="G174" s="719">
        <v>713.04</v>
      </c>
    </row>
    <row r="175" spans="1:7" ht="75">
      <c r="A175" s="716">
        <v>40240</v>
      </c>
      <c r="B175" s="716" t="s">
        <v>1144</v>
      </c>
      <c r="C175" s="716" t="s">
        <v>1145</v>
      </c>
      <c r="D175" s="718" t="s">
        <v>776</v>
      </c>
      <c r="E175" s="718">
        <v>1</v>
      </c>
      <c r="F175" s="719">
        <v>736.95</v>
      </c>
      <c r="G175" s="719">
        <v>736.95</v>
      </c>
    </row>
    <row r="176" spans="1:7" ht="60">
      <c r="A176" s="716">
        <v>40243</v>
      </c>
      <c r="B176" s="716" t="s">
        <v>1146</v>
      </c>
      <c r="C176" s="716" t="s">
        <v>152</v>
      </c>
      <c r="D176" s="718" t="s">
        <v>167</v>
      </c>
      <c r="E176" s="718">
        <v>1</v>
      </c>
      <c r="F176" s="719">
        <v>10.61</v>
      </c>
      <c r="G176" s="719">
        <v>10.61</v>
      </c>
    </row>
    <row r="177" spans="1:7" ht="60">
      <c r="A177" s="716">
        <v>40245</v>
      </c>
      <c r="B177" s="716" t="s">
        <v>1147</v>
      </c>
      <c r="C177" s="716" t="s">
        <v>155</v>
      </c>
      <c r="D177" s="718" t="s">
        <v>167</v>
      </c>
      <c r="E177" s="718">
        <v>1</v>
      </c>
      <c r="F177" s="719">
        <v>11.27</v>
      </c>
      <c r="G177" s="719">
        <v>11.27</v>
      </c>
    </row>
    <row r="178" spans="1:7" ht="60">
      <c r="A178" s="716">
        <v>40246</v>
      </c>
      <c r="B178" s="716" t="s">
        <v>1148</v>
      </c>
      <c r="C178" s="716" t="s">
        <v>158</v>
      </c>
      <c r="D178" s="718" t="s">
        <v>167</v>
      </c>
      <c r="E178" s="718">
        <v>1</v>
      </c>
      <c r="F178" s="719">
        <v>10.78</v>
      </c>
      <c r="G178" s="719">
        <v>10.78</v>
      </c>
    </row>
    <row r="179" spans="1:7" ht="75">
      <c r="A179" s="716">
        <v>40249</v>
      </c>
      <c r="B179" s="716" t="s">
        <v>1149</v>
      </c>
      <c r="C179" s="716" t="s">
        <v>1150</v>
      </c>
      <c r="D179" s="718" t="s">
        <v>44</v>
      </c>
      <c r="E179" s="718">
        <v>1</v>
      </c>
      <c r="F179" s="719">
        <v>146.33000000000001</v>
      </c>
      <c r="G179" s="719">
        <v>146.33000000000001</v>
      </c>
    </row>
    <row r="180" spans="1:7" ht="75">
      <c r="A180" s="716">
        <v>40250</v>
      </c>
      <c r="B180" s="716" t="s">
        <v>1151</v>
      </c>
      <c r="C180" s="716" t="s">
        <v>1152</v>
      </c>
      <c r="D180" s="718" t="s">
        <v>44</v>
      </c>
      <c r="E180" s="718">
        <v>1</v>
      </c>
      <c r="F180" s="719">
        <v>109.83</v>
      </c>
      <c r="G180" s="719">
        <v>109.83</v>
      </c>
    </row>
    <row r="181" spans="1:7" ht="75">
      <c r="A181" s="716">
        <v>40253</v>
      </c>
      <c r="B181" s="716" t="s">
        <v>1153</v>
      </c>
      <c r="C181" s="716" t="s">
        <v>1154</v>
      </c>
      <c r="D181" s="718" t="s">
        <v>776</v>
      </c>
      <c r="E181" s="718">
        <v>1</v>
      </c>
      <c r="F181" s="719">
        <v>755.39</v>
      </c>
      <c r="G181" s="719">
        <v>755.39</v>
      </c>
    </row>
    <row r="182" spans="1:7">
      <c r="A182" s="717">
        <v>403</v>
      </c>
      <c r="B182" s="716"/>
      <c r="C182" s="717" t="s">
        <v>161</v>
      </c>
      <c r="D182" s="718"/>
      <c r="E182" s="718"/>
      <c r="F182" s="719"/>
      <c r="G182" s="719"/>
    </row>
    <row r="183" spans="1:7" ht="60">
      <c r="A183" s="716">
        <v>40315</v>
      </c>
      <c r="B183" s="716" t="s">
        <v>1155</v>
      </c>
      <c r="C183" s="716" t="s">
        <v>164</v>
      </c>
      <c r="D183" s="718" t="s">
        <v>776</v>
      </c>
      <c r="E183" s="718">
        <v>1</v>
      </c>
      <c r="F183" s="719">
        <v>945.07</v>
      </c>
      <c r="G183" s="719">
        <v>945.07</v>
      </c>
    </row>
    <row r="184" spans="1:7" ht="60">
      <c r="A184" s="716">
        <v>40320</v>
      </c>
      <c r="B184" s="716" t="s">
        <v>1156</v>
      </c>
      <c r="C184" s="716" t="s">
        <v>1135</v>
      </c>
      <c r="D184" s="718" t="s">
        <v>776</v>
      </c>
      <c r="E184" s="718">
        <v>1</v>
      </c>
      <c r="F184" s="719">
        <v>874.69</v>
      </c>
      <c r="G184" s="719">
        <v>874.69</v>
      </c>
    </row>
    <row r="185" spans="1:7" ht="60">
      <c r="A185" s="716">
        <v>40322</v>
      </c>
      <c r="B185" s="716" t="s">
        <v>1157</v>
      </c>
      <c r="C185" s="716" t="s">
        <v>1137</v>
      </c>
      <c r="D185" s="718" t="s">
        <v>776</v>
      </c>
      <c r="E185" s="718">
        <v>1</v>
      </c>
      <c r="F185" s="719">
        <v>897.41</v>
      </c>
      <c r="G185" s="719">
        <v>897.41</v>
      </c>
    </row>
    <row r="186" spans="1:7" ht="60">
      <c r="A186" s="716">
        <v>40324</v>
      </c>
      <c r="B186" s="716" t="s">
        <v>1158</v>
      </c>
      <c r="C186" s="716" t="s">
        <v>1139</v>
      </c>
      <c r="D186" s="718" t="s">
        <v>776</v>
      </c>
      <c r="E186" s="718">
        <v>1</v>
      </c>
      <c r="F186" s="719">
        <v>922.12</v>
      </c>
      <c r="G186" s="719">
        <v>922.12</v>
      </c>
    </row>
    <row r="187" spans="1:7" ht="60">
      <c r="A187" s="716">
        <v>40328</v>
      </c>
      <c r="B187" s="716" t="s">
        <v>1159</v>
      </c>
      <c r="C187" s="716" t="s">
        <v>152</v>
      </c>
      <c r="D187" s="718" t="s">
        <v>167</v>
      </c>
      <c r="E187" s="718">
        <v>1</v>
      </c>
      <c r="F187" s="719">
        <v>10.61</v>
      </c>
      <c r="G187" s="719">
        <v>10.61</v>
      </c>
    </row>
    <row r="188" spans="1:7" ht="75">
      <c r="A188" s="716">
        <v>40329</v>
      </c>
      <c r="B188" s="716" t="s">
        <v>1160</v>
      </c>
      <c r="C188" s="716" t="s">
        <v>1161</v>
      </c>
      <c r="D188" s="718" t="s">
        <v>776</v>
      </c>
      <c r="E188" s="718">
        <v>1</v>
      </c>
      <c r="F188" s="719">
        <v>635.42999999999995</v>
      </c>
      <c r="G188" s="719">
        <v>635.42999999999995</v>
      </c>
    </row>
    <row r="189" spans="1:7" ht="75">
      <c r="A189" s="716">
        <v>40330</v>
      </c>
      <c r="B189" s="716" t="s">
        <v>1162</v>
      </c>
      <c r="C189" s="716" t="s">
        <v>1163</v>
      </c>
      <c r="D189" s="718" t="s">
        <v>776</v>
      </c>
      <c r="E189" s="718">
        <v>1</v>
      </c>
      <c r="F189" s="719">
        <v>660.71</v>
      </c>
      <c r="G189" s="719">
        <v>660.71</v>
      </c>
    </row>
    <row r="190" spans="1:7" ht="75">
      <c r="A190" s="716">
        <v>40331</v>
      </c>
      <c r="B190" s="716" t="s">
        <v>1164</v>
      </c>
      <c r="C190" s="716" t="s">
        <v>1165</v>
      </c>
      <c r="D190" s="718" t="s">
        <v>776</v>
      </c>
      <c r="E190" s="718">
        <v>1</v>
      </c>
      <c r="F190" s="719">
        <v>680.21</v>
      </c>
      <c r="G190" s="719">
        <v>680.21</v>
      </c>
    </row>
    <row r="191" spans="1:7" ht="60">
      <c r="A191" s="716">
        <v>40332</v>
      </c>
      <c r="B191" s="716" t="s">
        <v>1166</v>
      </c>
      <c r="C191" s="716" t="s">
        <v>1167</v>
      </c>
      <c r="D191" s="718" t="s">
        <v>167</v>
      </c>
      <c r="E191" s="718">
        <v>1</v>
      </c>
      <c r="F191" s="719">
        <v>11.27</v>
      </c>
      <c r="G191" s="719">
        <v>11.27</v>
      </c>
    </row>
    <row r="192" spans="1:7" ht="60">
      <c r="A192" s="716">
        <v>40333</v>
      </c>
      <c r="B192" s="716" t="s">
        <v>1168</v>
      </c>
      <c r="C192" s="716" t="s">
        <v>158</v>
      </c>
      <c r="D192" s="718" t="s">
        <v>167</v>
      </c>
      <c r="E192" s="718">
        <v>1</v>
      </c>
      <c r="F192" s="719">
        <v>10.78</v>
      </c>
      <c r="G192" s="719">
        <v>10.78</v>
      </c>
    </row>
    <row r="193" spans="1:7" ht="105">
      <c r="A193" s="716">
        <v>40337</v>
      </c>
      <c r="B193" s="716" t="s">
        <v>1169</v>
      </c>
      <c r="C193" s="716" t="s">
        <v>172</v>
      </c>
      <c r="D193" s="718" t="s">
        <v>44</v>
      </c>
      <c r="E193" s="718">
        <v>1</v>
      </c>
      <c r="F193" s="719">
        <v>109.15</v>
      </c>
      <c r="G193" s="719">
        <v>109.15</v>
      </c>
    </row>
    <row r="194" spans="1:7" ht="105">
      <c r="A194" s="716">
        <v>40339</v>
      </c>
      <c r="B194" s="716" t="s">
        <v>1170</v>
      </c>
      <c r="C194" s="716" t="s">
        <v>1171</v>
      </c>
      <c r="D194" s="718" t="s">
        <v>44</v>
      </c>
      <c r="E194" s="718">
        <v>1</v>
      </c>
      <c r="F194" s="719">
        <v>132.63999999999999</v>
      </c>
      <c r="G194" s="719">
        <v>132.63999999999999</v>
      </c>
    </row>
    <row r="195" spans="1:7" ht="30">
      <c r="A195" s="717">
        <v>404</v>
      </c>
      <c r="B195" s="716"/>
      <c r="C195" s="717" t="s">
        <v>1172</v>
      </c>
      <c r="D195" s="718"/>
      <c r="E195" s="718"/>
      <c r="F195" s="719"/>
      <c r="G195" s="719"/>
    </row>
    <row r="196" spans="1:7" ht="60">
      <c r="A196" s="716">
        <v>40405</v>
      </c>
      <c r="B196" s="716" t="s">
        <v>1173</v>
      </c>
      <c r="C196" s="716" t="s">
        <v>1174</v>
      </c>
      <c r="D196" s="718" t="s">
        <v>44</v>
      </c>
      <c r="E196" s="718">
        <v>1</v>
      </c>
      <c r="F196" s="719">
        <v>117.06</v>
      </c>
      <c r="G196" s="719">
        <v>117.06</v>
      </c>
    </row>
    <row r="197" spans="1:7">
      <c r="A197" s="717">
        <v>406</v>
      </c>
      <c r="B197" s="716"/>
      <c r="C197" s="717" t="s">
        <v>1175</v>
      </c>
      <c r="D197" s="718"/>
      <c r="E197" s="718"/>
      <c r="F197" s="719"/>
      <c r="G197" s="719"/>
    </row>
    <row r="198" spans="1:7" ht="90">
      <c r="A198" s="716">
        <v>40601</v>
      </c>
      <c r="B198" s="716" t="s">
        <v>1176</v>
      </c>
      <c r="C198" s="716" t="s">
        <v>1177</v>
      </c>
      <c r="D198" s="718" t="s">
        <v>44</v>
      </c>
      <c r="E198" s="718">
        <v>1</v>
      </c>
      <c r="F198" s="719">
        <v>125.64</v>
      </c>
      <c r="G198" s="719">
        <v>125.64</v>
      </c>
    </row>
    <row r="199" spans="1:7" ht="90">
      <c r="A199" s="716">
        <v>40602</v>
      </c>
      <c r="B199" s="716" t="s">
        <v>1178</v>
      </c>
      <c r="C199" s="716" t="s">
        <v>1179</v>
      </c>
      <c r="D199" s="718" t="s">
        <v>44</v>
      </c>
      <c r="E199" s="718">
        <v>1</v>
      </c>
      <c r="F199" s="719">
        <v>148.38</v>
      </c>
      <c r="G199" s="719">
        <v>148.38</v>
      </c>
    </row>
    <row r="200" spans="1:7">
      <c r="A200" s="717">
        <v>407</v>
      </c>
      <c r="B200" s="716"/>
      <c r="C200" s="717" t="s">
        <v>1180</v>
      </c>
      <c r="D200" s="718"/>
      <c r="E200" s="718"/>
      <c r="F200" s="719"/>
      <c r="G200" s="719"/>
    </row>
    <row r="201" spans="1:7" ht="75">
      <c r="A201" s="716">
        <v>40705</v>
      </c>
      <c r="B201" s="716" t="s">
        <v>1181</v>
      </c>
      <c r="C201" s="716" t="s">
        <v>1182</v>
      </c>
      <c r="D201" s="718" t="s">
        <v>88</v>
      </c>
      <c r="E201" s="718">
        <v>1</v>
      </c>
      <c r="F201" s="719">
        <v>52.95</v>
      </c>
      <c r="G201" s="719">
        <v>52.95</v>
      </c>
    </row>
    <row r="202" spans="1:7">
      <c r="A202" s="717">
        <v>408</v>
      </c>
      <c r="B202" s="716"/>
      <c r="C202" s="717" t="s">
        <v>1183</v>
      </c>
      <c r="D202" s="718"/>
      <c r="E202" s="718"/>
      <c r="F202" s="719"/>
      <c r="G202" s="719"/>
    </row>
    <row r="203" spans="1:7" ht="75">
      <c r="A203" s="716">
        <v>40801</v>
      </c>
      <c r="B203" s="716" t="s">
        <v>1184</v>
      </c>
      <c r="C203" s="716" t="s">
        <v>1185</v>
      </c>
      <c r="D203" s="718" t="s">
        <v>776</v>
      </c>
      <c r="E203" s="718">
        <v>1</v>
      </c>
      <c r="F203" s="720">
        <v>3295.65</v>
      </c>
      <c r="G203" s="720">
        <v>3295.65</v>
      </c>
    </row>
    <row r="204" spans="1:7" ht="90">
      <c r="A204" s="716">
        <v>40802</v>
      </c>
      <c r="B204" s="716" t="s">
        <v>1186</v>
      </c>
      <c r="C204" s="716" t="s">
        <v>1187</v>
      </c>
      <c r="D204" s="718" t="s">
        <v>44</v>
      </c>
      <c r="E204" s="718">
        <v>1</v>
      </c>
      <c r="F204" s="719">
        <v>164.77</v>
      </c>
      <c r="G204" s="719">
        <v>164.77</v>
      </c>
    </row>
    <row r="205" spans="1:7" ht="105">
      <c r="A205" s="716">
        <v>40806</v>
      </c>
      <c r="B205" s="716" t="s">
        <v>1188</v>
      </c>
      <c r="C205" s="716" t="s">
        <v>1189</v>
      </c>
      <c r="D205" s="718" t="s">
        <v>44</v>
      </c>
      <c r="E205" s="718">
        <v>1</v>
      </c>
      <c r="F205" s="719">
        <v>29.52</v>
      </c>
      <c r="G205" s="719">
        <v>29.52</v>
      </c>
    </row>
    <row r="206" spans="1:7" ht="60">
      <c r="A206" s="716">
        <v>40807</v>
      </c>
      <c r="B206" s="716" t="s">
        <v>1190</v>
      </c>
      <c r="C206" s="716" t="s">
        <v>1191</v>
      </c>
      <c r="D206" s="718" t="s">
        <v>44</v>
      </c>
      <c r="E206" s="718">
        <v>1</v>
      </c>
      <c r="F206" s="719">
        <v>78.25</v>
      </c>
      <c r="G206" s="719">
        <v>78.25</v>
      </c>
    </row>
    <row r="207" spans="1:7" ht="60">
      <c r="A207" s="716">
        <v>40808</v>
      </c>
      <c r="B207" s="716" t="s">
        <v>1192</v>
      </c>
      <c r="C207" s="716" t="s">
        <v>1193</v>
      </c>
      <c r="D207" s="718" t="s">
        <v>167</v>
      </c>
      <c r="E207" s="718">
        <v>1</v>
      </c>
      <c r="F207" s="719">
        <v>5.75</v>
      </c>
      <c r="G207" s="719">
        <v>5.75</v>
      </c>
    </row>
    <row r="208" spans="1:7" ht="75">
      <c r="A208" s="716">
        <v>40809</v>
      </c>
      <c r="B208" s="716" t="s">
        <v>1194</v>
      </c>
      <c r="C208" s="716" t="s">
        <v>1195</v>
      </c>
      <c r="D208" s="718" t="s">
        <v>44</v>
      </c>
      <c r="E208" s="718">
        <v>1</v>
      </c>
      <c r="F208" s="719">
        <v>437.15</v>
      </c>
      <c r="G208" s="719">
        <v>437.15</v>
      </c>
    </row>
    <row r="209" spans="1:7" ht="60">
      <c r="A209" s="716">
        <v>40810</v>
      </c>
      <c r="B209" s="716" t="s">
        <v>1196</v>
      </c>
      <c r="C209" s="716" t="s">
        <v>1197</v>
      </c>
      <c r="D209" s="718" t="s">
        <v>776</v>
      </c>
      <c r="E209" s="718">
        <v>1</v>
      </c>
      <c r="F209" s="720">
        <v>8196.06</v>
      </c>
      <c r="G209" s="720">
        <v>8196.06</v>
      </c>
    </row>
    <row r="210" spans="1:7" ht="75">
      <c r="A210" s="716">
        <v>40813</v>
      </c>
      <c r="B210" s="716" t="s">
        <v>1198</v>
      </c>
      <c r="C210" s="716" t="s">
        <v>1199</v>
      </c>
      <c r="D210" s="718" t="s">
        <v>44</v>
      </c>
      <c r="E210" s="718">
        <v>1</v>
      </c>
      <c r="F210" s="719">
        <v>71.040000000000006</v>
      </c>
      <c r="G210" s="719">
        <v>71.040000000000006</v>
      </c>
    </row>
    <row r="211" spans="1:7" ht="60">
      <c r="A211" s="716">
        <v>40816</v>
      </c>
      <c r="B211" s="716" t="s">
        <v>1200</v>
      </c>
      <c r="C211" s="716" t="s">
        <v>1201</v>
      </c>
      <c r="D211" s="718" t="s">
        <v>44</v>
      </c>
      <c r="E211" s="718">
        <v>1</v>
      </c>
      <c r="F211" s="719">
        <v>44.78</v>
      </c>
      <c r="G211" s="719">
        <v>44.78</v>
      </c>
    </row>
    <row r="212" spans="1:7" ht="75">
      <c r="A212" s="716">
        <v>40817</v>
      </c>
      <c r="B212" s="716" t="s">
        <v>1202</v>
      </c>
      <c r="C212" s="716" t="s">
        <v>1203</v>
      </c>
      <c r="D212" s="718" t="s">
        <v>776</v>
      </c>
      <c r="E212" s="718">
        <v>1</v>
      </c>
      <c r="F212" s="720">
        <v>3868.05</v>
      </c>
      <c r="G212" s="720">
        <v>3868.05</v>
      </c>
    </row>
    <row r="213" spans="1:7" ht="60">
      <c r="A213" s="716">
        <v>40818</v>
      </c>
      <c r="B213" s="716" t="s">
        <v>1204</v>
      </c>
      <c r="C213" s="716" t="s">
        <v>1205</v>
      </c>
      <c r="D213" s="718" t="s">
        <v>44</v>
      </c>
      <c r="E213" s="718">
        <v>1</v>
      </c>
      <c r="F213" s="719">
        <v>60.28</v>
      </c>
      <c r="G213" s="719">
        <v>60.28</v>
      </c>
    </row>
    <row r="214" spans="1:7" ht="105">
      <c r="A214" s="717">
        <v>409</v>
      </c>
      <c r="B214" s="716"/>
      <c r="C214" s="717" t="s">
        <v>1206</v>
      </c>
      <c r="D214" s="718"/>
      <c r="E214" s="718"/>
      <c r="F214" s="719"/>
      <c r="G214" s="719"/>
    </row>
    <row r="215" spans="1:7" ht="225">
      <c r="A215" s="716">
        <v>40901</v>
      </c>
      <c r="B215" s="716" t="s">
        <v>1207</v>
      </c>
      <c r="C215" s="716" t="s">
        <v>1208</v>
      </c>
      <c r="D215" s="718" t="s">
        <v>88</v>
      </c>
      <c r="E215" s="718">
        <v>1</v>
      </c>
      <c r="F215" s="719">
        <v>810.77</v>
      </c>
      <c r="G215" s="719">
        <v>810.77</v>
      </c>
    </row>
    <row r="216" spans="1:7" ht="210">
      <c r="A216" s="716">
        <v>40902</v>
      </c>
      <c r="B216" s="716" t="s">
        <v>1209</v>
      </c>
      <c r="C216" s="716" t="s">
        <v>1210</v>
      </c>
      <c r="D216" s="718" t="s">
        <v>88</v>
      </c>
      <c r="E216" s="718">
        <v>1</v>
      </c>
      <c r="F216" s="720">
        <v>1324.33</v>
      </c>
      <c r="G216" s="720">
        <v>1324.33</v>
      </c>
    </row>
    <row r="217" spans="1:7" ht="210">
      <c r="A217" s="716">
        <v>40903</v>
      </c>
      <c r="B217" s="716" t="s">
        <v>1211</v>
      </c>
      <c r="C217" s="716" t="s">
        <v>1212</v>
      </c>
      <c r="D217" s="718" t="s">
        <v>88</v>
      </c>
      <c r="E217" s="718">
        <v>1</v>
      </c>
      <c r="F217" s="720">
        <v>1879.01</v>
      </c>
      <c r="G217" s="720">
        <v>1879.01</v>
      </c>
    </row>
    <row r="218" spans="1:7" ht="210">
      <c r="A218" s="716">
        <v>40904</v>
      </c>
      <c r="B218" s="716" t="s">
        <v>1213</v>
      </c>
      <c r="C218" s="716" t="s">
        <v>1214</v>
      </c>
      <c r="D218" s="718" t="s">
        <v>88</v>
      </c>
      <c r="E218" s="718">
        <v>1</v>
      </c>
      <c r="F218" s="720">
        <v>2535.15</v>
      </c>
      <c r="G218" s="720">
        <v>2535.15</v>
      </c>
    </row>
    <row r="219" spans="1:7">
      <c r="A219" s="717">
        <v>5</v>
      </c>
      <c r="B219" s="716"/>
      <c r="C219" s="717" t="s">
        <v>175</v>
      </c>
      <c r="D219" s="718"/>
      <c r="E219" s="718"/>
      <c r="F219" s="719"/>
      <c r="G219" s="719"/>
    </row>
    <row r="220" spans="1:7">
      <c r="A220" s="717">
        <v>501</v>
      </c>
      <c r="B220" s="716"/>
      <c r="C220" s="717" t="s">
        <v>1215</v>
      </c>
      <c r="D220" s="718"/>
      <c r="E220" s="718"/>
      <c r="F220" s="719"/>
      <c r="G220" s="719"/>
    </row>
    <row r="221" spans="1:7" ht="90">
      <c r="A221" s="716">
        <v>50112</v>
      </c>
      <c r="B221" s="716" t="s">
        <v>1216</v>
      </c>
      <c r="C221" s="716" t="s">
        <v>1217</v>
      </c>
      <c r="D221" s="718" t="s">
        <v>44</v>
      </c>
      <c r="E221" s="718">
        <v>1</v>
      </c>
      <c r="F221" s="719">
        <v>209.65</v>
      </c>
      <c r="G221" s="719">
        <v>209.65</v>
      </c>
    </row>
    <row r="222" spans="1:7" ht="60">
      <c r="A222" s="716">
        <v>50115</v>
      </c>
      <c r="B222" s="716" t="s">
        <v>1218</v>
      </c>
      <c r="C222" s="716" t="s">
        <v>1219</v>
      </c>
      <c r="D222" s="718" t="s">
        <v>776</v>
      </c>
      <c r="E222" s="718">
        <v>1</v>
      </c>
      <c r="F222" s="719">
        <v>582.9</v>
      </c>
      <c r="G222" s="719">
        <v>582.9</v>
      </c>
    </row>
    <row r="223" spans="1:7" ht="90">
      <c r="A223" s="716">
        <v>50122</v>
      </c>
      <c r="B223" s="716" t="s">
        <v>1220</v>
      </c>
      <c r="C223" s="716" t="s">
        <v>1221</v>
      </c>
      <c r="D223" s="718" t="s">
        <v>44</v>
      </c>
      <c r="E223" s="718">
        <v>1</v>
      </c>
      <c r="F223" s="719">
        <v>448.31</v>
      </c>
      <c r="G223" s="719">
        <v>448.31</v>
      </c>
    </row>
    <row r="224" spans="1:7">
      <c r="A224" s="717">
        <v>502</v>
      </c>
      <c r="B224" s="716"/>
      <c r="C224" s="717" t="s">
        <v>1222</v>
      </c>
      <c r="D224" s="718"/>
      <c r="E224" s="718"/>
      <c r="F224" s="719"/>
      <c r="G224" s="719"/>
    </row>
    <row r="225" spans="1:7" ht="60">
      <c r="A225" s="716">
        <v>50205</v>
      </c>
      <c r="B225" s="716" t="s">
        <v>1223</v>
      </c>
      <c r="C225" s="716" t="s">
        <v>1224</v>
      </c>
      <c r="D225" s="718" t="s">
        <v>44</v>
      </c>
      <c r="E225" s="718">
        <v>1</v>
      </c>
      <c r="F225" s="719">
        <v>426.78</v>
      </c>
      <c r="G225" s="719">
        <v>426.78</v>
      </c>
    </row>
    <row r="226" spans="1:7" ht="60">
      <c r="A226" s="716">
        <v>50206</v>
      </c>
      <c r="B226" s="716" t="s">
        <v>1225</v>
      </c>
      <c r="C226" s="716" t="s">
        <v>1226</v>
      </c>
      <c r="D226" s="718" t="s">
        <v>44</v>
      </c>
      <c r="E226" s="718">
        <v>1</v>
      </c>
      <c r="F226" s="719">
        <v>461.4</v>
      </c>
      <c r="G226" s="719">
        <v>461.4</v>
      </c>
    </row>
    <row r="227" spans="1:7" ht="75">
      <c r="A227" s="716">
        <v>50208</v>
      </c>
      <c r="B227" s="716" t="s">
        <v>1227</v>
      </c>
      <c r="C227" s="716" t="s">
        <v>1228</v>
      </c>
      <c r="D227" s="718" t="s">
        <v>44</v>
      </c>
      <c r="E227" s="718">
        <v>1</v>
      </c>
      <c r="F227" s="719">
        <v>161.21</v>
      </c>
      <c r="G227" s="719">
        <v>161.21</v>
      </c>
    </row>
    <row r="228" spans="1:7" ht="135">
      <c r="A228" s="716">
        <v>50212</v>
      </c>
      <c r="B228" s="716" t="s">
        <v>1229</v>
      </c>
      <c r="C228" s="716" t="s">
        <v>1230</v>
      </c>
      <c r="D228" s="718" t="s">
        <v>44</v>
      </c>
      <c r="E228" s="718">
        <v>1</v>
      </c>
      <c r="F228" s="719">
        <v>173</v>
      </c>
      <c r="G228" s="719">
        <v>173</v>
      </c>
    </row>
    <row r="229" spans="1:7" ht="135">
      <c r="A229" s="716">
        <v>50213</v>
      </c>
      <c r="B229" s="716" t="s">
        <v>1231</v>
      </c>
      <c r="C229" s="716" t="s">
        <v>1232</v>
      </c>
      <c r="D229" s="718" t="s">
        <v>205</v>
      </c>
      <c r="E229" s="718">
        <v>1</v>
      </c>
      <c r="F229" s="719">
        <v>590.66999999999996</v>
      </c>
      <c r="G229" s="719">
        <v>590.66999999999996</v>
      </c>
    </row>
    <row r="230" spans="1:7">
      <c r="A230" s="717">
        <v>503</v>
      </c>
      <c r="B230" s="716"/>
      <c r="C230" s="717" t="s">
        <v>183</v>
      </c>
      <c r="D230" s="718"/>
      <c r="E230" s="718"/>
      <c r="F230" s="719"/>
      <c r="G230" s="719"/>
    </row>
    <row r="231" spans="1:7" ht="75">
      <c r="A231" s="716">
        <v>50301</v>
      </c>
      <c r="B231" s="716" t="s">
        <v>1233</v>
      </c>
      <c r="C231" s="716" t="s">
        <v>1234</v>
      </c>
      <c r="D231" s="718" t="s">
        <v>88</v>
      </c>
      <c r="E231" s="718">
        <v>1</v>
      </c>
      <c r="F231" s="719">
        <v>42.04</v>
      </c>
      <c r="G231" s="719">
        <v>42.04</v>
      </c>
    </row>
    <row r="232" spans="1:7" ht="75">
      <c r="A232" s="716">
        <v>50303</v>
      </c>
      <c r="B232" s="716" t="s">
        <v>1235</v>
      </c>
      <c r="C232" s="716" t="s">
        <v>1236</v>
      </c>
      <c r="D232" s="718" t="s">
        <v>88</v>
      </c>
      <c r="E232" s="718">
        <v>1</v>
      </c>
      <c r="F232" s="719">
        <v>65.38</v>
      </c>
      <c r="G232" s="719">
        <v>65.38</v>
      </c>
    </row>
    <row r="233" spans="1:7">
      <c r="A233" s="717">
        <v>505</v>
      </c>
      <c r="B233" s="716"/>
      <c r="C233" s="717" t="s">
        <v>188</v>
      </c>
      <c r="D233" s="718"/>
      <c r="E233" s="718"/>
      <c r="F233" s="719"/>
      <c r="G233" s="719"/>
    </row>
    <row r="234" spans="1:7" ht="120">
      <c r="A234" s="716">
        <v>50501</v>
      </c>
      <c r="B234" s="716" t="s">
        <v>1237</v>
      </c>
      <c r="C234" s="716" t="s">
        <v>1238</v>
      </c>
      <c r="D234" s="718" t="s">
        <v>44</v>
      </c>
      <c r="E234" s="718">
        <v>1</v>
      </c>
      <c r="F234" s="719">
        <v>141.99</v>
      </c>
      <c r="G234" s="719">
        <v>141.99</v>
      </c>
    </row>
    <row r="235" spans="1:7" ht="120">
      <c r="A235" s="716">
        <v>50502</v>
      </c>
      <c r="B235" s="716" t="s">
        <v>1239</v>
      </c>
      <c r="C235" s="716" t="s">
        <v>1240</v>
      </c>
      <c r="D235" s="718" t="s">
        <v>44</v>
      </c>
      <c r="E235" s="718">
        <v>1</v>
      </c>
      <c r="F235" s="719">
        <v>180.75</v>
      </c>
      <c r="G235" s="719">
        <v>180.75</v>
      </c>
    </row>
    <row r="236" spans="1:7" ht="120">
      <c r="A236" s="716">
        <v>50503</v>
      </c>
      <c r="B236" s="716" t="s">
        <v>1241</v>
      </c>
      <c r="C236" s="716" t="s">
        <v>1242</v>
      </c>
      <c r="D236" s="718" t="s">
        <v>44</v>
      </c>
      <c r="E236" s="718">
        <v>1</v>
      </c>
      <c r="F236" s="719">
        <v>98.44</v>
      </c>
      <c r="G236" s="719">
        <v>98.44</v>
      </c>
    </row>
    <row r="237" spans="1:7" ht="45">
      <c r="A237" s="717">
        <v>506</v>
      </c>
      <c r="B237" s="716"/>
      <c r="C237" s="717" t="s">
        <v>178</v>
      </c>
      <c r="D237" s="718"/>
      <c r="E237" s="718"/>
      <c r="F237" s="719"/>
      <c r="G237" s="719"/>
    </row>
    <row r="238" spans="1:7" ht="120">
      <c r="A238" s="716">
        <v>50601</v>
      </c>
      <c r="B238" s="716" t="s">
        <v>1243</v>
      </c>
      <c r="C238" s="716" t="s">
        <v>1244</v>
      </c>
      <c r="D238" s="718" t="s">
        <v>44</v>
      </c>
      <c r="E238" s="718">
        <v>1</v>
      </c>
      <c r="F238" s="719">
        <v>75.25</v>
      </c>
      <c r="G238" s="719">
        <v>75.25</v>
      </c>
    </row>
    <row r="239" spans="1:7" ht="120">
      <c r="A239" s="716">
        <v>50602</v>
      </c>
      <c r="B239" s="716" t="s">
        <v>1245</v>
      </c>
      <c r="C239" s="716" t="s">
        <v>1246</v>
      </c>
      <c r="D239" s="718" t="s">
        <v>44</v>
      </c>
      <c r="E239" s="718">
        <v>1</v>
      </c>
      <c r="F239" s="719">
        <v>86.78</v>
      </c>
      <c r="G239" s="719">
        <v>86.78</v>
      </c>
    </row>
    <row r="240" spans="1:7" ht="120">
      <c r="A240" s="716">
        <v>50603</v>
      </c>
      <c r="B240" s="716" t="s">
        <v>1247</v>
      </c>
      <c r="C240" s="716" t="s">
        <v>1248</v>
      </c>
      <c r="D240" s="718" t="s">
        <v>44</v>
      </c>
      <c r="E240" s="718">
        <v>1</v>
      </c>
      <c r="F240" s="719">
        <v>99.96</v>
      </c>
      <c r="G240" s="719">
        <v>99.96</v>
      </c>
    </row>
    <row r="241" spans="1:7" ht="135">
      <c r="A241" s="716">
        <v>50605</v>
      </c>
      <c r="B241" s="716" t="s">
        <v>1249</v>
      </c>
      <c r="C241" s="716" t="s">
        <v>1250</v>
      </c>
      <c r="D241" s="718" t="s">
        <v>44</v>
      </c>
      <c r="E241" s="718">
        <v>1</v>
      </c>
      <c r="F241" s="719">
        <v>66.19</v>
      </c>
      <c r="G241" s="719">
        <v>66.19</v>
      </c>
    </row>
    <row r="242" spans="1:7" ht="120">
      <c r="A242" s="716">
        <v>50606</v>
      </c>
      <c r="B242" s="716" t="s">
        <v>1251</v>
      </c>
      <c r="C242" s="716" t="s">
        <v>1252</v>
      </c>
      <c r="D242" s="718" t="s">
        <v>44</v>
      </c>
      <c r="E242" s="718">
        <v>1</v>
      </c>
      <c r="F242" s="719">
        <v>50.18</v>
      </c>
      <c r="G242" s="719">
        <v>50.18</v>
      </c>
    </row>
    <row r="243" spans="1:7" ht="135">
      <c r="A243" s="716">
        <v>50607</v>
      </c>
      <c r="B243" s="716" t="s">
        <v>1253</v>
      </c>
      <c r="C243" s="716" t="s">
        <v>1254</v>
      </c>
      <c r="D243" s="718" t="s">
        <v>44</v>
      </c>
      <c r="E243" s="718">
        <v>1</v>
      </c>
      <c r="F243" s="719">
        <v>131.77000000000001</v>
      </c>
      <c r="G243" s="719">
        <v>131.77000000000001</v>
      </c>
    </row>
    <row r="244" spans="1:7" ht="120">
      <c r="A244" s="716">
        <v>50608</v>
      </c>
      <c r="B244" s="716" t="s">
        <v>1255</v>
      </c>
      <c r="C244" s="716" t="s">
        <v>1256</v>
      </c>
      <c r="D244" s="718" t="s">
        <v>44</v>
      </c>
      <c r="E244" s="718">
        <v>1</v>
      </c>
      <c r="F244" s="719">
        <v>99.74</v>
      </c>
      <c r="G244" s="719">
        <v>99.74</v>
      </c>
    </row>
    <row r="245" spans="1:7">
      <c r="A245" s="717">
        <v>6</v>
      </c>
      <c r="B245" s="716"/>
      <c r="C245" s="717" t="s">
        <v>193</v>
      </c>
      <c r="D245" s="718"/>
      <c r="E245" s="718"/>
      <c r="F245" s="719"/>
      <c r="G245" s="719"/>
    </row>
    <row r="246" spans="1:7">
      <c r="A246" s="717">
        <v>601</v>
      </c>
      <c r="B246" s="716"/>
      <c r="C246" s="717" t="s">
        <v>196</v>
      </c>
      <c r="D246" s="718"/>
      <c r="E246" s="718"/>
      <c r="F246" s="719"/>
      <c r="G246" s="719"/>
    </row>
    <row r="247" spans="1:7" ht="75">
      <c r="A247" s="716">
        <v>60101</v>
      </c>
      <c r="B247" s="716" t="s">
        <v>1257</v>
      </c>
      <c r="C247" s="716" t="s">
        <v>1258</v>
      </c>
      <c r="D247" s="718" t="s">
        <v>205</v>
      </c>
      <c r="E247" s="718">
        <v>1</v>
      </c>
      <c r="F247" s="719">
        <v>376.23</v>
      </c>
      <c r="G247" s="719">
        <v>376.23</v>
      </c>
    </row>
    <row r="248" spans="1:7" ht="75">
      <c r="A248" s="716">
        <v>60102</v>
      </c>
      <c r="B248" s="716" t="s">
        <v>1259</v>
      </c>
      <c r="C248" s="716" t="s">
        <v>1260</v>
      </c>
      <c r="D248" s="718" t="s">
        <v>205</v>
      </c>
      <c r="E248" s="718">
        <v>1</v>
      </c>
      <c r="F248" s="719">
        <v>377.57</v>
      </c>
      <c r="G248" s="719">
        <v>377.57</v>
      </c>
    </row>
    <row r="249" spans="1:7" ht="75">
      <c r="A249" s="716">
        <v>60103</v>
      </c>
      <c r="B249" s="716" t="s">
        <v>1261</v>
      </c>
      <c r="C249" s="716" t="s">
        <v>1262</v>
      </c>
      <c r="D249" s="718" t="s">
        <v>205</v>
      </c>
      <c r="E249" s="718">
        <v>1</v>
      </c>
      <c r="F249" s="719">
        <v>378.92</v>
      </c>
      <c r="G249" s="719">
        <v>378.92</v>
      </c>
    </row>
    <row r="250" spans="1:7" ht="60">
      <c r="A250" s="716">
        <v>60107</v>
      </c>
      <c r="B250" s="716" t="s">
        <v>1263</v>
      </c>
      <c r="C250" s="716" t="s">
        <v>1264</v>
      </c>
      <c r="D250" s="718" t="s">
        <v>88</v>
      </c>
      <c r="E250" s="718">
        <v>1</v>
      </c>
      <c r="F250" s="719">
        <v>23.29</v>
      </c>
      <c r="G250" s="719">
        <v>23.29</v>
      </c>
    </row>
    <row r="251" spans="1:7" ht="75">
      <c r="A251" s="716">
        <v>60108</v>
      </c>
      <c r="B251" s="716" t="s">
        <v>1265</v>
      </c>
      <c r="C251" s="716" t="s">
        <v>1266</v>
      </c>
      <c r="D251" s="718" t="s">
        <v>205</v>
      </c>
      <c r="E251" s="718">
        <v>1</v>
      </c>
      <c r="F251" s="719">
        <v>397.75</v>
      </c>
      <c r="G251" s="719">
        <v>397.75</v>
      </c>
    </row>
    <row r="252" spans="1:7" ht="60">
      <c r="A252" s="716">
        <v>60110</v>
      </c>
      <c r="B252" s="716" t="s">
        <v>1267</v>
      </c>
      <c r="C252" s="716" t="s">
        <v>1268</v>
      </c>
      <c r="D252" s="718" t="s">
        <v>88</v>
      </c>
      <c r="E252" s="718">
        <v>1</v>
      </c>
      <c r="F252" s="719">
        <v>81.14</v>
      </c>
      <c r="G252" s="719">
        <v>81.14</v>
      </c>
    </row>
    <row r="253" spans="1:7" ht="60">
      <c r="A253" s="716">
        <v>60112</v>
      </c>
      <c r="B253" s="716" t="s">
        <v>1269</v>
      </c>
      <c r="C253" s="716" t="s">
        <v>1270</v>
      </c>
      <c r="D253" s="718" t="s">
        <v>88</v>
      </c>
      <c r="E253" s="718">
        <v>1</v>
      </c>
      <c r="F253" s="719">
        <v>67.8</v>
      </c>
      <c r="G253" s="719">
        <v>67.8</v>
      </c>
    </row>
    <row r="254" spans="1:7" ht="60">
      <c r="A254" s="716">
        <v>60113</v>
      </c>
      <c r="B254" s="716" t="s">
        <v>1271</v>
      </c>
      <c r="C254" s="716" t="s">
        <v>1272</v>
      </c>
      <c r="D254" s="718" t="s">
        <v>88</v>
      </c>
      <c r="E254" s="718">
        <v>1</v>
      </c>
      <c r="F254" s="719">
        <v>38.130000000000003</v>
      </c>
      <c r="G254" s="719">
        <v>38.130000000000003</v>
      </c>
    </row>
    <row r="255" spans="1:7">
      <c r="A255" s="717">
        <v>611</v>
      </c>
      <c r="B255" s="716"/>
      <c r="C255" s="717" t="s">
        <v>1273</v>
      </c>
      <c r="D255" s="718"/>
      <c r="E255" s="718"/>
      <c r="F255" s="719"/>
      <c r="G255" s="719"/>
    </row>
    <row r="256" spans="1:7" ht="60">
      <c r="A256" s="716">
        <v>61101</v>
      </c>
      <c r="B256" s="716" t="s">
        <v>1274</v>
      </c>
      <c r="C256" s="716" t="s">
        <v>1275</v>
      </c>
      <c r="D256" s="718" t="s">
        <v>205</v>
      </c>
      <c r="E256" s="718">
        <v>1</v>
      </c>
      <c r="F256" s="719">
        <v>12.45</v>
      </c>
      <c r="G256" s="719">
        <v>12.45</v>
      </c>
    </row>
    <row r="257" spans="1:7" ht="60">
      <c r="A257" s="716">
        <v>61102</v>
      </c>
      <c r="B257" s="716" t="s">
        <v>1276</v>
      </c>
      <c r="C257" s="716" t="s">
        <v>1277</v>
      </c>
      <c r="D257" s="718" t="s">
        <v>205</v>
      </c>
      <c r="E257" s="718">
        <v>1</v>
      </c>
      <c r="F257" s="719">
        <v>128.08000000000001</v>
      </c>
      <c r="G257" s="719">
        <v>128.08000000000001</v>
      </c>
    </row>
    <row r="258" spans="1:7" ht="60">
      <c r="A258" s="716">
        <v>61103</v>
      </c>
      <c r="B258" s="716" t="s">
        <v>1278</v>
      </c>
      <c r="C258" s="716" t="s">
        <v>1279</v>
      </c>
      <c r="D258" s="718" t="s">
        <v>205</v>
      </c>
      <c r="E258" s="718">
        <v>1</v>
      </c>
      <c r="F258" s="719">
        <v>343.57</v>
      </c>
      <c r="G258" s="719">
        <v>343.57</v>
      </c>
    </row>
    <row r="259" spans="1:7" ht="60">
      <c r="A259" s="716">
        <v>61104</v>
      </c>
      <c r="B259" s="716" t="s">
        <v>1280</v>
      </c>
      <c r="C259" s="716" t="s">
        <v>1281</v>
      </c>
      <c r="D259" s="718" t="s">
        <v>205</v>
      </c>
      <c r="E259" s="718">
        <v>1</v>
      </c>
      <c r="F259" s="719">
        <v>94.62</v>
      </c>
      <c r="G259" s="719">
        <v>94.62</v>
      </c>
    </row>
    <row r="260" spans="1:7" ht="60">
      <c r="A260" s="716">
        <v>61106</v>
      </c>
      <c r="B260" s="716" t="s">
        <v>1282</v>
      </c>
      <c r="C260" s="716" t="s">
        <v>1283</v>
      </c>
      <c r="D260" s="718" t="s">
        <v>205</v>
      </c>
      <c r="E260" s="718">
        <v>1</v>
      </c>
      <c r="F260" s="719">
        <v>147.97</v>
      </c>
      <c r="G260" s="719">
        <v>147.97</v>
      </c>
    </row>
    <row r="261" spans="1:7" ht="60">
      <c r="A261" s="716">
        <v>61107</v>
      </c>
      <c r="B261" s="716" t="s">
        <v>1284</v>
      </c>
      <c r="C261" s="716" t="s">
        <v>1285</v>
      </c>
      <c r="D261" s="718" t="s">
        <v>205</v>
      </c>
      <c r="E261" s="718">
        <v>1</v>
      </c>
      <c r="F261" s="719">
        <v>83.62</v>
      </c>
      <c r="G261" s="719">
        <v>83.62</v>
      </c>
    </row>
    <row r="262" spans="1:7" ht="60">
      <c r="A262" s="716">
        <v>61108</v>
      </c>
      <c r="B262" s="716" t="s">
        <v>1286</v>
      </c>
      <c r="C262" s="716" t="s">
        <v>1287</v>
      </c>
      <c r="D262" s="718" t="s">
        <v>205</v>
      </c>
      <c r="E262" s="718">
        <v>1</v>
      </c>
      <c r="F262" s="719">
        <v>121.29</v>
      </c>
      <c r="G262" s="719">
        <v>121.29</v>
      </c>
    </row>
    <row r="263" spans="1:7" ht="60">
      <c r="A263" s="716">
        <v>61112</v>
      </c>
      <c r="B263" s="716" t="s">
        <v>1288</v>
      </c>
      <c r="C263" s="716" t="s">
        <v>1289</v>
      </c>
      <c r="D263" s="718" t="s">
        <v>205</v>
      </c>
      <c r="E263" s="718">
        <v>1</v>
      </c>
      <c r="F263" s="719">
        <v>74.900000000000006</v>
      </c>
      <c r="G263" s="719">
        <v>74.900000000000006</v>
      </c>
    </row>
    <row r="264" spans="1:7" ht="105">
      <c r="A264" s="717">
        <v>613</v>
      </c>
      <c r="B264" s="716"/>
      <c r="C264" s="717" t="s">
        <v>201</v>
      </c>
      <c r="D264" s="718"/>
      <c r="E264" s="718"/>
      <c r="F264" s="719"/>
      <c r="G264" s="719"/>
    </row>
    <row r="265" spans="1:7" ht="135">
      <c r="A265" s="716">
        <v>61301</v>
      </c>
      <c r="B265" s="716" t="s">
        <v>1290</v>
      </c>
      <c r="C265" s="716" t="s">
        <v>1291</v>
      </c>
      <c r="D265" s="718" t="s">
        <v>205</v>
      </c>
      <c r="E265" s="718">
        <v>1</v>
      </c>
      <c r="F265" s="719">
        <v>986.84</v>
      </c>
      <c r="G265" s="719">
        <v>986.84</v>
      </c>
    </row>
    <row r="266" spans="1:7" ht="135">
      <c r="A266" s="716">
        <v>61302</v>
      </c>
      <c r="B266" s="716" t="s">
        <v>1292</v>
      </c>
      <c r="C266" s="716" t="s">
        <v>1293</v>
      </c>
      <c r="D266" s="718" t="s">
        <v>205</v>
      </c>
      <c r="E266" s="718">
        <v>1</v>
      </c>
      <c r="F266" s="719">
        <v>993.84</v>
      </c>
      <c r="G266" s="719">
        <v>993.84</v>
      </c>
    </row>
    <row r="267" spans="1:7" ht="135">
      <c r="A267" s="716">
        <v>61303</v>
      </c>
      <c r="B267" s="716" t="s">
        <v>1294</v>
      </c>
      <c r="C267" s="716" t="s">
        <v>1295</v>
      </c>
      <c r="D267" s="718" t="s">
        <v>205</v>
      </c>
      <c r="E267" s="718">
        <v>1</v>
      </c>
      <c r="F267" s="720">
        <v>1000.84</v>
      </c>
      <c r="G267" s="720">
        <v>1000.84</v>
      </c>
    </row>
    <row r="268" spans="1:7" ht="135">
      <c r="A268" s="716">
        <v>61304</v>
      </c>
      <c r="B268" s="716" t="s">
        <v>1296</v>
      </c>
      <c r="C268" s="716" t="s">
        <v>1297</v>
      </c>
      <c r="D268" s="718" t="s">
        <v>205</v>
      </c>
      <c r="E268" s="718">
        <v>1</v>
      </c>
      <c r="F268" s="720">
        <v>1055.5899999999999</v>
      </c>
      <c r="G268" s="720">
        <v>1055.5899999999999</v>
      </c>
    </row>
    <row r="269" spans="1:7" ht="105">
      <c r="A269" s="717">
        <v>614</v>
      </c>
      <c r="B269" s="716"/>
      <c r="C269" s="717" t="s">
        <v>1298</v>
      </c>
      <c r="D269" s="718"/>
      <c r="E269" s="718"/>
      <c r="F269" s="719"/>
      <c r="G269" s="719"/>
    </row>
    <row r="270" spans="1:7" ht="150">
      <c r="A270" s="716">
        <v>61401</v>
      </c>
      <c r="B270" s="716" t="s">
        <v>1299</v>
      </c>
      <c r="C270" s="716" t="s">
        <v>1300</v>
      </c>
      <c r="D270" s="718" t="s">
        <v>205</v>
      </c>
      <c r="E270" s="718">
        <v>1</v>
      </c>
      <c r="F270" s="720">
        <v>1164.9000000000001</v>
      </c>
      <c r="G270" s="720">
        <v>1164.9000000000001</v>
      </c>
    </row>
    <row r="271" spans="1:7" ht="150">
      <c r="A271" s="716">
        <v>61402</v>
      </c>
      <c r="B271" s="716" t="s">
        <v>1301</v>
      </c>
      <c r="C271" s="716" t="s">
        <v>1302</v>
      </c>
      <c r="D271" s="718" t="s">
        <v>205</v>
      </c>
      <c r="E271" s="718">
        <v>1</v>
      </c>
      <c r="F271" s="720">
        <v>1164.9000000000001</v>
      </c>
      <c r="G271" s="720">
        <v>1164.9000000000001</v>
      </c>
    </row>
    <row r="272" spans="1:7" ht="150">
      <c r="A272" s="716">
        <v>61403</v>
      </c>
      <c r="B272" s="716" t="s">
        <v>1303</v>
      </c>
      <c r="C272" s="716" t="s">
        <v>1304</v>
      </c>
      <c r="D272" s="718" t="s">
        <v>205</v>
      </c>
      <c r="E272" s="718">
        <v>1</v>
      </c>
      <c r="F272" s="720">
        <v>1164.9000000000001</v>
      </c>
      <c r="G272" s="720">
        <v>1164.9000000000001</v>
      </c>
    </row>
    <row r="273" spans="1:7" ht="150">
      <c r="A273" s="716">
        <v>61404</v>
      </c>
      <c r="B273" s="716" t="s">
        <v>1305</v>
      </c>
      <c r="C273" s="716" t="s">
        <v>1306</v>
      </c>
      <c r="D273" s="718" t="s">
        <v>205</v>
      </c>
      <c r="E273" s="718">
        <v>1</v>
      </c>
      <c r="F273" s="720">
        <v>1164.9000000000001</v>
      </c>
      <c r="G273" s="720">
        <v>1164.9000000000001</v>
      </c>
    </row>
    <row r="274" spans="1:7" ht="60">
      <c r="A274" s="717">
        <v>617</v>
      </c>
      <c r="B274" s="716"/>
      <c r="C274" s="717" t="s">
        <v>1307</v>
      </c>
      <c r="D274" s="718"/>
      <c r="E274" s="718"/>
      <c r="F274" s="719"/>
      <c r="G274" s="719"/>
    </row>
    <row r="275" spans="1:7" ht="90">
      <c r="A275" s="716">
        <v>61701</v>
      </c>
      <c r="B275" s="716" t="s">
        <v>1308</v>
      </c>
      <c r="C275" s="716" t="s">
        <v>1309</v>
      </c>
      <c r="D275" s="718" t="s">
        <v>205</v>
      </c>
      <c r="E275" s="718">
        <v>1</v>
      </c>
      <c r="F275" s="720">
        <v>1261.6199999999999</v>
      </c>
      <c r="G275" s="720">
        <v>1261.6199999999999</v>
      </c>
    </row>
    <row r="276" spans="1:7" ht="90">
      <c r="A276" s="716">
        <v>61702</v>
      </c>
      <c r="B276" s="716" t="s">
        <v>1310</v>
      </c>
      <c r="C276" s="716" t="s">
        <v>1311</v>
      </c>
      <c r="D276" s="718" t="s">
        <v>205</v>
      </c>
      <c r="E276" s="718">
        <v>1</v>
      </c>
      <c r="F276" s="720">
        <v>1319.74</v>
      </c>
      <c r="G276" s="720">
        <v>1319.74</v>
      </c>
    </row>
    <row r="277" spans="1:7" ht="90">
      <c r="A277" s="716">
        <v>61703</v>
      </c>
      <c r="B277" s="716" t="s">
        <v>1312</v>
      </c>
      <c r="C277" s="716" t="s">
        <v>1313</v>
      </c>
      <c r="D277" s="718" t="s">
        <v>205</v>
      </c>
      <c r="E277" s="718">
        <v>1</v>
      </c>
      <c r="F277" s="720">
        <v>1372.86</v>
      </c>
      <c r="G277" s="720">
        <v>1372.86</v>
      </c>
    </row>
    <row r="278" spans="1:7" ht="120">
      <c r="A278" s="717">
        <v>619</v>
      </c>
      <c r="B278" s="716"/>
      <c r="C278" s="717" t="s">
        <v>1314</v>
      </c>
      <c r="D278" s="718"/>
      <c r="E278" s="718"/>
      <c r="F278" s="719"/>
      <c r="G278" s="719"/>
    </row>
    <row r="279" spans="1:7" ht="135">
      <c r="A279" s="716">
        <v>61901</v>
      </c>
      <c r="B279" s="716" t="s">
        <v>1315</v>
      </c>
      <c r="C279" s="716" t="s">
        <v>1316</v>
      </c>
      <c r="D279" s="718" t="s">
        <v>205</v>
      </c>
      <c r="E279" s="718">
        <v>1</v>
      </c>
      <c r="F279" s="720">
        <v>1300.56</v>
      </c>
      <c r="G279" s="720">
        <v>1300.56</v>
      </c>
    </row>
    <row r="280" spans="1:7" ht="135">
      <c r="A280" s="716">
        <v>61902</v>
      </c>
      <c r="B280" s="716" t="s">
        <v>1317</v>
      </c>
      <c r="C280" s="716" t="s">
        <v>1318</v>
      </c>
      <c r="D280" s="718" t="s">
        <v>205</v>
      </c>
      <c r="E280" s="718">
        <v>1</v>
      </c>
      <c r="F280" s="720">
        <v>1307.56</v>
      </c>
      <c r="G280" s="720">
        <v>1307.56</v>
      </c>
    </row>
    <row r="281" spans="1:7" ht="135">
      <c r="A281" s="716">
        <v>61903</v>
      </c>
      <c r="B281" s="716" t="s">
        <v>1319</v>
      </c>
      <c r="C281" s="716" t="s">
        <v>1320</v>
      </c>
      <c r="D281" s="718" t="s">
        <v>205</v>
      </c>
      <c r="E281" s="718">
        <v>1</v>
      </c>
      <c r="F281" s="720">
        <v>1421.97</v>
      </c>
      <c r="G281" s="720">
        <v>1421.97</v>
      </c>
    </row>
    <row r="282" spans="1:7">
      <c r="A282" s="717">
        <v>622</v>
      </c>
      <c r="B282" s="716"/>
      <c r="C282" s="717" t="s">
        <v>1321</v>
      </c>
      <c r="D282" s="718"/>
      <c r="E282" s="718"/>
      <c r="F282" s="719"/>
      <c r="G282" s="719"/>
    </row>
    <row r="283" spans="1:7" ht="60">
      <c r="A283" s="716">
        <v>62201</v>
      </c>
      <c r="B283" s="716" t="s">
        <v>1322</v>
      </c>
      <c r="C283" s="716" t="s">
        <v>1323</v>
      </c>
      <c r="D283" s="718" t="s">
        <v>205</v>
      </c>
      <c r="E283" s="718">
        <v>1</v>
      </c>
      <c r="F283" s="719">
        <v>96.06</v>
      </c>
      <c r="G283" s="719">
        <v>96.06</v>
      </c>
    </row>
    <row r="284" spans="1:7" ht="60">
      <c r="A284" s="716">
        <v>62202</v>
      </c>
      <c r="B284" s="716" t="s">
        <v>1324</v>
      </c>
      <c r="C284" s="716" t="s">
        <v>1325</v>
      </c>
      <c r="D284" s="718" t="s">
        <v>205</v>
      </c>
      <c r="E284" s="718">
        <v>1</v>
      </c>
      <c r="F284" s="719">
        <v>96.06</v>
      </c>
      <c r="G284" s="719">
        <v>96.06</v>
      </c>
    </row>
    <row r="285" spans="1:7" ht="60">
      <c r="A285" s="716">
        <v>62203</v>
      </c>
      <c r="B285" s="716" t="s">
        <v>1326</v>
      </c>
      <c r="C285" s="716" t="s">
        <v>1327</v>
      </c>
      <c r="D285" s="718" t="s">
        <v>205</v>
      </c>
      <c r="E285" s="718">
        <v>1</v>
      </c>
      <c r="F285" s="719">
        <v>115.95</v>
      </c>
      <c r="G285" s="719">
        <v>115.95</v>
      </c>
    </row>
    <row r="286" spans="1:7" ht="60">
      <c r="A286" s="716">
        <v>62204</v>
      </c>
      <c r="B286" s="716" t="s">
        <v>1328</v>
      </c>
      <c r="C286" s="716" t="s">
        <v>1329</v>
      </c>
      <c r="D286" s="718" t="s">
        <v>205</v>
      </c>
      <c r="E286" s="718">
        <v>1</v>
      </c>
      <c r="F286" s="719">
        <v>90.54</v>
      </c>
      <c r="G286" s="719">
        <v>90.54</v>
      </c>
    </row>
    <row r="287" spans="1:7" ht="60">
      <c r="A287" s="716">
        <v>62205</v>
      </c>
      <c r="B287" s="716" t="s">
        <v>1330</v>
      </c>
      <c r="C287" s="716" t="s">
        <v>1331</v>
      </c>
      <c r="D287" s="718" t="s">
        <v>205</v>
      </c>
      <c r="E287" s="718">
        <v>1</v>
      </c>
      <c r="F287" s="719">
        <v>78.69</v>
      </c>
      <c r="G287" s="719">
        <v>78.69</v>
      </c>
    </row>
    <row r="288" spans="1:7" ht="60">
      <c r="A288" s="716">
        <v>62206</v>
      </c>
      <c r="B288" s="716" t="s">
        <v>1332</v>
      </c>
      <c r="C288" s="716" t="s">
        <v>1333</v>
      </c>
      <c r="D288" s="718" t="s">
        <v>205</v>
      </c>
      <c r="E288" s="718">
        <v>1</v>
      </c>
      <c r="F288" s="719">
        <v>11.42</v>
      </c>
      <c r="G288" s="719">
        <v>11.42</v>
      </c>
    </row>
    <row r="289" spans="1:7" ht="60">
      <c r="A289" s="716">
        <v>62207</v>
      </c>
      <c r="B289" s="716" t="s">
        <v>1334</v>
      </c>
      <c r="C289" s="716" t="s">
        <v>1335</v>
      </c>
      <c r="D289" s="718" t="s">
        <v>205</v>
      </c>
      <c r="E289" s="718">
        <v>1</v>
      </c>
      <c r="F289" s="719">
        <v>68.319999999999993</v>
      </c>
      <c r="G289" s="719">
        <v>68.319999999999993</v>
      </c>
    </row>
    <row r="290" spans="1:7" ht="60">
      <c r="A290" s="716">
        <v>62208</v>
      </c>
      <c r="B290" s="716" t="s">
        <v>1336</v>
      </c>
      <c r="C290" s="716" t="s">
        <v>1337</v>
      </c>
      <c r="D290" s="718" t="s">
        <v>205</v>
      </c>
      <c r="E290" s="718">
        <v>1</v>
      </c>
      <c r="F290" s="719">
        <v>82.56</v>
      </c>
      <c r="G290" s="719">
        <v>82.56</v>
      </c>
    </row>
    <row r="291" spans="1:7" ht="60">
      <c r="A291" s="716">
        <v>62211</v>
      </c>
      <c r="B291" s="716" t="s">
        <v>1338</v>
      </c>
      <c r="C291" s="716" t="s">
        <v>1339</v>
      </c>
      <c r="D291" s="718" t="s">
        <v>88</v>
      </c>
      <c r="E291" s="718">
        <v>1</v>
      </c>
      <c r="F291" s="719">
        <v>3.49</v>
      </c>
      <c r="G291" s="719">
        <v>3.49</v>
      </c>
    </row>
    <row r="292" spans="1:7" ht="75">
      <c r="A292" s="716">
        <v>62212</v>
      </c>
      <c r="B292" s="716" t="s">
        <v>1340</v>
      </c>
      <c r="C292" s="716" t="s">
        <v>1341</v>
      </c>
      <c r="D292" s="718" t="s">
        <v>88</v>
      </c>
      <c r="E292" s="718">
        <v>1</v>
      </c>
      <c r="F292" s="719">
        <v>17.05</v>
      </c>
      <c r="G292" s="719">
        <v>17.05</v>
      </c>
    </row>
    <row r="293" spans="1:7" ht="105">
      <c r="A293" s="717">
        <v>623</v>
      </c>
      <c r="B293" s="716"/>
      <c r="C293" s="717" t="s">
        <v>1342</v>
      </c>
      <c r="D293" s="718"/>
      <c r="E293" s="718"/>
      <c r="F293" s="719"/>
      <c r="G293" s="719"/>
    </row>
    <row r="294" spans="1:7" ht="120">
      <c r="A294" s="716">
        <v>62301</v>
      </c>
      <c r="B294" s="716" t="s">
        <v>1343</v>
      </c>
      <c r="C294" s="716" t="s">
        <v>1344</v>
      </c>
      <c r="D294" s="718" t="s">
        <v>205</v>
      </c>
      <c r="E294" s="718">
        <v>1</v>
      </c>
      <c r="F294" s="719">
        <v>911.17</v>
      </c>
      <c r="G294" s="719">
        <v>911.17</v>
      </c>
    </row>
    <row r="295" spans="1:7" ht="120">
      <c r="A295" s="716">
        <v>62302</v>
      </c>
      <c r="B295" s="716" t="s">
        <v>1345</v>
      </c>
      <c r="C295" s="716" t="s">
        <v>1346</v>
      </c>
      <c r="D295" s="718" t="s">
        <v>205</v>
      </c>
      <c r="E295" s="718">
        <v>1</v>
      </c>
      <c r="F295" s="719">
        <v>917.57</v>
      </c>
      <c r="G295" s="719">
        <v>917.57</v>
      </c>
    </row>
    <row r="296" spans="1:7" ht="105">
      <c r="A296" s="717">
        <v>625</v>
      </c>
      <c r="B296" s="716"/>
      <c r="C296" s="717" t="s">
        <v>1347</v>
      </c>
      <c r="D296" s="718"/>
      <c r="E296" s="718"/>
      <c r="F296" s="719"/>
      <c r="G296" s="719"/>
    </row>
    <row r="297" spans="1:7" ht="135">
      <c r="A297" s="716">
        <v>62501</v>
      </c>
      <c r="B297" s="716" t="s">
        <v>1348</v>
      </c>
      <c r="C297" s="716" t="s">
        <v>1349</v>
      </c>
      <c r="D297" s="718" t="s">
        <v>205</v>
      </c>
      <c r="E297" s="718">
        <v>1</v>
      </c>
      <c r="F297" s="720">
        <v>1564.08</v>
      </c>
      <c r="G297" s="720">
        <v>1564.08</v>
      </c>
    </row>
    <row r="298" spans="1:7" ht="135">
      <c r="A298" s="716">
        <v>62502</v>
      </c>
      <c r="B298" s="716" t="s">
        <v>1350</v>
      </c>
      <c r="C298" s="716" t="s">
        <v>1351</v>
      </c>
      <c r="D298" s="718" t="s">
        <v>205</v>
      </c>
      <c r="E298" s="718">
        <v>1</v>
      </c>
      <c r="F298" s="720">
        <v>1621.08</v>
      </c>
      <c r="G298" s="720">
        <v>1621.08</v>
      </c>
    </row>
    <row r="299" spans="1:7" ht="135">
      <c r="A299" s="716">
        <v>62503</v>
      </c>
      <c r="B299" s="716" t="s">
        <v>1352</v>
      </c>
      <c r="C299" s="716" t="s">
        <v>1353</v>
      </c>
      <c r="D299" s="718" t="s">
        <v>205</v>
      </c>
      <c r="E299" s="718">
        <v>1</v>
      </c>
      <c r="F299" s="720">
        <v>1673.08</v>
      </c>
      <c r="G299" s="720">
        <v>1673.08</v>
      </c>
    </row>
    <row r="300" spans="1:7" ht="135">
      <c r="A300" s="716">
        <v>62504</v>
      </c>
      <c r="B300" s="716" t="s">
        <v>1354</v>
      </c>
      <c r="C300" s="716" t="s">
        <v>1355</v>
      </c>
      <c r="D300" s="718" t="s">
        <v>205</v>
      </c>
      <c r="E300" s="718">
        <v>1</v>
      </c>
      <c r="F300" s="720">
        <v>1793.34</v>
      </c>
      <c r="G300" s="720">
        <v>1793.34</v>
      </c>
    </row>
    <row r="301" spans="1:7" ht="150">
      <c r="A301" s="716">
        <v>62505</v>
      </c>
      <c r="B301" s="716" t="s">
        <v>1356</v>
      </c>
      <c r="C301" s="716" t="s">
        <v>1357</v>
      </c>
      <c r="D301" s="718" t="s">
        <v>205</v>
      </c>
      <c r="E301" s="718">
        <v>1</v>
      </c>
      <c r="F301" s="720">
        <v>3104.08</v>
      </c>
      <c r="G301" s="720">
        <v>3104.08</v>
      </c>
    </row>
    <row r="302" spans="1:7">
      <c r="A302" s="717">
        <v>7</v>
      </c>
      <c r="B302" s="716"/>
      <c r="C302" s="717" t="s">
        <v>208</v>
      </c>
      <c r="D302" s="718"/>
      <c r="E302" s="718"/>
      <c r="F302" s="719"/>
      <c r="G302" s="719"/>
    </row>
    <row r="303" spans="1:7">
      <c r="A303" s="717">
        <v>711</v>
      </c>
      <c r="B303" s="716"/>
      <c r="C303" s="717" t="s">
        <v>211</v>
      </c>
      <c r="D303" s="718"/>
      <c r="E303" s="718"/>
      <c r="F303" s="719"/>
      <c r="G303" s="719"/>
    </row>
    <row r="304" spans="1:7" ht="75">
      <c r="A304" s="716">
        <v>71101</v>
      </c>
      <c r="B304" s="716" t="s">
        <v>1358</v>
      </c>
      <c r="C304" s="716" t="s">
        <v>1359</v>
      </c>
      <c r="D304" s="718" t="s">
        <v>44</v>
      </c>
      <c r="E304" s="718">
        <v>1</v>
      </c>
      <c r="F304" s="719">
        <v>661.88</v>
      </c>
      <c r="G304" s="719">
        <v>661.88</v>
      </c>
    </row>
    <row r="305" spans="1:7" ht="60">
      <c r="A305" s="716">
        <v>71103</v>
      </c>
      <c r="B305" s="716" t="s">
        <v>1360</v>
      </c>
      <c r="C305" s="716" t="s">
        <v>1361</v>
      </c>
      <c r="D305" s="718" t="s">
        <v>44</v>
      </c>
      <c r="E305" s="718">
        <v>1</v>
      </c>
      <c r="F305" s="719">
        <v>118.9</v>
      </c>
      <c r="G305" s="719">
        <v>118.9</v>
      </c>
    </row>
    <row r="306" spans="1:7" ht="60">
      <c r="A306" s="716">
        <v>71104</v>
      </c>
      <c r="B306" s="716" t="s">
        <v>1362</v>
      </c>
      <c r="C306" s="716" t="s">
        <v>1363</v>
      </c>
      <c r="D306" s="718" t="s">
        <v>44</v>
      </c>
      <c r="E306" s="718">
        <v>1</v>
      </c>
      <c r="F306" s="719">
        <v>614.39</v>
      </c>
      <c r="G306" s="719">
        <v>614.39</v>
      </c>
    </row>
    <row r="307" spans="1:7" ht="60">
      <c r="A307" s="716">
        <v>71105</v>
      </c>
      <c r="B307" s="716" t="s">
        <v>1364</v>
      </c>
      <c r="C307" s="716" t="s">
        <v>1365</v>
      </c>
      <c r="D307" s="718" t="s">
        <v>44</v>
      </c>
      <c r="E307" s="718">
        <v>1</v>
      </c>
      <c r="F307" s="719">
        <v>382.74</v>
      </c>
      <c r="G307" s="719">
        <v>382.74</v>
      </c>
    </row>
    <row r="308" spans="1:7" ht="60">
      <c r="A308" s="716">
        <v>71106</v>
      </c>
      <c r="B308" s="716" t="s">
        <v>1366</v>
      </c>
      <c r="C308" s="716" t="s">
        <v>1367</v>
      </c>
      <c r="D308" s="718" t="s">
        <v>44</v>
      </c>
      <c r="E308" s="718">
        <v>1</v>
      </c>
      <c r="F308" s="719">
        <v>753.96</v>
      </c>
      <c r="G308" s="719">
        <v>753.96</v>
      </c>
    </row>
    <row r="309" spans="1:7" ht="60">
      <c r="A309" s="716">
        <v>71107</v>
      </c>
      <c r="B309" s="716" t="s">
        <v>1368</v>
      </c>
      <c r="C309" s="716" t="s">
        <v>1369</v>
      </c>
      <c r="D309" s="718" t="s">
        <v>44</v>
      </c>
      <c r="E309" s="718">
        <v>1</v>
      </c>
      <c r="F309" s="719">
        <v>806.29</v>
      </c>
      <c r="G309" s="719">
        <v>806.29</v>
      </c>
    </row>
    <row r="310" spans="1:7">
      <c r="A310" s="717">
        <v>717</v>
      </c>
      <c r="B310" s="716"/>
      <c r="C310" s="717" t="s">
        <v>1370</v>
      </c>
      <c r="D310" s="718"/>
      <c r="E310" s="718"/>
      <c r="F310" s="719"/>
      <c r="G310" s="719"/>
    </row>
    <row r="311" spans="1:7" ht="75">
      <c r="A311" s="716">
        <v>71701</v>
      </c>
      <c r="B311" s="716" t="s">
        <v>1371</v>
      </c>
      <c r="C311" s="716" t="s">
        <v>1372</v>
      </c>
      <c r="D311" s="718" t="s">
        <v>44</v>
      </c>
      <c r="E311" s="718">
        <v>1</v>
      </c>
      <c r="F311" s="719">
        <v>672.46</v>
      </c>
      <c r="G311" s="719">
        <v>672.46</v>
      </c>
    </row>
    <row r="312" spans="1:7" ht="60">
      <c r="A312" s="716">
        <v>71702</v>
      </c>
      <c r="B312" s="716" t="s">
        <v>1373</v>
      </c>
      <c r="C312" s="716" t="s">
        <v>1374</v>
      </c>
      <c r="D312" s="718" t="s">
        <v>44</v>
      </c>
      <c r="E312" s="718">
        <v>1</v>
      </c>
      <c r="F312" s="719">
        <v>664.71</v>
      </c>
      <c r="G312" s="719">
        <v>664.71</v>
      </c>
    </row>
    <row r="313" spans="1:7" ht="75">
      <c r="A313" s="716">
        <v>71703</v>
      </c>
      <c r="B313" s="716" t="s">
        <v>1375</v>
      </c>
      <c r="C313" s="716" t="s">
        <v>1376</v>
      </c>
      <c r="D313" s="718" t="s">
        <v>44</v>
      </c>
      <c r="E313" s="718">
        <v>1</v>
      </c>
      <c r="F313" s="719">
        <v>626.65</v>
      </c>
      <c r="G313" s="719">
        <v>626.65</v>
      </c>
    </row>
    <row r="314" spans="1:7" ht="60">
      <c r="A314" s="716">
        <v>71704</v>
      </c>
      <c r="B314" s="716" t="s">
        <v>1377</v>
      </c>
      <c r="C314" s="716" t="s">
        <v>1378</v>
      </c>
      <c r="D314" s="718" t="s">
        <v>44</v>
      </c>
      <c r="E314" s="718">
        <v>1</v>
      </c>
      <c r="F314" s="720">
        <v>1014.15</v>
      </c>
      <c r="G314" s="720">
        <v>1014.15</v>
      </c>
    </row>
    <row r="315" spans="1:7" ht="60">
      <c r="A315" s="716">
        <v>71706</v>
      </c>
      <c r="B315" s="716" t="s">
        <v>1379</v>
      </c>
      <c r="C315" s="716" t="s">
        <v>1380</v>
      </c>
      <c r="D315" s="718" t="s">
        <v>44</v>
      </c>
      <c r="E315" s="718">
        <v>1</v>
      </c>
      <c r="F315" s="719">
        <v>316.73</v>
      </c>
      <c r="G315" s="719">
        <v>316.73</v>
      </c>
    </row>
    <row r="316" spans="1:7">
      <c r="A316" s="717">
        <v>718</v>
      </c>
      <c r="B316" s="716"/>
      <c r="C316" s="717" t="s">
        <v>1321</v>
      </c>
      <c r="D316" s="718"/>
      <c r="E316" s="718"/>
      <c r="F316" s="719"/>
      <c r="G316" s="719"/>
    </row>
    <row r="317" spans="1:7" ht="60">
      <c r="A317" s="716">
        <v>71801</v>
      </c>
      <c r="B317" s="716" t="s">
        <v>1381</v>
      </c>
      <c r="C317" s="716" t="s">
        <v>1382</v>
      </c>
      <c r="D317" s="718" t="s">
        <v>44</v>
      </c>
      <c r="E317" s="718">
        <v>1</v>
      </c>
      <c r="F317" s="719">
        <v>29.52</v>
      </c>
      <c r="G317" s="719">
        <v>29.52</v>
      </c>
    </row>
    <row r="318" spans="1:7">
      <c r="A318" s="717">
        <v>8</v>
      </c>
      <c r="B318" s="716"/>
      <c r="C318" s="717" t="s">
        <v>1383</v>
      </c>
      <c r="D318" s="718"/>
      <c r="E318" s="718"/>
      <c r="F318" s="719"/>
      <c r="G318" s="719"/>
    </row>
    <row r="319" spans="1:7">
      <c r="A319" s="717">
        <v>801</v>
      </c>
      <c r="B319" s="716"/>
      <c r="C319" s="717" t="s">
        <v>1384</v>
      </c>
      <c r="D319" s="718"/>
      <c r="E319" s="718"/>
      <c r="F319" s="719"/>
      <c r="G319" s="719"/>
    </row>
    <row r="320" spans="1:7" ht="60">
      <c r="A320" s="716">
        <v>80102</v>
      </c>
      <c r="B320" s="716" t="s">
        <v>1385</v>
      </c>
      <c r="C320" s="716" t="s">
        <v>1386</v>
      </c>
      <c r="D320" s="718" t="s">
        <v>44</v>
      </c>
      <c r="E320" s="718">
        <v>1</v>
      </c>
      <c r="F320" s="719">
        <v>270.73</v>
      </c>
      <c r="G320" s="719">
        <v>270.73</v>
      </c>
    </row>
    <row r="321" spans="1:7" ht="60">
      <c r="A321" s="716">
        <v>80103</v>
      </c>
      <c r="B321" s="716" t="s">
        <v>1387</v>
      </c>
      <c r="C321" s="716" t="s">
        <v>1388</v>
      </c>
      <c r="D321" s="718" t="s">
        <v>44</v>
      </c>
      <c r="E321" s="718">
        <v>1</v>
      </c>
      <c r="F321" s="719">
        <v>345.42</v>
      </c>
      <c r="G321" s="719">
        <v>345.42</v>
      </c>
    </row>
    <row r="322" spans="1:7" ht="60">
      <c r="A322" s="716">
        <v>80107</v>
      </c>
      <c r="B322" s="716" t="s">
        <v>1389</v>
      </c>
      <c r="C322" s="716" t="s">
        <v>1390</v>
      </c>
      <c r="D322" s="718" t="s">
        <v>44</v>
      </c>
      <c r="E322" s="718">
        <v>1</v>
      </c>
      <c r="F322" s="719">
        <v>992.35</v>
      </c>
      <c r="G322" s="719">
        <v>992.35</v>
      </c>
    </row>
    <row r="323" spans="1:7">
      <c r="A323" s="717">
        <v>802</v>
      </c>
      <c r="B323" s="716"/>
      <c r="C323" s="717" t="s">
        <v>1391</v>
      </c>
      <c r="D323" s="718"/>
      <c r="E323" s="718"/>
      <c r="F323" s="719"/>
      <c r="G323" s="719"/>
    </row>
    <row r="324" spans="1:7" ht="60">
      <c r="A324" s="716">
        <v>80201</v>
      </c>
      <c r="B324" s="716" t="s">
        <v>1392</v>
      </c>
      <c r="C324" s="716" t="s">
        <v>1393</v>
      </c>
      <c r="D324" s="718" t="s">
        <v>44</v>
      </c>
      <c r="E324" s="718">
        <v>1</v>
      </c>
      <c r="F324" s="719">
        <v>710.66</v>
      </c>
      <c r="G324" s="719">
        <v>710.66</v>
      </c>
    </row>
    <row r="325" spans="1:7" ht="75">
      <c r="A325" s="716">
        <v>80202</v>
      </c>
      <c r="B325" s="716" t="s">
        <v>1394</v>
      </c>
      <c r="C325" s="716" t="s">
        <v>1395</v>
      </c>
      <c r="D325" s="718" t="s">
        <v>44</v>
      </c>
      <c r="E325" s="718">
        <v>1</v>
      </c>
      <c r="F325" s="719">
        <v>843.04</v>
      </c>
      <c r="G325" s="719">
        <v>843.04</v>
      </c>
    </row>
    <row r="326" spans="1:7" ht="75">
      <c r="A326" s="716">
        <v>80203</v>
      </c>
      <c r="B326" s="716" t="s">
        <v>1396</v>
      </c>
      <c r="C326" s="716" t="s">
        <v>1397</v>
      </c>
      <c r="D326" s="718" t="s">
        <v>44</v>
      </c>
      <c r="E326" s="718">
        <v>1</v>
      </c>
      <c r="F326" s="719">
        <v>745.88</v>
      </c>
      <c r="G326" s="719">
        <v>745.88</v>
      </c>
    </row>
    <row r="327" spans="1:7">
      <c r="A327" s="717">
        <v>9</v>
      </c>
      <c r="B327" s="716"/>
      <c r="C327" s="717" t="s">
        <v>216</v>
      </c>
      <c r="D327" s="718"/>
      <c r="E327" s="718"/>
      <c r="F327" s="719"/>
      <c r="G327" s="719"/>
    </row>
    <row r="328" spans="1:7">
      <c r="A328" s="717">
        <v>901</v>
      </c>
      <c r="B328" s="716"/>
      <c r="C328" s="717" t="s">
        <v>219</v>
      </c>
      <c r="D328" s="718"/>
      <c r="E328" s="718"/>
      <c r="F328" s="719"/>
      <c r="G328" s="719"/>
    </row>
    <row r="329" spans="1:7" ht="105">
      <c r="A329" s="716">
        <v>90101</v>
      </c>
      <c r="B329" s="716" t="s">
        <v>1398</v>
      </c>
      <c r="C329" s="716" t="s">
        <v>1399</v>
      </c>
      <c r="D329" s="718" t="s">
        <v>44</v>
      </c>
      <c r="E329" s="718">
        <v>1</v>
      </c>
      <c r="F329" s="719">
        <v>227.9</v>
      </c>
      <c r="G329" s="719">
        <v>227.9</v>
      </c>
    </row>
    <row r="330" spans="1:7" ht="105">
      <c r="A330" s="716">
        <v>90102</v>
      </c>
      <c r="B330" s="716" t="s">
        <v>1400</v>
      </c>
      <c r="C330" s="716" t="s">
        <v>1401</v>
      </c>
      <c r="D330" s="718" t="s">
        <v>44</v>
      </c>
      <c r="E330" s="718">
        <v>1</v>
      </c>
      <c r="F330" s="719">
        <v>110.3</v>
      </c>
      <c r="G330" s="719">
        <v>110.3</v>
      </c>
    </row>
    <row r="331" spans="1:7" ht="75">
      <c r="A331" s="716">
        <v>90103</v>
      </c>
      <c r="B331" s="716" t="s">
        <v>1402</v>
      </c>
      <c r="C331" s="716" t="s">
        <v>1403</v>
      </c>
      <c r="D331" s="718" t="s">
        <v>44</v>
      </c>
      <c r="E331" s="718">
        <v>1</v>
      </c>
      <c r="F331" s="719">
        <v>109.3</v>
      </c>
      <c r="G331" s="719">
        <v>109.3</v>
      </c>
    </row>
    <row r="332" spans="1:7" ht="105">
      <c r="A332" s="716">
        <v>90104</v>
      </c>
      <c r="B332" s="716" t="s">
        <v>1404</v>
      </c>
      <c r="C332" s="716" t="s">
        <v>1405</v>
      </c>
      <c r="D332" s="718" t="s">
        <v>44</v>
      </c>
      <c r="E332" s="718">
        <v>1</v>
      </c>
      <c r="F332" s="719">
        <v>401.35</v>
      </c>
      <c r="G332" s="719">
        <v>401.35</v>
      </c>
    </row>
    <row r="333" spans="1:7" ht="105">
      <c r="A333" s="716">
        <v>90105</v>
      </c>
      <c r="B333" s="716" t="s">
        <v>1406</v>
      </c>
      <c r="C333" s="716" t="s">
        <v>1407</v>
      </c>
      <c r="D333" s="718" t="s">
        <v>44</v>
      </c>
      <c r="E333" s="718">
        <v>1</v>
      </c>
      <c r="F333" s="719">
        <v>276.64999999999998</v>
      </c>
      <c r="G333" s="719">
        <v>276.64999999999998</v>
      </c>
    </row>
    <row r="334" spans="1:7">
      <c r="A334" s="717">
        <v>902</v>
      </c>
      <c r="B334" s="716"/>
      <c r="C334" s="717" t="s">
        <v>225</v>
      </c>
      <c r="D334" s="718"/>
      <c r="E334" s="718"/>
      <c r="F334" s="719"/>
      <c r="G334" s="719"/>
    </row>
    <row r="335" spans="1:7" ht="60">
      <c r="A335" s="716">
        <v>90202</v>
      </c>
      <c r="B335" s="716" t="s">
        <v>1408</v>
      </c>
      <c r="C335" s="716" t="s">
        <v>1409</v>
      </c>
      <c r="D335" s="718" t="s">
        <v>44</v>
      </c>
      <c r="E335" s="718">
        <v>1</v>
      </c>
      <c r="F335" s="719">
        <v>53.04</v>
      </c>
      <c r="G335" s="719">
        <v>53.04</v>
      </c>
    </row>
    <row r="336" spans="1:7" ht="60">
      <c r="A336" s="716">
        <v>90203</v>
      </c>
      <c r="B336" s="716" t="s">
        <v>1410</v>
      </c>
      <c r="C336" s="716" t="s">
        <v>1411</v>
      </c>
      <c r="D336" s="718" t="s">
        <v>44</v>
      </c>
      <c r="E336" s="718">
        <v>1</v>
      </c>
      <c r="F336" s="719">
        <v>75.31</v>
      </c>
      <c r="G336" s="719">
        <v>75.31</v>
      </c>
    </row>
    <row r="337" spans="1:7" ht="60">
      <c r="A337" s="716">
        <v>90206</v>
      </c>
      <c r="B337" s="716" t="s">
        <v>1412</v>
      </c>
      <c r="C337" s="716" t="s">
        <v>1413</v>
      </c>
      <c r="D337" s="718" t="s">
        <v>44</v>
      </c>
      <c r="E337" s="718">
        <v>1</v>
      </c>
      <c r="F337" s="719">
        <v>91.1</v>
      </c>
      <c r="G337" s="719">
        <v>91.1</v>
      </c>
    </row>
    <row r="338" spans="1:7" ht="75">
      <c r="A338" s="716">
        <v>90211</v>
      </c>
      <c r="B338" s="716" t="s">
        <v>1414</v>
      </c>
      <c r="C338" s="716" t="s">
        <v>1415</v>
      </c>
      <c r="D338" s="718" t="s">
        <v>44</v>
      </c>
      <c r="E338" s="718">
        <v>1</v>
      </c>
      <c r="F338" s="719">
        <v>205.79</v>
      </c>
      <c r="G338" s="719">
        <v>205.79</v>
      </c>
    </row>
    <row r="339" spans="1:7" ht="60">
      <c r="A339" s="716">
        <v>90212</v>
      </c>
      <c r="B339" s="716" t="s">
        <v>1416</v>
      </c>
      <c r="C339" s="716" t="s">
        <v>1417</v>
      </c>
      <c r="D339" s="718" t="s">
        <v>44</v>
      </c>
      <c r="E339" s="718">
        <v>1</v>
      </c>
      <c r="F339" s="719">
        <v>144.33000000000001</v>
      </c>
      <c r="G339" s="719">
        <v>144.33000000000001</v>
      </c>
    </row>
    <row r="340" spans="1:7" ht="60">
      <c r="A340" s="716">
        <v>90215</v>
      </c>
      <c r="B340" s="716" t="s">
        <v>1418</v>
      </c>
      <c r="C340" s="716" t="s">
        <v>1419</v>
      </c>
      <c r="D340" s="718" t="s">
        <v>88</v>
      </c>
      <c r="E340" s="718">
        <v>1</v>
      </c>
      <c r="F340" s="719">
        <v>33.479999999999997</v>
      </c>
      <c r="G340" s="719">
        <v>33.479999999999997</v>
      </c>
    </row>
    <row r="341" spans="1:7" ht="60">
      <c r="A341" s="716">
        <v>90216</v>
      </c>
      <c r="B341" s="716" t="s">
        <v>1420</v>
      </c>
      <c r="C341" s="716" t="s">
        <v>1421</v>
      </c>
      <c r="D341" s="718" t="s">
        <v>88</v>
      </c>
      <c r="E341" s="718">
        <v>1</v>
      </c>
      <c r="F341" s="719">
        <v>95.98</v>
      </c>
      <c r="G341" s="719">
        <v>95.98</v>
      </c>
    </row>
    <row r="342" spans="1:7" ht="60">
      <c r="A342" s="716">
        <v>90219</v>
      </c>
      <c r="B342" s="716" t="s">
        <v>1422</v>
      </c>
      <c r="C342" s="716" t="s">
        <v>1423</v>
      </c>
      <c r="D342" s="718" t="s">
        <v>44</v>
      </c>
      <c r="E342" s="718">
        <v>1</v>
      </c>
      <c r="F342" s="719">
        <v>90.9</v>
      </c>
      <c r="G342" s="719">
        <v>90.9</v>
      </c>
    </row>
    <row r="343" spans="1:7" ht="90">
      <c r="A343" s="716">
        <v>90228</v>
      </c>
      <c r="B343" s="716" t="s">
        <v>1424</v>
      </c>
      <c r="C343" s="716" t="s">
        <v>1425</v>
      </c>
      <c r="D343" s="718" t="s">
        <v>44</v>
      </c>
      <c r="E343" s="718">
        <v>1</v>
      </c>
      <c r="F343" s="719">
        <v>91.17</v>
      </c>
      <c r="G343" s="719">
        <v>91.17</v>
      </c>
    </row>
    <row r="344" spans="1:7">
      <c r="A344" s="717">
        <v>903</v>
      </c>
      <c r="B344" s="716"/>
      <c r="C344" s="717" t="s">
        <v>230</v>
      </c>
      <c r="D344" s="718"/>
      <c r="E344" s="718"/>
      <c r="F344" s="719"/>
      <c r="G344" s="719"/>
    </row>
    <row r="345" spans="1:7" ht="60">
      <c r="A345" s="716">
        <v>90302</v>
      </c>
      <c r="B345" s="716" t="s">
        <v>1426</v>
      </c>
      <c r="C345" s="716" t="s">
        <v>1427</v>
      </c>
      <c r="D345" s="718" t="s">
        <v>88</v>
      </c>
      <c r="E345" s="718">
        <v>1</v>
      </c>
      <c r="F345" s="719">
        <v>39.94</v>
      </c>
      <c r="G345" s="719">
        <v>39.94</v>
      </c>
    </row>
    <row r="346" spans="1:7" ht="60">
      <c r="A346" s="716">
        <v>90305</v>
      </c>
      <c r="B346" s="716" t="s">
        <v>1428</v>
      </c>
      <c r="C346" s="716" t="s">
        <v>1429</v>
      </c>
      <c r="D346" s="718" t="s">
        <v>88</v>
      </c>
      <c r="E346" s="718">
        <v>1</v>
      </c>
      <c r="F346" s="719">
        <v>280.98</v>
      </c>
      <c r="G346" s="719">
        <v>280.98</v>
      </c>
    </row>
    <row r="347" spans="1:7" ht="75">
      <c r="A347" s="716">
        <v>90306</v>
      </c>
      <c r="B347" s="716" t="s">
        <v>1430</v>
      </c>
      <c r="C347" s="716" t="s">
        <v>1431</v>
      </c>
      <c r="D347" s="718" t="s">
        <v>88</v>
      </c>
      <c r="E347" s="718">
        <v>1</v>
      </c>
      <c r="F347" s="719">
        <v>174.35</v>
      </c>
      <c r="G347" s="719">
        <v>174.35</v>
      </c>
    </row>
    <row r="348" spans="1:7" ht="60">
      <c r="A348" s="716">
        <v>90312</v>
      </c>
      <c r="B348" s="716" t="s">
        <v>1432</v>
      </c>
      <c r="C348" s="716" t="s">
        <v>1433</v>
      </c>
      <c r="D348" s="718" t="s">
        <v>88</v>
      </c>
      <c r="E348" s="718">
        <v>1</v>
      </c>
      <c r="F348" s="719">
        <v>257.39999999999998</v>
      </c>
      <c r="G348" s="719">
        <v>257.39999999999998</v>
      </c>
    </row>
    <row r="349" spans="1:7" ht="60">
      <c r="A349" s="716">
        <v>90314</v>
      </c>
      <c r="B349" s="716" t="s">
        <v>1434</v>
      </c>
      <c r="C349" s="716" t="s">
        <v>1435</v>
      </c>
      <c r="D349" s="718" t="s">
        <v>88</v>
      </c>
      <c r="E349" s="718">
        <v>1</v>
      </c>
      <c r="F349" s="719">
        <v>101.68</v>
      </c>
      <c r="G349" s="719">
        <v>101.68</v>
      </c>
    </row>
    <row r="350" spans="1:7">
      <c r="A350" s="717">
        <v>904</v>
      </c>
      <c r="B350" s="716"/>
      <c r="C350" s="717" t="s">
        <v>235</v>
      </c>
      <c r="D350" s="718"/>
      <c r="E350" s="718"/>
      <c r="F350" s="719"/>
      <c r="G350" s="719"/>
    </row>
    <row r="351" spans="1:7" ht="105">
      <c r="A351" s="716">
        <v>90403</v>
      </c>
      <c r="B351" s="716" t="s">
        <v>1436</v>
      </c>
      <c r="C351" s="716" t="s">
        <v>1437</v>
      </c>
      <c r="D351" s="718" t="s">
        <v>88</v>
      </c>
      <c r="E351" s="718">
        <v>1</v>
      </c>
      <c r="F351" s="719">
        <v>132.46</v>
      </c>
      <c r="G351" s="719">
        <v>132.46</v>
      </c>
    </row>
    <row r="352" spans="1:7">
      <c r="A352" s="717">
        <v>905</v>
      </c>
      <c r="B352" s="716"/>
      <c r="C352" s="717" t="s">
        <v>1321</v>
      </c>
      <c r="D352" s="718"/>
      <c r="E352" s="718"/>
      <c r="F352" s="719"/>
      <c r="G352" s="719"/>
    </row>
    <row r="353" spans="1:7" ht="75">
      <c r="A353" s="716">
        <v>90501</v>
      </c>
      <c r="B353" s="716" t="s">
        <v>1438</v>
      </c>
      <c r="C353" s="716" t="s">
        <v>1439</v>
      </c>
      <c r="D353" s="718" t="s">
        <v>44</v>
      </c>
      <c r="E353" s="718">
        <v>1</v>
      </c>
      <c r="F353" s="719">
        <v>73.819999999999993</v>
      </c>
      <c r="G353" s="719">
        <v>73.819999999999993</v>
      </c>
    </row>
    <row r="354" spans="1:7" ht="75">
      <c r="A354" s="716">
        <v>90502</v>
      </c>
      <c r="B354" s="716" t="s">
        <v>1440</v>
      </c>
      <c r="C354" s="716" t="s">
        <v>1441</v>
      </c>
      <c r="D354" s="718" t="s">
        <v>44</v>
      </c>
      <c r="E354" s="718">
        <v>1</v>
      </c>
      <c r="F354" s="719">
        <v>25.32</v>
      </c>
      <c r="G354" s="719">
        <v>25.32</v>
      </c>
    </row>
    <row r="355" spans="1:7" ht="60">
      <c r="A355" s="716">
        <v>90506</v>
      </c>
      <c r="B355" s="716" t="s">
        <v>1442</v>
      </c>
      <c r="C355" s="716" t="s">
        <v>1443</v>
      </c>
      <c r="D355" s="718" t="s">
        <v>44</v>
      </c>
      <c r="E355" s="718">
        <v>1</v>
      </c>
      <c r="F355" s="719">
        <v>18.3</v>
      </c>
      <c r="G355" s="719">
        <v>18.3</v>
      </c>
    </row>
    <row r="356" spans="1:7" ht="60">
      <c r="A356" s="716">
        <v>90509</v>
      </c>
      <c r="B356" s="716" t="s">
        <v>1444</v>
      </c>
      <c r="C356" s="716" t="s">
        <v>1445</v>
      </c>
      <c r="D356" s="718" t="s">
        <v>44</v>
      </c>
      <c r="E356" s="718">
        <v>1</v>
      </c>
      <c r="F356" s="719">
        <v>105.32</v>
      </c>
      <c r="G356" s="719">
        <v>105.32</v>
      </c>
    </row>
    <row r="357" spans="1:7" ht="60">
      <c r="A357" s="716">
        <v>90511</v>
      </c>
      <c r="B357" s="716" t="s">
        <v>1446</v>
      </c>
      <c r="C357" s="716" t="s">
        <v>1447</v>
      </c>
      <c r="D357" s="718" t="s">
        <v>44</v>
      </c>
      <c r="E357" s="718">
        <v>1</v>
      </c>
      <c r="F357" s="719">
        <v>10.92</v>
      </c>
      <c r="G357" s="719">
        <v>10.92</v>
      </c>
    </row>
    <row r="358" spans="1:7" ht="60">
      <c r="A358" s="716">
        <v>90512</v>
      </c>
      <c r="B358" s="716" t="s">
        <v>1448</v>
      </c>
      <c r="C358" s="716" t="s">
        <v>1449</v>
      </c>
      <c r="D358" s="718" t="s">
        <v>776</v>
      </c>
      <c r="E358" s="718">
        <v>1</v>
      </c>
      <c r="F358" s="719">
        <v>27.06</v>
      </c>
      <c r="G358" s="719">
        <v>27.06</v>
      </c>
    </row>
    <row r="359" spans="1:7">
      <c r="A359" s="717">
        <v>10</v>
      </c>
      <c r="B359" s="716"/>
      <c r="C359" s="717" t="s">
        <v>240</v>
      </c>
      <c r="D359" s="718"/>
      <c r="E359" s="718"/>
      <c r="F359" s="719"/>
      <c r="G359" s="719"/>
    </row>
    <row r="360" spans="1:7" ht="30">
      <c r="A360" s="717">
        <v>1001</v>
      </c>
      <c r="B360" s="716"/>
      <c r="C360" s="717" t="s">
        <v>1450</v>
      </c>
      <c r="D360" s="718"/>
      <c r="E360" s="718"/>
      <c r="F360" s="719"/>
      <c r="G360" s="719"/>
    </row>
    <row r="361" spans="1:7" ht="90">
      <c r="A361" s="716">
        <v>100102</v>
      </c>
      <c r="B361" s="716" t="s">
        <v>1451</v>
      </c>
      <c r="C361" s="716" t="s">
        <v>1452</v>
      </c>
      <c r="D361" s="718" t="s">
        <v>44</v>
      </c>
      <c r="E361" s="718">
        <v>1</v>
      </c>
      <c r="F361" s="719">
        <v>92.23</v>
      </c>
      <c r="G361" s="719">
        <v>92.23</v>
      </c>
    </row>
    <row r="362" spans="1:7" ht="105">
      <c r="A362" s="716">
        <v>100105</v>
      </c>
      <c r="B362" s="716" t="s">
        <v>1453</v>
      </c>
      <c r="C362" s="716" t="s">
        <v>1454</v>
      </c>
      <c r="D362" s="718" t="s">
        <v>44</v>
      </c>
      <c r="E362" s="718">
        <v>1</v>
      </c>
      <c r="F362" s="719">
        <v>431.43</v>
      </c>
      <c r="G362" s="719">
        <v>431.43</v>
      </c>
    </row>
    <row r="363" spans="1:7" ht="45">
      <c r="A363" s="717">
        <v>1002</v>
      </c>
      <c r="B363" s="716"/>
      <c r="C363" s="717" t="s">
        <v>242</v>
      </c>
      <c r="D363" s="718"/>
      <c r="E363" s="718"/>
      <c r="F363" s="719"/>
      <c r="G363" s="719"/>
    </row>
    <row r="364" spans="1:7" ht="60">
      <c r="A364" s="716">
        <v>100202</v>
      </c>
      <c r="B364" s="716" t="s">
        <v>1455</v>
      </c>
      <c r="C364" s="716" t="s">
        <v>1456</v>
      </c>
      <c r="D364" s="718" t="s">
        <v>44</v>
      </c>
      <c r="E364" s="718">
        <v>1</v>
      </c>
      <c r="F364" s="719">
        <v>65.95</v>
      </c>
      <c r="G364" s="719">
        <v>65.95</v>
      </c>
    </row>
    <row r="365" spans="1:7" ht="60">
      <c r="A365" s="716">
        <v>100203</v>
      </c>
      <c r="B365" s="716" t="s">
        <v>1457</v>
      </c>
      <c r="C365" s="716" t="s">
        <v>1458</v>
      </c>
      <c r="D365" s="718" t="s">
        <v>44</v>
      </c>
      <c r="E365" s="718">
        <v>1</v>
      </c>
      <c r="F365" s="719">
        <v>45.92</v>
      </c>
      <c r="G365" s="719">
        <v>45.92</v>
      </c>
    </row>
    <row r="366" spans="1:7" ht="75">
      <c r="A366" s="716">
        <v>100204</v>
      </c>
      <c r="B366" s="716" t="s">
        <v>1459</v>
      </c>
      <c r="C366" s="716" t="s">
        <v>1460</v>
      </c>
      <c r="D366" s="718" t="s">
        <v>44</v>
      </c>
      <c r="E366" s="718">
        <v>1</v>
      </c>
      <c r="F366" s="719">
        <v>50.66</v>
      </c>
      <c r="G366" s="719">
        <v>50.66</v>
      </c>
    </row>
    <row r="367" spans="1:7" ht="105">
      <c r="A367" s="716">
        <v>100208</v>
      </c>
      <c r="B367" s="716" t="s">
        <v>1461</v>
      </c>
      <c r="C367" s="716" t="s">
        <v>1462</v>
      </c>
      <c r="D367" s="718" t="s">
        <v>44</v>
      </c>
      <c r="E367" s="718">
        <v>1</v>
      </c>
      <c r="F367" s="719">
        <v>373.49</v>
      </c>
      <c r="G367" s="719">
        <v>373.49</v>
      </c>
    </row>
    <row r="368" spans="1:7" ht="30">
      <c r="A368" s="717">
        <v>1003</v>
      </c>
      <c r="B368" s="716"/>
      <c r="C368" s="717" t="s">
        <v>1463</v>
      </c>
      <c r="D368" s="718"/>
      <c r="E368" s="718"/>
      <c r="F368" s="719"/>
      <c r="G368" s="719"/>
    </row>
    <row r="369" spans="1:7" ht="105">
      <c r="A369" s="716">
        <v>100301</v>
      </c>
      <c r="B369" s="716" t="s">
        <v>1464</v>
      </c>
      <c r="C369" s="716" t="s">
        <v>1465</v>
      </c>
      <c r="D369" s="718" t="s">
        <v>44</v>
      </c>
      <c r="E369" s="718">
        <v>1</v>
      </c>
      <c r="F369" s="719">
        <v>103.23</v>
      </c>
      <c r="G369" s="719">
        <v>103.23</v>
      </c>
    </row>
    <row r="370" spans="1:7">
      <c r="A370" s="717">
        <v>11</v>
      </c>
      <c r="B370" s="716"/>
      <c r="C370" s="717" t="s">
        <v>246</v>
      </c>
      <c r="D370" s="718"/>
      <c r="E370" s="718"/>
      <c r="F370" s="719"/>
      <c r="G370" s="719"/>
    </row>
    <row r="371" spans="1:7">
      <c r="A371" s="717">
        <v>1101</v>
      </c>
      <c r="B371" s="716"/>
      <c r="C371" s="717" t="s">
        <v>248</v>
      </c>
      <c r="D371" s="718"/>
      <c r="E371" s="718"/>
      <c r="F371" s="719"/>
      <c r="G371" s="719"/>
    </row>
    <row r="372" spans="1:7" ht="60">
      <c r="A372" s="716">
        <v>110101</v>
      </c>
      <c r="B372" s="716" t="s">
        <v>1466</v>
      </c>
      <c r="C372" s="716" t="s">
        <v>1467</v>
      </c>
      <c r="D372" s="718" t="s">
        <v>44</v>
      </c>
      <c r="E372" s="718">
        <v>1</v>
      </c>
      <c r="F372" s="719">
        <v>15.47</v>
      </c>
      <c r="G372" s="719">
        <v>15.47</v>
      </c>
    </row>
    <row r="373" spans="1:7">
      <c r="A373" s="717">
        <v>1102</v>
      </c>
      <c r="B373" s="716"/>
      <c r="C373" s="717" t="s">
        <v>1468</v>
      </c>
      <c r="D373" s="718"/>
      <c r="E373" s="718"/>
      <c r="F373" s="719"/>
      <c r="G373" s="719"/>
    </row>
    <row r="374" spans="1:7" ht="60">
      <c r="A374" s="716">
        <v>110201</v>
      </c>
      <c r="B374" s="716" t="s">
        <v>1469</v>
      </c>
      <c r="C374" s="716" t="s">
        <v>1470</v>
      </c>
      <c r="D374" s="718" t="s">
        <v>44</v>
      </c>
      <c r="E374" s="718">
        <v>1</v>
      </c>
      <c r="F374" s="719">
        <v>52.1</v>
      </c>
      <c r="G374" s="719">
        <v>52.1</v>
      </c>
    </row>
    <row r="375" spans="1:7" ht="75">
      <c r="A375" s="716">
        <v>110210</v>
      </c>
      <c r="B375" s="716" t="s">
        <v>1471</v>
      </c>
      <c r="C375" s="716" t="s">
        <v>1472</v>
      </c>
      <c r="D375" s="718" t="s">
        <v>44</v>
      </c>
      <c r="E375" s="718">
        <v>1</v>
      </c>
      <c r="F375" s="719">
        <v>85</v>
      </c>
      <c r="G375" s="719">
        <v>85</v>
      </c>
    </row>
    <row r="376" spans="1:7" ht="45">
      <c r="A376" s="717">
        <v>1103</v>
      </c>
      <c r="B376" s="716"/>
      <c r="C376" s="717" t="s">
        <v>251</v>
      </c>
      <c r="D376" s="718"/>
      <c r="E376" s="718"/>
      <c r="F376" s="719"/>
      <c r="G376" s="719"/>
    </row>
    <row r="377" spans="1:7" ht="60">
      <c r="A377" s="716">
        <v>110301</v>
      </c>
      <c r="B377" s="716" t="s">
        <v>1473</v>
      </c>
      <c r="C377" s="716" t="s">
        <v>1474</v>
      </c>
      <c r="D377" s="718" t="s">
        <v>44</v>
      </c>
      <c r="E377" s="718">
        <v>1</v>
      </c>
      <c r="F377" s="719">
        <v>43.43</v>
      </c>
      <c r="G377" s="719">
        <v>43.43</v>
      </c>
    </row>
    <row r="378" spans="1:7" ht="60">
      <c r="A378" s="716">
        <v>110302</v>
      </c>
      <c r="B378" s="716" t="s">
        <v>1475</v>
      </c>
      <c r="C378" s="716" t="s">
        <v>1476</v>
      </c>
      <c r="D378" s="718" t="s">
        <v>44</v>
      </c>
      <c r="E378" s="718">
        <v>1</v>
      </c>
      <c r="F378" s="719">
        <v>74.59</v>
      </c>
      <c r="G378" s="719">
        <v>74.59</v>
      </c>
    </row>
    <row r="379" spans="1:7">
      <c r="A379" s="717">
        <v>1104</v>
      </c>
      <c r="B379" s="716"/>
      <c r="C379" s="717" t="s">
        <v>1321</v>
      </c>
      <c r="D379" s="718"/>
      <c r="E379" s="718"/>
      <c r="F379" s="719"/>
      <c r="G379" s="719"/>
    </row>
    <row r="380" spans="1:7" ht="75">
      <c r="A380" s="716">
        <v>110401</v>
      </c>
      <c r="B380" s="716" t="s">
        <v>1477</v>
      </c>
      <c r="C380" s="716" t="s">
        <v>1478</v>
      </c>
      <c r="D380" s="718" t="s">
        <v>44</v>
      </c>
      <c r="E380" s="718">
        <v>1</v>
      </c>
      <c r="F380" s="719">
        <v>126.97</v>
      </c>
      <c r="G380" s="719">
        <v>126.97</v>
      </c>
    </row>
    <row r="381" spans="1:7">
      <c r="A381" s="717">
        <v>12</v>
      </c>
      <c r="B381" s="716"/>
      <c r="C381" s="717" t="s">
        <v>254</v>
      </c>
      <c r="D381" s="718"/>
      <c r="E381" s="718"/>
      <c r="F381" s="719"/>
      <c r="G381" s="719"/>
    </row>
    <row r="382" spans="1:7">
      <c r="A382" s="717">
        <v>1201</v>
      </c>
      <c r="B382" s="716"/>
      <c r="C382" s="717" t="s">
        <v>248</v>
      </c>
      <c r="D382" s="718"/>
      <c r="E382" s="718"/>
      <c r="F382" s="719"/>
      <c r="G382" s="719"/>
    </row>
    <row r="383" spans="1:7" ht="60">
      <c r="A383" s="716">
        <v>120101</v>
      </c>
      <c r="B383" s="716" t="s">
        <v>1479</v>
      </c>
      <c r="C383" s="716" t="s">
        <v>1480</v>
      </c>
      <c r="D383" s="718" t="s">
        <v>44</v>
      </c>
      <c r="E383" s="718">
        <v>1</v>
      </c>
      <c r="F383" s="719">
        <v>7.95</v>
      </c>
      <c r="G383" s="719">
        <v>7.95</v>
      </c>
    </row>
    <row r="384" spans="1:7">
      <c r="A384" s="717">
        <v>1202</v>
      </c>
      <c r="B384" s="716"/>
      <c r="C384" s="717" t="s">
        <v>265</v>
      </c>
      <c r="D384" s="718"/>
      <c r="E384" s="718"/>
      <c r="F384" s="719"/>
      <c r="G384" s="719"/>
    </row>
    <row r="385" spans="1:7" ht="90">
      <c r="A385" s="716">
        <v>120201</v>
      </c>
      <c r="B385" s="716" t="s">
        <v>1481</v>
      </c>
      <c r="C385" s="716" t="s">
        <v>1482</v>
      </c>
      <c r="D385" s="718" t="s">
        <v>44</v>
      </c>
      <c r="E385" s="718">
        <v>1</v>
      </c>
      <c r="F385" s="719">
        <v>113.73</v>
      </c>
      <c r="G385" s="719">
        <v>113.73</v>
      </c>
    </row>
    <row r="386" spans="1:7" ht="60">
      <c r="A386" s="716">
        <v>120205</v>
      </c>
      <c r="B386" s="716" t="s">
        <v>1483</v>
      </c>
      <c r="C386" s="716" t="s">
        <v>1484</v>
      </c>
      <c r="D386" s="718" t="s">
        <v>88</v>
      </c>
      <c r="E386" s="718">
        <v>1</v>
      </c>
      <c r="F386" s="719">
        <v>53.07</v>
      </c>
      <c r="G386" s="719">
        <v>53.07</v>
      </c>
    </row>
    <row r="387" spans="1:7" ht="60">
      <c r="A387" s="716">
        <v>120207</v>
      </c>
      <c r="B387" s="716" t="s">
        <v>1485</v>
      </c>
      <c r="C387" s="716" t="s">
        <v>1486</v>
      </c>
      <c r="D387" s="718" t="s">
        <v>88</v>
      </c>
      <c r="E387" s="718">
        <v>1</v>
      </c>
      <c r="F387" s="719">
        <v>84.44</v>
      </c>
      <c r="G387" s="719">
        <v>84.44</v>
      </c>
    </row>
    <row r="388" spans="1:7" ht="60">
      <c r="A388" s="716">
        <v>120208</v>
      </c>
      <c r="B388" s="716" t="s">
        <v>1487</v>
      </c>
      <c r="C388" s="716" t="s">
        <v>1488</v>
      </c>
      <c r="D388" s="718" t="s">
        <v>88</v>
      </c>
      <c r="E388" s="718">
        <v>1</v>
      </c>
      <c r="F388" s="719">
        <v>22.04</v>
      </c>
      <c r="G388" s="719">
        <v>22.04</v>
      </c>
    </row>
    <row r="389" spans="1:7" ht="60">
      <c r="A389" s="716">
        <v>120216</v>
      </c>
      <c r="B389" s="716" t="s">
        <v>1489</v>
      </c>
      <c r="C389" s="716" t="s">
        <v>1490</v>
      </c>
      <c r="D389" s="718" t="s">
        <v>88</v>
      </c>
      <c r="E389" s="718">
        <v>1</v>
      </c>
      <c r="F389" s="719">
        <v>19.440000000000001</v>
      </c>
      <c r="G389" s="719">
        <v>19.440000000000001</v>
      </c>
    </row>
    <row r="390" spans="1:7" ht="75">
      <c r="A390" s="716">
        <v>120221</v>
      </c>
      <c r="B390" s="716" t="s">
        <v>1491</v>
      </c>
      <c r="C390" s="716" t="s">
        <v>1492</v>
      </c>
      <c r="D390" s="718" t="s">
        <v>44</v>
      </c>
      <c r="E390" s="718">
        <v>1</v>
      </c>
      <c r="F390" s="719">
        <v>244.73</v>
      </c>
      <c r="G390" s="719">
        <v>244.73</v>
      </c>
    </row>
    <row r="391" spans="1:7" ht="60">
      <c r="A391" s="716">
        <v>120224</v>
      </c>
      <c r="B391" s="716" t="s">
        <v>1493</v>
      </c>
      <c r="C391" s="716" t="s">
        <v>1494</v>
      </c>
      <c r="D391" s="718" t="s">
        <v>44</v>
      </c>
      <c r="E391" s="718">
        <v>1</v>
      </c>
      <c r="F391" s="719">
        <v>17.55</v>
      </c>
      <c r="G391" s="719">
        <v>17.55</v>
      </c>
    </row>
    <row r="392" spans="1:7" ht="60">
      <c r="A392" s="716">
        <v>120227</v>
      </c>
      <c r="B392" s="716" t="s">
        <v>1495</v>
      </c>
      <c r="C392" s="716" t="s">
        <v>1496</v>
      </c>
      <c r="D392" s="718" t="s">
        <v>88</v>
      </c>
      <c r="E392" s="718">
        <v>1</v>
      </c>
      <c r="F392" s="719">
        <v>52.56</v>
      </c>
      <c r="G392" s="719">
        <v>52.56</v>
      </c>
    </row>
    <row r="393" spans="1:7" ht="90">
      <c r="A393" s="716">
        <v>120232</v>
      </c>
      <c r="B393" s="716" t="s">
        <v>1497</v>
      </c>
      <c r="C393" s="716" t="s">
        <v>1498</v>
      </c>
      <c r="D393" s="718" t="s">
        <v>44</v>
      </c>
      <c r="E393" s="718">
        <v>1</v>
      </c>
      <c r="F393" s="719">
        <v>113.4</v>
      </c>
      <c r="G393" s="719">
        <v>113.4</v>
      </c>
    </row>
    <row r="394" spans="1:7" ht="105">
      <c r="A394" s="716">
        <v>120241</v>
      </c>
      <c r="B394" s="716" t="s">
        <v>1499</v>
      </c>
      <c r="C394" s="716" t="s">
        <v>1500</v>
      </c>
      <c r="D394" s="718" t="s">
        <v>44</v>
      </c>
      <c r="E394" s="718">
        <v>1</v>
      </c>
      <c r="F394" s="719">
        <v>84.54</v>
      </c>
      <c r="G394" s="719">
        <v>84.54</v>
      </c>
    </row>
    <row r="395" spans="1:7" ht="45">
      <c r="A395" s="717">
        <v>1203</v>
      </c>
      <c r="B395" s="716"/>
      <c r="C395" s="717" t="s">
        <v>251</v>
      </c>
      <c r="D395" s="718"/>
      <c r="E395" s="718"/>
      <c r="F395" s="719"/>
      <c r="G395" s="719"/>
    </row>
    <row r="396" spans="1:7" ht="60">
      <c r="A396" s="716">
        <v>120301</v>
      </c>
      <c r="B396" s="716" t="s">
        <v>1501</v>
      </c>
      <c r="C396" s="716" t="s">
        <v>1502</v>
      </c>
      <c r="D396" s="718" t="s">
        <v>44</v>
      </c>
      <c r="E396" s="718">
        <v>1</v>
      </c>
      <c r="F396" s="719">
        <v>38.85</v>
      </c>
      <c r="G396" s="719">
        <v>38.85</v>
      </c>
    </row>
    <row r="397" spans="1:7" ht="60">
      <c r="A397" s="716">
        <v>120302</v>
      </c>
      <c r="B397" s="716" t="s">
        <v>1503</v>
      </c>
      <c r="C397" s="716" t="s">
        <v>1504</v>
      </c>
      <c r="D397" s="718" t="s">
        <v>44</v>
      </c>
      <c r="E397" s="718">
        <v>1</v>
      </c>
      <c r="F397" s="719">
        <v>27.27</v>
      </c>
      <c r="G397" s="719">
        <v>27.27</v>
      </c>
    </row>
    <row r="398" spans="1:7" ht="60">
      <c r="A398" s="716">
        <v>120303</v>
      </c>
      <c r="B398" s="716" t="s">
        <v>1505</v>
      </c>
      <c r="C398" s="716" t="s">
        <v>1506</v>
      </c>
      <c r="D398" s="718" t="s">
        <v>44</v>
      </c>
      <c r="E398" s="718">
        <v>1</v>
      </c>
      <c r="F398" s="719">
        <v>66.180000000000007</v>
      </c>
      <c r="G398" s="719">
        <v>66.180000000000007</v>
      </c>
    </row>
    <row r="399" spans="1:7" ht="90">
      <c r="A399" s="716">
        <v>120304</v>
      </c>
      <c r="B399" s="716" t="s">
        <v>1507</v>
      </c>
      <c r="C399" s="716" t="s">
        <v>1508</v>
      </c>
      <c r="D399" s="718" t="s">
        <v>44</v>
      </c>
      <c r="E399" s="718">
        <v>1</v>
      </c>
      <c r="F399" s="719">
        <v>72.02</v>
      </c>
      <c r="G399" s="719">
        <v>72.02</v>
      </c>
    </row>
    <row r="400" spans="1:7" ht="60">
      <c r="A400" s="716">
        <v>120308</v>
      </c>
      <c r="B400" s="716" t="s">
        <v>1509</v>
      </c>
      <c r="C400" s="716" t="s">
        <v>1510</v>
      </c>
      <c r="D400" s="718" t="s">
        <v>44</v>
      </c>
      <c r="E400" s="718">
        <v>1</v>
      </c>
      <c r="F400" s="719">
        <v>8.7200000000000006</v>
      </c>
      <c r="G400" s="719">
        <v>8.7200000000000006</v>
      </c>
    </row>
    <row r="401" spans="1:7">
      <c r="A401" s="717">
        <v>13</v>
      </c>
      <c r="B401" s="716"/>
      <c r="C401" s="717" t="s">
        <v>259</v>
      </c>
      <c r="D401" s="718"/>
      <c r="E401" s="718"/>
      <c r="F401" s="719"/>
      <c r="G401" s="719"/>
    </row>
    <row r="402" spans="1:7">
      <c r="A402" s="717">
        <v>1301</v>
      </c>
      <c r="B402" s="716"/>
      <c r="C402" s="717" t="s">
        <v>261</v>
      </c>
      <c r="D402" s="718"/>
      <c r="E402" s="718"/>
      <c r="F402" s="719"/>
      <c r="G402" s="719"/>
    </row>
    <row r="403" spans="1:7" ht="60">
      <c r="A403" s="716">
        <v>130103</v>
      </c>
      <c r="B403" s="716" t="s">
        <v>1511</v>
      </c>
      <c r="C403" s="716" t="s">
        <v>1512</v>
      </c>
      <c r="D403" s="718" t="s">
        <v>44</v>
      </c>
      <c r="E403" s="718">
        <v>1</v>
      </c>
      <c r="F403" s="719">
        <v>28.2</v>
      </c>
      <c r="G403" s="719">
        <v>28.2</v>
      </c>
    </row>
    <row r="404" spans="1:7" ht="60">
      <c r="A404" s="716">
        <v>130104</v>
      </c>
      <c r="B404" s="716" t="s">
        <v>1513</v>
      </c>
      <c r="C404" s="716" t="s">
        <v>1514</v>
      </c>
      <c r="D404" s="718" t="s">
        <v>44</v>
      </c>
      <c r="E404" s="718">
        <v>1</v>
      </c>
      <c r="F404" s="719">
        <v>43.97</v>
      </c>
      <c r="G404" s="719">
        <v>43.97</v>
      </c>
    </row>
    <row r="405" spans="1:7" ht="60">
      <c r="A405" s="716">
        <v>130109</v>
      </c>
      <c r="B405" s="716" t="s">
        <v>1515</v>
      </c>
      <c r="C405" s="716" t="s">
        <v>1516</v>
      </c>
      <c r="D405" s="718" t="s">
        <v>44</v>
      </c>
      <c r="E405" s="718">
        <v>1</v>
      </c>
      <c r="F405" s="719">
        <v>87.43</v>
      </c>
      <c r="G405" s="719">
        <v>87.43</v>
      </c>
    </row>
    <row r="406" spans="1:7" ht="60">
      <c r="A406" s="716">
        <v>130110</v>
      </c>
      <c r="B406" s="716" t="s">
        <v>1517</v>
      </c>
      <c r="C406" s="716" t="s">
        <v>1518</v>
      </c>
      <c r="D406" s="718" t="s">
        <v>44</v>
      </c>
      <c r="E406" s="718">
        <v>1</v>
      </c>
      <c r="F406" s="719">
        <v>76.040000000000006</v>
      </c>
      <c r="G406" s="719">
        <v>76.040000000000006</v>
      </c>
    </row>
    <row r="407" spans="1:7" ht="60">
      <c r="A407" s="716">
        <v>130111</v>
      </c>
      <c r="B407" s="716" t="s">
        <v>1519</v>
      </c>
      <c r="C407" s="716" t="s">
        <v>263</v>
      </c>
      <c r="D407" s="718" t="s">
        <v>44</v>
      </c>
      <c r="E407" s="718">
        <v>1</v>
      </c>
      <c r="F407" s="719">
        <v>66.209999999999994</v>
      </c>
      <c r="G407" s="719">
        <v>66.209999999999994</v>
      </c>
    </row>
    <row r="408" spans="1:7" ht="60">
      <c r="A408" s="716">
        <v>130112</v>
      </c>
      <c r="B408" s="716" t="s">
        <v>1520</v>
      </c>
      <c r="C408" s="716" t="s">
        <v>1521</v>
      </c>
      <c r="D408" s="718" t="s">
        <v>44</v>
      </c>
      <c r="E408" s="718">
        <v>1</v>
      </c>
      <c r="F408" s="719">
        <v>57.67</v>
      </c>
      <c r="G408" s="719">
        <v>57.67</v>
      </c>
    </row>
    <row r="409" spans="1:7" ht="60">
      <c r="A409" s="716">
        <v>130113</v>
      </c>
      <c r="B409" s="716" t="s">
        <v>1522</v>
      </c>
      <c r="C409" s="716" t="s">
        <v>1523</v>
      </c>
      <c r="D409" s="718" t="s">
        <v>44</v>
      </c>
      <c r="E409" s="718">
        <v>1</v>
      </c>
      <c r="F409" s="719">
        <v>88.07</v>
      </c>
      <c r="G409" s="719">
        <v>88.07</v>
      </c>
    </row>
    <row r="410" spans="1:7">
      <c r="A410" s="717">
        <v>1302</v>
      </c>
      <c r="B410" s="716"/>
      <c r="C410" s="717" t="s">
        <v>265</v>
      </c>
      <c r="D410" s="718"/>
      <c r="E410" s="718"/>
      <c r="F410" s="719"/>
      <c r="G410" s="719"/>
    </row>
    <row r="411" spans="1:7" ht="60">
      <c r="A411" s="716">
        <v>130202</v>
      </c>
      <c r="B411" s="716" t="s">
        <v>1524</v>
      </c>
      <c r="C411" s="716" t="s">
        <v>1525</v>
      </c>
      <c r="D411" s="718" t="s">
        <v>44</v>
      </c>
      <c r="E411" s="718">
        <v>1</v>
      </c>
      <c r="F411" s="719">
        <v>64.44</v>
      </c>
      <c r="G411" s="719">
        <v>64.44</v>
      </c>
    </row>
    <row r="412" spans="1:7" ht="75">
      <c r="A412" s="716">
        <v>130205</v>
      </c>
      <c r="B412" s="716" t="s">
        <v>1526</v>
      </c>
      <c r="C412" s="716" t="s">
        <v>1527</v>
      </c>
      <c r="D412" s="718" t="s">
        <v>44</v>
      </c>
      <c r="E412" s="718">
        <v>1</v>
      </c>
      <c r="F412" s="719">
        <v>452.05</v>
      </c>
      <c r="G412" s="719">
        <v>452.05</v>
      </c>
    </row>
    <row r="413" spans="1:7" ht="60">
      <c r="A413" s="716">
        <v>130208</v>
      </c>
      <c r="B413" s="716" t="s">
        <v>1528</v>
      </c>
      <c r="C413" s="716" t="s">
        <v>1529</v>
      </c>
      <c r="D413" s="718" t="s">
        <v>88</v>
      </c>
      <c r="E413" s="718">
        <v>1</v>
      </c>
      <c r="F413" s="719">
        <v>11.71</v>
      </c>
      <c r="G413" s="719">
        <v>11.71</v>
      </c>
    </row>
    <row r="414" spans="1:7" ht="60">
      <c r="A414" s="716">
        <v>130209</v>
      </c>
      <c r="B414" s="716" t="s">
        <v>1530</v>
      </c>
      <c r="C414" s="716" t="s">
        <v>267</v>
      </c>
      <c r="D414" s="718" t="s">
        <v>44</v>
      </c>
      <c r="E414" s="718">
        <v>1</v>
      </c>
      <c r="F414" s="719">
        <v>103.18</v>
      </c>
      <c r="G414" s="719">
        <v>103.18</v>
      </c>
    </row>
    <row r="415" spans="1:7" ht="90">
      <c r="A415" s="716">
        <v>130210</v>
      </c>
      <c r="B415" s="716" t="s">
        <v>1531</v>
      </c>
      <c r="C415" s="716" t="s">
        <v>1532</v>
      </c>
      <c r="D415" s="718" t="s">
        <v>44</v>
      </c>
      <c r="E415" s="718">
        <v>1</v>
      </c>
      <c r="F415" s="719">
        <v>77.69</v>
      </c>
      <c r="G415" s="719">
        <v>77.69</v>
      </c>
    </row>
    <row r="416" spans="1:7" ht="60">
      <c r="A416" s="716">
        <v>130211</v>
      </c>
      <c r="B416" s="716" t="s">
        <v>1533</v>
      </c>
      <c r="C416" s="716" t="s">
        <v>1534</v>
      </c>
      <c r="D416" s="718" t="s">
        <v>44</v>
      </c>
      <c r="E416" s="718">
        <v>1</v>
      </c>
      <c r="F416" s="719">
        <v>286.67</v>
      </c>
      <c r="G416" s="719">
        <v>286.67</v>
      </c>
    </row>
    <row r="417" spans="1:7" ht="60">
      <c r="A417" s="716">
        <v>130222</v>
      </c>
      <c r="B417" s="716" t="s">
        <v>1535</v>
      </c>
      <c r="C417" s="716" t="s">
        <v>1536</v>
      </c>
      <c r="D417" s="718" t="s">
        <v>44</v>
      </c>
      <c r="E417" s="718">
        <v>1</v>
      </c>
      <c r="F417" s="719">
        <v>184.8</v>
      </c>
      <c r="G417" s="719">
        <v>184.8</v>
      </c>
    </row>
    <row r="418" spans="1:7" ht="60">
      <c r="A418" s="716">
        <v>130223</v>
      </c>
      <c r="B418" s="716" t="s">
        <v>1537</v>
      </c>
      <c r="C418" s="716" t="s">
        <v>1538</v>
      </c>
      <c r="D418" s="718" t="s">
        <v>44</v>
      </c>
      <c r="E418" s="718">
        <v>1</v>
      </c>
      <c r="F418" s="719">
        <v>15.58</v>
      </c>
      <c r="G418" s="719">
        <v>15.58</v>
      </c>
    </row>
    <row r="419" spans="1:7" ht="60">
      <c r="A419" s="716">
        <v>130225</v>
      </c>
      <c r="B419" s="716" t="s">
        <v>1539</v>
      </c>
      <c r="C419" s="716" t="s">
        <v>1540</v>
      </c>
      <c r="D419" s="718" t="s">
        <v>44</v>
      </c>
      <c r="E419" s="718">
        <v>1</v>
      </c>
      <c r="F419" s="719">
        <v>11.55</v>
      </c>
      <c r="G419" s="719">
        <v>11.55</v>
      </c>
    </row>
    <row r="420" spans="1:7" ht="60">
      <c r="A420" s="716">
        <v>130226</v>
      </c>
      <c r="B420" s="716" t="s">
        <v>1541</v>
      </c>
      <c r="C420" s="716" t="s">
        <v>1542</v>
      </c>
      <c r="D420" s="718" t="s">
        <v>44</v>
      </c>
      <c r="E420" s="718">
        <v>1</v>
      </c>
      <c r="F420" s="719">
        <v>17.670000000000002</v>
      </c>
      <c r="G420" s="719">
        <v>17.670000000000002</v>
      </c>
    </row>
    <row r="421" spans="1:7" ht="105">
      <c r="A421" s="716">
        <v>130228</v>
      </c>
      <c r="B421" s="716" t="s">
        <v>1543</v>
      </c>
      <c r="C421" s="716" t="s">
        <v>1544</v>
      </c>
      <c r="D421" s="718" t="s">
        <v>44</v>
      </c>
      <c r="E421" s="718">
        <v>1</v>
      </c>
      <c r="F421" s="719">
        <v>56.89</v>
      </c>
      <c r="G421" s="719">
        <v>56.89</v>
      </c>
    </row>
    <row r="422" spans="1:7" ht="105">
      <c r="A422" s="716">
        <v>130230</v>
      </c>
      <c r="B422" s="716" t="s">
        <v>1545</v>
      </c>
      <c r="C422" s="716" t="s">
        <v>269</v>
      </c>
      <c r="D422" s="718" t="s">
        <v>44</v>
      </c>
      <c r="E422" s="718">
        <v>1</v>
      </c>
      <c r="F422" s="719">
        <v>147.13</v>
      </c>
      <c r="G422" s="719">
        <v>147.13</v>
      </c>
    </row>
    <row r="423" spans="1:7" ht="105">
      <c r="A423" s="716">
        <v>130231</v>
      </c>
      <c r="B423" s="716" t="s">
        <v>1546</v>
      </c>
      <c r="C423" s="716" t="s">
        <v>1547</v>
      </c>
      <c r="D423" s="718" t="s">
        <v>44</v>
      </c>
      <c r="E423" s="718">
        <v>1</v>
      </c>
      <c r="F423" s="719">
        <v>162.32</v>
      </c>
      <c r="G423" s="719">
        <v>162.32</v>
      </c>
    </row>
    <row r="424" spans="1:7" ht="105">
      <c r="A424" s="716">
        <v>130233</v>
      </c>
      <c r="B424" s="716" t="s">
        <v>1548</v>
      </c>
      <c r="C424" s="716" t="s">
        <v>1549</v>
      </c>
      <c r="D424" s="718" t="s">
        <v>44</v>
      </c>
      <c r="E424" s="718">
        <v>1</v>
      </c>
      <c r="F424" s="719">
        <v>144.21</v>
      </c>
      <c r="G424" s="719">
        <v>144.21</v>
      </c>
    </row>
    <row r="425" spans="1:7" ht="105">
      <c r="A425" s="716">
        <v>130234</v>
      </c>
      <c r="B425" s="716" t="s">
        <v>1550</v>
      </c>
      <c r="C425" s="716" t="s">
        <v>1551</v>
      </c>
      <c r="D425" s="718" t="s">
        <v>44</v>
      </c>
      <c r="E425" s="718">
        <v>1</v>
      </c>
      <c r="F425" s="719">
        <v>206.69</v>
      </c>
      <c r="G425" s="719">
        <v>206.69</v>
      </c>
    </row>
    <row r="426" spans="1:7" ht="90">
      <c r="A426" s="716">
        <v>130236</v>
      </c>
      <c r="B426" s="716" t="s">
        <v>1552</v>
      </c>
      <c r="C426" s="716" t="s">
        <v>1553</v>
      </c>
      <c r="D426" s="718" t="s">
        <v>44</v>
      </c>
      <c r="E426" s="718">
        <v>1</v>
      </c>
      <c r="F426" s="719">
        <v>92.98</v>
      </c>
      <c r="G426" s="719">
        <v>92.98</v>
      </c>
    </row>
    <row r="427" spans="1:7" ht="105">
      <c r="A427" s="716">
        <v>130237</v>
      </c>
      <c r="B427" s="716" t="s">
        <v>1554</v>
      </c>
      <c r="C427" s="716" t="s">
        <v>1555</v>
      </c>
      <c r="D427" s="718" t="s">
        <v>44</v>
      </c>
      <c r="E427" s="718">
        <v>1</v>
      </c>
      <c r="F427" s="719">
        <v>56.89</v>
      </c>
      <c r="G427" s="719">
        <v>56.89</v>
      </c>
    </row>
    <row r="428" spans="1:7" ht="30">
      <c r="A428" s="717">
        <v>1303</v>
      </c>
      <c r="B428" s="716"/>
      <c r="C428" s="717" t="s">
        <v>272</v>
      </c>
      <c r="D428" s="718"/>
      <c r="E428" s="718"/>
      <c r="F428" s="719"/>
      <c r="G428" s="719"/>
    </row>
    <row r="429" spans="1:7" ht="60">
      <c r="A429" s="716">
        <v>130301</v>
      </c>
      <c r="B429" s="716" t="s">
        <v>1556</v>
      </c>
      <c r="C429" s="716" t="s">
        <v>1557</v>
      </c>
      <c r="D429" s="718" t="s">
        <v>88</v>
      </c>
      <c r="E429" s="718">
        <v>1</v>
      </c>
      <c r="F429" s="719">
        <v>16.3</v>
      </c>
      <c r="G429" s="719">
        <v>16.3</v>
      </c>
    </row>
    <row r="430" spans="1:7" ht="60">
      <c r="A430" s="716">
        <v>130303</v>
      </c>
      <c r="B430" s="716" t="s">
        <v>1558</v>
      </c>
      <c r="C430" s="716" t="s">
        <v>1559</v>
      </c>
      <c r="D430" s="718" t="s">
        <v>88</v>
      </c>
      <c r="E430" s="718">
        <v>1</v>
      </c>
      <c r="F430" s="719">
        <v>17.46</v>
      </c>
      <c r="G430" s="719">
        <v>17.46</v>
      </c>
    </row>
    <row r="431" spans="1:7" ht="60">
      <c r="A431" s="716">
        <v>130304</v>
      </c>
      <c r="B431" s="716" t="s">
        <v>1560</v>
      </c>
      <c r="C431" s="716" t="s">
        <v>1561</v>
      </c>
      <c r="D431" s="718" t="s">
        <v>88</v>
      </c>
      <c r="E431" s="718">
        <v>1</v>
      </c>
      <c r="F431" s="719">
        <v>37.119999999999997</v>
      </c>
      <c r="G431" s="719">
        <v>37.119999999999997</v>
      </c>
    </row>
    <row r="432" spans="1:7" ht="60">
      <c r="A432" s="716">
        <v>130307</v>
      </c>
      <c r="B432" s="716" t="s">
        <v>1562</v>
      </c>
      <c r="C432" s="716" t="s">
        <v>1563</v>
      </c>
      <c r="D432" s="718" t="s">
        <v>88</v>
      </c>
      <c r="E432" s="718">
        <v>1</v>
      </c>
      <c r="F432" s="719">
        <v>152.93</v>
      </c>
      <c r="G432" s="719">
        <v>152.93</v>
      </c>
    </row>
    <row r="433" spans="1:7" ht="60">
      <c r="A433" s="716">
        <v>130308</v>
      </c>
      <c r="B433" s="716" t="s">
        <v>1564</v>
      </c>
      <c r="C433" s="716" t="s">
        <v>1565</v>
      </c>
      <c r="D433" s="718" t="s">
        <v>88</v>
      </c>
      <c r="E433" s="718">
        <v>1</v>
      </c>
      <c r="F433" s="719">
        <v>51.79</v>
      </c>
      <c r="G433" s="719">
        <v>51.79</v>
      </c>
    </row>
    <row r="434" spans="1:7" ht="60">
      <c r="A434" s="716">
        <v>130311</v>
      </c>
      <c r="B434" s="716" t="s">
        <v>1566</v>
      </c>
      <c r="C434" s="716" t="s">
        <v>1567</v>
      </c>
      <c r="D434" s="718" t="s">
        <v>88</v>
      </c>
      <c r="E434" s="718">
        <v>1</v>
      </c>
      <c r="F434" s="719">
        <v>16.649999999999999</v>
      </c>
      <c r="G434" s="719">
        <v>16.649999999999999</v>
      </c>
    </row>
    <row r="435" spans="1:7" ht="90">
      <c r="A435" s="716">
        <v>130315</v>
      </c>
      <c r="B435" s="716" t="s">
        <v>1568</v>
      </c>
      <c r="C435" s="716" t="s">
        <v>1569</v>
      </c>
      <c r="D435" s="718" t="s">
        <v>88</v>
      </c>
      <c r="E435" s="718">
        <v>1</v>
      </c>
      <c r="F435" s="719">
        <v>50.53</v>
      </c>
      <c r="G435" s="719">
        <v>50.53</v>
      </c>
    </row>
    <row r="436" spans="1:7" ht="60">
      <c r="A436" s="716">
        <v>130317</v>
      </c>
      <c r="B436" s="716" t="s">
        <v>1570</v>
      </c>
      <c r="C436" s="716" t="s">
        <v>1571</v>
      </c>
      <c r="D436" s="718" t="s">
        <v>88</v>
      </c>
      <c r="E436" s="718">
        <v>1</v>
      </c>
      <c r="F436" s="719">
        <v>80.760000000000005</v>
      </c>
      <c r="G436" s="719">
        <v>80.760000000000005</v>
      </c>
    </row>
    <row r="437" spans="1:7" ht="60">
      <c r="A437" s="716">
        <v>130320</v>
      </c>
      <c r="B437" s="716" t="s">
        <v>1572</v>
      </c>
      <c r="C437" s="716" t="s">
        <v>1573</v>
      </c>
      <c r="D437" s="718" t="s">
        <v>88</v>
      </c>
      <c r="E437" s="718">
        <v>1</v>
      </c>
      <c r="F437" s="719">
        <v>36.909999999999997</v>
      </c>
      <c r="G437" s="719">
        <v>36.909999999999997</v>
      </c>
    </row>
    <row r="438" spans="1:7" ht="75">
      <c r="A438" s="716">
        <v>130321</v>
      </c>
      <c r="B438" s="716" t="s">
        <v>1574</v>
      </c>
      <c r="C438" s="716" t="s">
        <v>1575</v>
      </c>
      <c r="D438" s="718" t="s">
        <v>88</v>
      </c>
      <c r="E438" s="718">
        <v>1</v>
      </c>
      <c r="F438" s="719">
        <v>50.53</v>
      </c>
      <c r="G438" s="719">
        <v>50.53</v>
      </c>
    </row>
    <row r="439" spans="1:7" ht="120">
      <c r="A439" s="716">
        <v>130322</v>
      </c>
      <c r="B439" s="716" t="s">
        <v>1576</v>
      </c>
      <c r="C439" s="716" t="s">
        <v>1577</v>
      </c>
      <c r="D439" s="718" t="s">
        <v>88</v>
      </c>
      <c r="E439" s="718">
        <v>1</v>
      </c>
      <c r="F439" s="719">
        <v>32.58</v>
      </c>
      <c r="G439" s="719">
        <v>32.58</v>
      </c>
    </row>
    <row r="440" spans="1:7" ht="90">
      <c r="A440" s="716">
        <v>130323</v>
      </c>
      <c r="B440" s="716" t="s">
        <v>1578</v>
      </c>
      <c r="C440" s="716" t="s">
        <v>1579</v>
      </c>
      <c r="D440" s="718" t="s">
        <v>88</v>
      </c>
      <c r="E440" s="718">
        <v>1</v>
      </c>
      <c r="F440" s="719">
        <v>56.07</v>
      </c>
      <c r="G440" s="719">
        <v>56.07</v>
      </c>
    </row>
    <row r="441" spans="1:7">
      <c r="A441" s="717">
        <v>1304</v>
      </c>
      <c r="B441" s="716"/>
      <c r="C441" s="717" t="s">
        <v>1321</v>
      </c>
      <c r="D441" s="718"/>
      <c r="E441" s="718"/>
      <c r="F441" s="719"/>
      <c r="G441" s="719"/>
    </row>
    <row r="442" spans="1:7" ht="60">
      <c r="A442" s="716">
        <v>130403</v>
      </c>
      <c r="B442" s="716" t="s">
        <v>1580</v>
      </c>
      <c r="C442" s="716" t="s">
        <v>1581</v>
      </c>
      <c r="D442" s="718" t="s">
        <v>44</v>
      </c>
      <c r="E442" s="718">
        <v>1</v>
      </c>
      <c r="F442" s="719">
        <v>145.99</v>
      </c>
      <c r="G442" s="719">
        <v>145.99</v>
      </c>
    </row>
    <row r="443" spans="1:7">
      <c r="A443" s="717">
        <v>14</v>
      </c>
      <c r="B443" s="716"/>
      <c r="C443" s="717" t="s">
        <v>275</v>
      </c>
      <c r="D443" s="718"/>
      <c r="E443" s="718"/>
      <c r="F443" s="719"/>
      <c r="G443" s="719"/>
    </row>
    <row r="444" spans="1:7" ht="30">
      <c r="A444" s="717">
        <v>1401</v>
      </c>
      <c r="B444" s="716"/>
      <c r="C444" s="717" t="s">
        <v>1582</v>
      </c>
      <c r="D444" s="718"/>
      <c r="E444" s="718"/>
      <c r="F444" s="719"/>
      <c r="G444" s="719"/>
    </row>
    <row r="445" spans="1:7" ht="90">
      <c r="A445" s="716">
        <v>140102</v>
      </c>
      <c r="B445" s="716" t="s">
        <v>1583</v>
      </c>
      <c r="C445" s="716" t="s">
        <v>1584</v>
      </c>
      <c r="D445" s="718" t="s">
        <v>205</v>
      </c>
      <c r="E445" s="718">
        <v>1</v>
      </c>
      <c r="F445" s="720">
        <v>2652.16</v>
      </c>
      <c r="G445" s="720">
        <v>2652.16</v>
      </c>
    </row>
    <row r="446" spans="1:7" ht="90">
      <c r="A446" s="716">
        <v>140103</v>
      </c>
      <c r="B446" s="716" t="s">
        <v>1585</v>
      </c>
      <c r="C446" s="716" t="s">
        <v>1586</v>
      </c>
      <c r="D446" s="718" t="s">
        <v>205</v>
      </c>
      <c r="E446" s="718">
        <v>1</v>
      </c>
      <c r="F446" s="720">
        <v>3457.62</v>
      </c>
      <c r="G446" s="720">
        <v>3457.62</v>
      </c>
    </row>
    <row r="447" spans="1:7" ht="90">
      <c r="A447" s="716">
        <v>140108</v>
      </c>
      <c r="B447" s="716" t="s">
        <v>1587</v>
      </c>
      <c r="C447" s="716" t="s">
        <v>1588</v>
      </c>
      <c r="D447" s="718" t="s">
        <v>205</v>
      </c>
      <c r="E447" s="718">
        <v>1</v>
      </c>
      <c r="F447" s="720">
        <v>8150.02</v>
      </c>
      <c r="G447" s="720">
        <v>8150.02</v>
      </c>
    </row>
    <row r="448" spans="1:7" ht="90">
      <c r="A448" s="716">
        <v>140109</v>
      </c>
      <c r="B448" s="716" t="s">
        <v>1589</v>
      </c>
      <c r="C448" s="716" t="s">
        <v>1590</v>
      </c>
      <c r="D448" s="718" t="s">
        <v>205</v>
      </c>
      <c r="E448" s="718">
        <v>1</v>
      </c>
      <c r="F448" s="720">
        <v>7467.47</v>
      </c>
      <c r="G448" s="720">
        <v>7467.47</v>
      </c>
    </row>
    <row r="449" spans="1:7">
      <c r="A449" s="717">
        <v>1402</v>
      </c>
      <c r="B449" s="716"/>
      <c r="C449" s="717" t="s">
        <v>1591</v>
      </c>
      <c r="D449" s="718"/>
      <c r="E449" s="718"/>
      <c r="F449" s="719"/>
      <c r="G449" s="719"/>
    </row>
    <row r="450" spans="1:7" ht="120">
      <c r="A450" s="716">
        <v>140201</v>
      </c>
      <c r="B450" s="716" t="s">
        <v>1592</v>
      </c>
      <c r="C450" s="716" t="s">
        <v>3569</v>
      </c>
      <c r="D450" s="718" t="s">
        <v>205</v>
      </c>
      <c r="E450" s="718">
        <v>1</v>
      </c>
      <c r="F450" s="719">
        <v>442.94</v>
      </c>
      <c r="G450" s="719">
        <v>442.94</v>
      </c>
    </row>
    <row r="451" spans="1:7" ht="105">
      <c r="A451" s="716">
        <v>140207</v>
      </c>
      <c r="B451" s="716" t="s">
        <v>1593</v>
      </c>
      <c r="C451" s="716" t="s">
        <v>3570</v>
      </c>
      <c r="D451" s="718" t="s">
        <v>205</v>
      </c>
      <c r="E451" s="718">
        <v>1</v>
      </c>
      <c r="F451" s="719">
        <v>379.54</v>
      </c>
      <c r="G451" s="719">
        <v>379.54</v>
      </c>
    </row>
    <row r="452" spans="1:7" ht="120">
      <c r="A452" s="716">
        <v>140208</v>
      </c>
      <c r="B452" s="716" t="s">
        <v>1594</v>
      </c>
      <c r="C452" s="716" t="s">
        <v>3571</v>
      </c>
      <c r="D452" s="718" t="s">
        <v>205</v>
      </c>
      <c r="E452" s="718">
        <v>1</v>
      </c>
      <c r="F452" s="719">
        <v>797.96</v>
      </c>
      <c r="G452" s="719">
        <v>797.96</v>
      </c>
    </row>
    <row r="453" spans="1:7" ht="105">
      <c r="A453" s="716">
        <v>140209</v>
      </c>
      <c r="B453" s="716" t="s">
        <v>1595</v>
      </c>
      <c r="C453" s="716" t="s">
        <v>1596</v>
      </c>
      <c r="D453" s="718" t="s">
        <v>205</v>
      </c>
      <c r="E453" s="718">
        <v>1</v>
      </c>
      <c r="F453" s="719">
        <v>293.74</v>
      </c>
      <c r="G453" s="719">
        <v>293.74</v>
      </c>
    </row>
    <row r="454" spans="1:7">
      <c r="A454" s="717">
        <v>1407</v>
      </c>
      <c r="B454" s="716"/>
      <c r="C454" s="717" t="s">
        <v>1597</v>
      </c>
      <c r="D454" s="718"/>
      <c r="E454" s="718"/>
      <c r="F454" s="719"/>
      <c r="G454" s="719"/>
    </row>
    <row r="455" spans="1:7" ht="60">
      <c r="A455" s="716">
        <v>140701</v>
      </c>
      <c r="B455" s="716" t="s">
        <v>1598</v>
      </c>
      <c r="C455" s="716" t="s">
        <v>1599</v>
      </c>
      <c r="D455" s="718" t="s">
        <v>1600</v>
      </c>
      <c r="E455" s="718">
        <v>1</v>
      </c>
      <c r="F455" s="719">
        <v>109.79</v>
      </c>
      <c r="G455" s="719">
        <v>109.79</v>
      </c>
    </row>
    <row r="456" spans="1:7" ht="60">
      <c r="A456" s="716">
        <v>140702</v>
      </c>
      <c r="B456" s="716" t="s">
        <v>1601</v>
      </c>
      <c r="C456" s="716" t="s">
        <v>1602</v>
      </c>
      <c r="D456" s="718" t="s">
        <v>1600</v>
      </c>
      <c r="E456" s="718">
        <v>1</v>
      </c>
      <c r="F456" s="719">
        <v>275.11</v>
      </c>
      <c r="G456" s="719">
        <v>275.11</v>
      </c>
    </row>
    <row r="457" spans="1:7" ht="60">
      <c r="A457" s="716">
        <v>140703</v>
      </c>
      <c r="B457" s="716" t="s">
        <v>1603</v>
      </c>
      <c r="C457" s="716" t="s">
        <v>1604</v>
      </c>
      <c r="D457" s="718" t="s">
        <v>1600</v>
      </c>
      <c r="E457" s="718">
        <v>1</v>
      </c>
      <c r="F457" s="719">
        <v>397.92</v>
      </c>
      <c r="G457" s="719">
        <v>397.92</v>
      </c>
    </row>
    <row r="458" spans="1:7" ht="60">
      <c r="A458" s="716">
        <v>140704</v>
      </c>
      <c r="B458" s="716" t="s">
        <v>1605</v>
      </c>
      <c r="C458" s="716" t="s">
        <v>1606</v>
      </c>
      <c r="D458" s="718" t="s">
        <v>1600</v>
      </c>
      <c r="E458" s="718">
        <v>1</v>
      </c>
      <c r="F458" s="719">
        <v>428.41</v>
      </c>
      <c r="G458" s="719">
        <v>428.41</v>
      </c>
    </row>
    <row r="459" spans="1:7" ht="60">
      <c r="A459" s="716">
        <v>140705</v>
      </c>
      <c r="B459" s="716" t="s">
        <v>1607</v>
      </c>
      <c r="C459" s="716" t="s">
        <v>1608</v>
      </c>
      <c r="D459" s="718" t="s">
        <v>1600</v>
      </c>
      <c r="E459" s="718">
        <v>1</v>
      </c>
      <c r="F459" s="719">
        <v>137.37</v>
      </c>
      <c r="G459" s="719">
        <v>137.37</v>
      </c>
    </row>
    <row r="460" spans="1:7" ht="60">
      <c r="A460" s="716">
        <v>140706</v>
      </c>
      <c r="B460" s="716" t="s">
        <v>1609</v>
      </c>
      <c r="C460" s="716" t="s">
        <v>1610</v>
      </c>
      <c r="D460" s="718" t="s">
        <v>1600</v>
      </c>
      <c r="E460" s="718">
        <v>1</v>
      </c>
      <c r="F460" s="719">
        <v>104.63</v>
      </c>
      <c r="G460" s="719">
        <v>104.63</v>
      </c>
    </row>
    <row r="461" spans="1:7" ht="60">
      <c r="A461" s="716">
        <v>140707</v>
      </c>
      <c r="B461" s="716" t="s">
        <v>1611</v>
      </c>
      <c r="C461" s="716" t="s">
        <v>1612</v>
      </c>
      <c r="D461" s="718" t="s">
        <v>1600</v>
      </c>
      <c r="E461" s="718">
        <v>1</v>
      </c>
      <c r="F461" s="719">
        <v>191.34</v>
      </c>
      <c r="G461" s="719">
        <v>191.34</v>
      </c>
    </row>
    <row r="462" spans="1:7" ht="60">
      <c r="A462" s="716">
        <v>140708</v>
      </c>
      <c r="B462" s="716" t="s">
        <v>1613</v>
      </c>
      <c r="C462" s="716" t="s">
        <v>1614</v>
      </c>
      <c r="D462" s="718" t="s">
        <v>1600</v>
      </c>
      <c r="E462" s="718">
        <v>1</v>
      </c>
      <c r="F462" s="719">
        <v>112.03</v>
      </c>
      <c r="G462" s="719">
        <v>112.03</v>
      </c>
    </row>
    <row r="463" spans="1:7" ht="60">
      <c r="A463" s="716">
        <v>140709</v>
      </c>
      <c r="B463" s="716" t="s">
        <v>1615</v>
      </c>
      <c r="C463" s="716" t="s">
        <v>1616</v>
      </c>
      <c r="D463" s="718" t="s">
        <v>1600</v>
      </c>
      <c r="E463" s="718">
        <v>1</v>
      </c>
      <c r="F463" s="719">
        <v>109.91</v>
      </c>
      <c r="G463" s="719">
        <v>109.91</v>
      </c>
    </row>
    <row r="464" spans="1:7" ht="60">
      <c r="A464" s="716">
        <v>140710</v>
      </c>
      <c r="B464" s="716" t="s">
        <v>1617</v>
      </c>
      <c r="C464" s="716" t="s">
        <v>1618</v>
      </c>
      <c r="D464" s="718" t="s">
        <v>205</v>
      </c>
      <c r="E464" s="718">
        <v>1</v>
      </c>
      <c r="F464" s="719">
        <v>245.97</v>
      </c>
      <c r="G464" s="719">
        <v>245.97</v>
      </c>
    </row>
    <row r="465" spans="1:7" ht="60">
      <c r="A465" s="716">
        <v>140711</v>
      </c>
      <c r="B465" s="716" t="s">
        <v>1619</v>
      </c>
      <c r="C465" s="716" t="s">
        <v>1620</v>
      </c>
      <c r="D465" s="718" t="s">
        <v>205</v>
      </c>
      <c r="E465" s="718">
        <v>1</v>
      </c>
      <c r="F465" s="719">
        <v>135.13</v>
      </c>
      <c r="G465" s="719">
        <v>135.13</v>
      </c>
    </row>
    <row r="466" spans="1:7" ht="60">
      <c r="A466" s="716">
        <v>140712</v>
      </c>
      <c r="B466" s="716" t="s">
        <v>1621</v>
      </c>
      <c r="C466" s="716" t="s">
        <v>1622</v>
      </c>
      <c r="D466" s="718" t="s">
        <v>205</v>
      </c>
      <c r="E466" s="718">
        <v>1</v>
      </c>
      <c r="F466" s="719">
        <v>742.03</v>
      </c>
      <c r="G466" s="719">
        <v>742.03</v>
      </c>
    </row>
    <row r="467" spans="1:7" ht="90">
      <c r="A467" s="716">
        <v>140713</v>
      </c>
      <c r="B467" s="716" t="s">
        <v>1623</v>
      </c>
      <c r="C467" s="716" t="s">
        <v>1624</v>
      </c>
      <c r="D467" s="718" t="s">
        <v>205</v>
      </c>
      <c r="E467" s="718">
        <v>1</v>
      </c>
      <c r="F467" s="720">
        <v>1092.8</v>
      </c>
      <c r="G467" s="720">
        <v>1092.8</v>
      </c>
    </row>
    <row r="468" spans="1:7" ht="105">
      <c r="A468" s="716">
        <v>140714</v>
      </c>
      <c r="B468" s="716" t="s">
        <v>1625</v>
      </c>
      <c r="C468" s="716" t="s">
        <v>1626</v>
      </c>
      <c r="D468" s="718" t="s">
        <v>205</v>
      </c>
      <c r="E468" s="718">
        <v>1</v>
      </c>
      <c r="F468" s="720">
        <v>1311.98</v>
      </c>
      <c r="G468" s="720">
        <v>1311.98</v>
      </c>
    </row>
    <row r="469" spans="1:7">
      <c r="A469" s="717">
        <v>1409</v>
      </c>
      <c r="B469" s="716"/>
      <c r="C469" s="717" t="s">
        <v>277</v>
      </c>
      <c r="D469" s="718"/>
      <c r="E469" s="718"/>
      <c r="F469" s="719"/>
      <c r="G469" s="719"/>
    </row>
    <row r="470" spans="1:7" ht="105">
      <c r="A470" s="716">
        <v>140901</v>
      </c>
      <c r="B470" s="716" t="s">
        <v>1627</v>
      </c>
      <c r="C470" s="716" t="s">
        <v>1628</v>
      </c>
      <c r="D470" s="718" t="s">
        <v>88</v>
      </c>
      <c r="E470" s="718">
        <v>1</v>
      </c>
      <c r="F470" s="719">
        <v>134.57</v>
      </c>
      <c r="G470" s="719">
        <v>134.57</v>
      </c>
    </row>
    <row r="471" spans="1:7" ht="105">
      <c r="A471" s="716">
        <v>140902</v>
      </c>
      <c r="B471" s="716" t="s">
        <v>1629</v>
      </c>
      <c r="C471" s="716" t="s">
        <v>1630</v>
      </c>
      <c r="D471" s="718" t="s">
        <v>88</v>
      </c>
      <c r="E471" s="718">
        <v>1</v>
      </c>
      <c r="F471" s="719">
        <v>175.49</v>
      </c>
      <c r="G471" s="719">
        <v>175.49</v>
      </c>
    </row>
    <row r="472" spans="1:7" ht="60">
      <c r="A472" s="716">
        <v>140903</v>
      </c>
      <c r="B472" s="716" t="s">
        <v>1631</v>
      </c>
      <c r="C472" s="716" t="s">
        <v>1632</v>
      </c>
      <c r="D472" s="718" t="s">
        <v>88</v>
      </c>
      <c r="E472" s="718">
        <v>1</v>
      </c>
      <c r="F472" s="719">
        <v>69.19</v>
      </c>
      <c r="G472" s="719">
        <v>69.19</v>
      </c>
    </row>
    <row r="473" spans="1:7" ht="60">
      <c r="A473" s="716">
        <v>140904</v>
      </c>
      <c r="B473" s="716" t="s">
        <v>1633</v>
      </c>
      <c r="C473" s="716" t="s">
        <v>1634</v>
      </c>
      <c r="D473" s="718" t="s">
        <v>88</v>
      </c>
      <c r="E473" s="718">
        <v>1</v>
      </c>
      <c r="F473" s="719">
        <v>101.54</v>
      </c>
      <c r="G473" s="719">
        <v>101.54</v>
      </c>
    </row>
    <row r="474" spans="1:7" ht="60">
      <c r="A474" s="716">
        <v>140905</v>
      </c>
      <c r="B474" s="716" t="s">
        <v>1635</v>
      </c>
      <c r="C474" s="716" t="s">
        <v>1636</v>
      </c>
      <c r="D474" s="718" t="s">
        <v>88</v>
      </c>
      <c r="E474" s="718">
        <v>1</v>
      </c>
      <c r="F474" s="719">
        <v>176.77</v>
      </c>
      <c r="G474" s="719">
        <v>176.77</v>
      </c>
    </row>
    <row r="475" spans="1:7" ht="60">
      <c r="A475" s="716">
        <v>140906</v>
      </c>
      <c r="B475" s="716" t="s">
        <v>1637</v>
      </c>
      <c r="C475" s="716" t="s">
        <v>1638</v>
      </c>
      <c r="D475" s="718" t="s">
        <v>88</v>
      </c>
      <c r="E475" s="718">
        <v>1</v>
      </c>
      <c r="F475" s="719">
        <v>62.82</v>
      </c>
      <c r="G475" s="719">
        <v>62.82</v>
      </c>
    </row>
    <row r="476" spans="1:7" ht="30">
      <c r="A476" s="717">
        <v>1411</v>
      </c>
      <c r="B476" s="716"/>
      <c r="C476" s="717" t="s">
        <v>280</v>
      </c>
      <c r="D476" s="718"/>
      <c r="E476" s="718"/>
      <c r="F476" s="719"/>
      <c r="G476" s="719"/>
    </row>
    <row r="477" spans="1:7" ht="105">
      <c r="A477" s="716">
        <v>141101</v>
      </c>
      <c r="B477" s="716" t="s">
        <v>1639</v>
      </c>
      <c r="C477" s="716" t="s">
        <v>282</v>
      </c>
      <c r="D477" s="718" t="s">
        <v>205</v>
      </c>
      <c r="E477" s="718">
        <v>1</v>
      </c>
      <c r="F477" s="719">
        <v>647.38</v>
      </c>
      <c r="G477" s="719">
        <v>647.38</v>
      </c>
    </row>
    <row r="478" spans="1:7" ht="120">
      <c r="A478" s="716">
        <v>141102</v>
      </c>
      <c r="B478" s="716" t="s">
        <v>1640</v>
      </c>
      <c r="C478" s="716" t="s">
        <v>1641</v>
      </c>
      <c r="D478" s="718" t="s">
        <v>205</v>
      </c>
      <c r="E478" s="718">
        <v>1</v>
      </c>
      <c r="F478" s="719">
        <v>637.89</v>
      </c>
      <c r="G478" s="719">
        <v>637.89</v>
      </c>
    </row>
    <row r="479" spans="1:7" ht="105">
      <c r="A479" s="716">
        <v>141103</v>
      </c>
      <c r="B479" s="716" t="s">
        <v>1642</v>
      </c>
      <c r="C479" s="716" t="s">
        <v>1643</v>
      </c>
      <c r="D479" s="718" t="s">
        <v>205</v>
      </c>
      <c r="E479" s="718">
        <v>1</v>
      </c>
      <c r="F479" s="719">
        <v>725.39</v>
      </c>
      <c r="G479" s="719">
        <v>725.39</v>
      </c>
    </row>
    <row r="480" spans="1:7" ht="120">
      <c r="A480" s="716">
        <v>141104</v>
      </c>
      <c r="B480" s="716" t="s">
        <v>1644</v>
      </c>
      <c r="C480" s="716" t="s">
        <v>1645</v>
      </c>
      <c r="D480" s="718" t="s">
        <v>205</v>
      </c>
      <c r="E480" s="718">
        <v>1</v>
      </c>
      <c r="F480" s="719">
        <v>686.56</v>
      </c>
      <c r="G480" s="719">
        <v>686.56</v>
      </c>
    </row>
    <row r="481" spans="1:7" ht="105">
      <c r="A481" s="716">
        <v>141105</v>
      </c>
      <c r="B481" s="716" t="s">
        <v>1646</v>
      </c>
      <c r="C481" s="716" t="s">
        <v>1647</v>
      </c>
      <c r="D481" s="718" t="s">
        <v>205</v>
      </c>
      <c r="E481" s="718">
        <v>1</v>
      </c>
      <c r="F481" s="719">
        <v>679.97</v>
      </c>
      <c r="G481" s="719">
        <v>679.97</v>
      </c>
    </row>
    <row r="482" spans="1:7" ht="105">
      <c r="A482" s="716">
        <v>141106</v>
      </c>
      <c r="B482" s="716" t="s">
        <v>1648</v>
      </c>
      <c r="C482" s="716" t="s">
        <v>1649</v>
      </c>
      <c r="D482" s="718" t="s">
        <v>205</v>
      </c>
      <c r="E482" s="718">
        <v>1</v>
      </c>
      <c r="F482" s="719">
        <v>922.67</v>
      </c>
      <c r="G482" s="719">
        <v>922.67</v>
      </c>
    </row>
    <row r="483" spans="1:7" ht="120">
      <c r="A483" s="716">
        <v>141107</v>
      </c>
      <c r="B483" s="716" t="s">
        <v>1650</v>
      </c>
      <c r="C483" s="716" t="s">
        <v>1651</v>
      </c>
      <c r="D483" s="718" t="s">
        <v>205</v>
      </c>
      <c r="E483" s="718">
        <v>1</v>
      </c>
      <c r="F483" s="719">
        <v>897.29</v>
      </c>
      <c r="G483" s="719">
        <v>897.29</v>
      </c>
    </row>
    <row r="484" spans="1:7" ht="120">
      <c r="A484" s="716">
        <v>141108</v>
      </c>
      <c r="B484" s="716" t="s">
        <v>1652</v>
      </c>
      <c r="C484" s="716" t="s">
        <v>1653</v>
      </c>
      <c r="D484" s="718" t="s">
        <v>205</v>
      </c>
      <c r="E484" s="718">
        <v>1</v>
      </c>
      <c r="F484" s="720">
        <v>1292.67</v>
      </c>
      <c r="G484" s="720">
        <v>1292.67</v>
      </c>
    </row>
    <row r="485" spans="1:7" ht="75">
      <c r="A485" s="716">
        <v>141109</v>
      </c>
      <c r="B485" s="716" t="s">
        <v>1654</v>
      </c>
      <c r="C485" s="716" t="s">
        <v>284</v>
      </c>
      <c r="D485" s="718" t="s">
        <v>88</v>
      </c>
      <c r="E485" s="718">
        <v>1</v>
      </c>
      <c r="F485" s="719">
        <v>199.29</v>
      </c>
      <c r="G485" s="719">
        <v>199.29</v>
      </c>
    </row>
    <row r="486" spans="1:7" ht="105">
      <c r="A486" s="716">
        <v>141110</v>
      </c>
      <c r="B486" s="716" t="s">
        <v>1655</v>
      </c>
      <c r="C486" s="716" t="s">
        <v>1656</v>
      </c>
      <c r="D486" s="718" t="s">
        <v>205</v>
      </c>
      <c r="E486" s="718">
        <v>1</v>
      </c>
      <c r="F486" s="719">
        <v>878.38</v>
      </c>
      <c r="G486" s="719">
        <v>878.38</v>
      </c>
    </row>
    <row r="487" spans="1:7" ht="105">
      <c r="A487" s="716">
        <v>141111</v>
      </c>
      <c r="B487" s="716" t="s">
        <v>1657</v>
      </c>
      <c r="C487" s="716" t="s">
        <v>1658</v>
      </c>
      <c r="D487" s="718" t="s">
        <v>205</v>
      </c>
      <c r="E487" s="718">
        <v>1</v>
      </c>
      <c r="F487" s="719">
        <v>868.89</v>
      </c>
      <c r="G487" s="719">
        <v>868.89</v>
      </c>
    </row>
    <row r="488" spans="1:7" ht="105">
      <c r="A488" s="716">
        <v>141112</v>
      </c>
      <c r="B488" s="716" t="s">
        <v>1659</v>
      </c>
      <c r="C488" s="716" t="s">
        <v>1660</v>
      </c>
      <c r="D488" s="718" t="s">
        <v>205</v>
      </c>
      <c r="E488" s="718">
        <v>1</v>
      </c>
      <c r="F488" s="719">
        <v>956.4</v>
      </c>
      <c r="G488" s="719">
        <v>956.4</v>
      </c>
    </row>
    <row r="489" spans="1:7" ht="105">
      <c r="A489" s="716">
        <v>141113</v>
      </c>
      <c r="B489" s="716" t="s">
        <v>1661</v>
      </c>
      <c r="C489" s="716" t="s">
        <v>1662</v>
      </c>
      <c r="D489" s="718" t="s">
        <v>205</v>
      </c>
      <c r="E489" s="718">
        <v>1</v>
      </c>
      <c r="F489" s="719">
        <v>917.56</v>
      </c>
      <c r="G489" s="719">
        <v>917.56</v>
      </c>
    </row>
    <row r="490" spans="1:7" ht="105">
      <c r="A490" s="716">
        <v>141114</v>
      </c>
      <c r="B490" s="716" t="s">
        <v>1663</v>
      </c>
      <c r="C490" s="716" t="s">
        <v>1664</v>
      </c>
      <c r="D490" s="718" t="s">
        <v>205</v>
      </c>
      <c r="E490" s="718">
        <v>1</v>
      </c>
      <c r="F490" s="719">
        <v>893.55</v>
      </c>
      <c r="G490" s="719">
        <v>893.55</v>
      </c>
    </row>
    <row r="491" spans="1:7" ht="30">
      <c r="A491" s="717">
        <v>1412</v>
      </c>
      <c r="B491" s="716"/>
      <c r="C491" s="717" t="s">
        <v>1665</v>
      </c>
      <c r="D491" s="718"/>
      <c r="E491" s="718"/>
      <c r="F491" s="719"/>
      <c r="G491" s="719"/>
    </row>
    <row r="492" spans="1:7" ht="60">
      <c r="A492" s="716">
        <v>141210</v>
      </c>
      <c r="B492" s="716" t="s">
        <v>1666</v>
      </c>
      <c r="C492" s="716" t="s">
        <v>1667</v>
      </c>
      <c r="D492" s="718" t="s">
        <v>88</v>
      </c>
      <c r="E492" s="718">
        <v>1</v>
      </c>
      <c r="F492" s="719">
        <v>66.569999999999993</v>
      </c>
      <c r="G492" s="719">
        <v>66.569999999999993</v>
      </c>
    </row>
    <row r="493" spans="1:7" ht="60">
      <c r="A493" s="716">
        <v>141211</v>
      </c>
      <c r="B493" s="716" t="s">
        <v>1668</v>
      </c>
      <c r="C493" s="716" t="s">
        <v>1669</v>
      </c>
      <c r="D493" s="718" t="s">
        <v>88</v>
      </c>
      <c r="E493" s="718">
        <v>1</v>
      </c>
      <c r="F493" s="719">
        <v>75.58</v>
      </c>
      <c r="G493" s="719">
        <v>75.58</v>
      </c>
    </row>
    <row r="494" spans="1:7" ht="60">
      <c r="A494" s="716">
        <v>141212</v>
      </c>
      <c r="B494" s="716" t="s">
        <v>1670</v>
      </c>
      <c r="C494" s="716" t="s">
        <v>1671</v>
      </c>
      <c r="D494" s="718" t="s">
        <v>88</v>
      </c>
      <c r="E494" s="718">
        <v>1</v>
      </c>
      <c r="F494" s="719">
        <v>102.13</v>
      </c>
      <c r="G494" s="719">
        <v>102.13</v>
      </c>
    </row>
    <row r="495" spans="1:7" ht="60">
      <c r="A495" s="716">
        <v>141213</v>
      </c>
      <c r="B495" s="716" t="s">
        <v>1672</v>
      </c>
      <c r="C495" s="716" t="s">
        <v>1673</v>
      </c>
      <c r="D495" s="718" t="s">
        <v>88</v>
      </c>
      <c r="E495" s="718">
        <v>1</v>
      </c>
      <c r="F495" s="719">
        <v>120.88</v>
      </c>
      <c r="G495" s="719">
        <v>120.88</v>
      </c>
    </row>
    <row r="496" spans="1:7" ht="60">
      <c r="A496" s="716">
        <v>141214</v>
      </c>
      <c r="B496" s="716" t="s">
        <v>1674</v>
      </c>
      <c r="C496" s="716" t="s">
        <v>1675</v>
      </c>
      <c r="D496" s="718" t="s">
        <v>88</v>
      </c>
      <c r="E496" s="718">
        <v>1</v>
      </c>
      <c r="F496" s="719">
        <v>137.07</v>
      </c>
      <c r="G496" s="719">
        <v>137.07</v>
      </c>
    </row>
    <row r="497" spans="1:7" ht="60">
      <c r="A497" s="716">
        <v>141215</v>
      </c>
      <c r="B497" s="716" t="s">
        <v>1676</v>
      </c>
      <c r="C497" s="716" t="s">
        <v>1677</v>
      </c>
      <c r="D497" s="718" t="s">
        <v>88</v>
      </c>
      <c r="E497" s="718">
        <v>1</v>
      </c>
      <c r="F497" s="719">
        <v>171.07</v>
      </c>
      <c r="G497" s="719">
        <v>171.07</v>
      </c>
    </row>
    <row r="498" spans="1:7" ht="60">
      <c r="A498" s="716">
        <v>141216</v>
      </c>
      <c r="B498" s="716" t="s">
        <v>1678</v>
      </c>
      <c r="C498" s="716" t="s">
        <v>1679</v>
      </c>
      <c r="D498" s="718" t="s">
        <v>88</v>
      </c>
      <c r="E498" s="718">
        <v>1</v>
      </c>
      <c r="F498" s="719">
        <v>215.54</v>
      </c>
      <c r="G498" s="719">
        <v>215.54</v>
      </c>
    </row>
    <row r="499" spans="1:7" ht="60">
      <c r="A499" s="716">
        <v>141217</v>
      </c>
      <c r="B499" s="716" t="s">
        <v>1680</v>
      </c>
      <c r="C499" s="716" t="s">
        <v>1681</v>
      </c>
      <c r="D499" s="718" t="s">
        <v>88</v>
      </c>
      <c r="E499" s="718">
        <v>1</v>
      </c>
      <c r="F499" s="719">
        <v>237.87</v>
      </c>
      <c r="G499" s="719">
        <v>237.87</v>
      </c>
    </row>
    <row r="500" spans="1:7" ht="60">
      <c r="A500" s="716">
        <v>141218</v>
      </c>
      <c r="B500" s="716" t="s">
        <v>1682</v>
      </c>
      <c r="C500" s="716" t="s">
        <v>1683</v>
      </c>
      <c r="D500" s="718" t="s">
        <v>88</v>
      </c>
      <c r="E500" s="718">
        <v>1</v>
      </c>
      <c r="F500" s="719">
        <v>292.66000000000003</v>
      </c>
      <c r="G500" s="719">
        <v>292.66000000000003</v>
      </c>
    </row>
    <row r="501" spans="1:7" ht="30">
      <c r="A501" s="717">
        <v>1414</v>
      </c>
      <c r="B501" s="716"/>
      <c r="C501" s="717" t="s">
        <v>286</v>
      </c>
      <c r="D501" s="718"/>
      <c r="E501" s="718"/>
      <c r="F501" s="719"/>
      <c r="G501" s="719"/>
    </row>
    <row r="502" spans="1:7" ht="60">
      <c r="A502" s="716">
        <v>141409</v>
      </c>
      <c r="B502" s="716" t="s">
        <v>1684</v>
      </c>
      <c r="C502" s="716" t="s">
        <v>1685</v>
      </c>
      <c r="D502" s="718" t="s">
        <v>88</v>
      </c>
      <c r="E502" s="718">
        <v>1</v>
      </c>
      <c r="F502" s="719">
        <v>21.01</v>
      </c>
      <c r="G502" s="719">
        <v>21.01</v>
      </c>
    </row>
    <row r="503" spans="1:7" ht="60">
      <c r="A503" s="716">
        <v>141410</v>
      </c>
      <c r="B503" s="716" t="s">
        <v>1686</v>
      </c>
      <c r="C503" s="716" t="s">
        <v>1687</v>
      </c>
      <c r="D503" s="718" t="s">
        <v>88</v>
      </c>
      <c r="E503" s="718">
        <v>1</v>
      </c>
      <c r="F503" s="719">
        <v>23.21</v>
      </c>
      <c r="G503" s="719">
        <v>23.21</v>
      </c>
    </row>
    <row r="504" spans="1:7" ht="60">
      <c r="A504" s="716">
        <v>141411</v>
      </c>
      <c r="B504" s="716" t="s">
        <v>1688</v>
      </c>
      <c r="C504" s="716" t="s">
        <v>1689</v>
      </c>
      <c r="D504" s="718" t="s">
        <v>88</v>
      </c>
      <c r="E504" s="718">
        <v>1</v>
      </c>
      <c r="F504" s="719">
        <v>27.99</v>
      </c>
      <c r="G504" s="719">
        <v>27.99</v>
      </c>
    </row>
    <row r="505" spans="1:7" ht="60">
      <c r="A505" s="716">
        <v>141412</v>
      </c>
      <c r="B505" s="716" t="s">
        <v>1690</v>
      </c>
      <c r="C505" s="716" t="s">
        <v>1691</v>
      </c>
      <c r="D505" s="718" t="s">
        <v>88</v>
      </c>
      <c r="E505" s="718">
        <v>1</v>
      </c>
      <c r="F505" s="719">
        <v>38.53</v>
      </c>
      <c r="G505" s="719">
        <v>38.53</v>
      </c>
    </row>
    <row r="506" spans="1:7" ht="60">
      <c r="A506" s="716">
        <v>141413</v>
      </c>
      <c r="B506" s="716" t="s">
        <v>1692</v>
      </c>
      <c r="C506" s="716" t="s">
        <v>1693</v>
      </c>
      <c r="D506" s="718" t="s">
        <v>88</v>
      </c>
      <c r="E506" s="718">
        <v>1</v>
      </c>
      <c r="F506" s="719">
        <v>48.35</v>
      </c>
      <c r="G506" s="719">
        <v>48.35</v>
      </c>
    </row>
    <row r="507" spans="1:7" ht="60">
      <c r="A507" s="716">
        <v>141414</v>
      </c>
      <c r="B507" s="716" t="s">
        <v>1694</v>
      </c>
      <c r="C507" s="716" t="s">
        <v>1695</v>
      </c>
      <c r="D507" s="718" t="s">
        <v>88</v>
      </c>
      <c r="E507" s="718">
        <v>1</v>
      </c>
      <c r="F507" s="719">
        <v>66.97</v>
      </c>
      <c r="G507" s="719">
        <v>66.97</v>
      </c>
    </row>
    <row r="508" spans="1:7" ht="60">
      <c r="A508" s="716">
        <v>141415</v>
      </c>
      <c r="B508" s="716" t="s">
        <v>1696</v>
      </c>
      <c r="C508" s="716" t="s">
        <v>1697</v>
      </c>
      <c r="D508" s="718" t="s">
        <v>88</v>
      </c>
      <c r="E508" s="718">
        <v>1</v>
      </c>
      <c r="F508" s="719">
        <v>97.15</v>
      </c>
      <c r="G508" s="719">
        <v>97.15</v>
      </c>
    </row>
    <row r="509" spans="1:7" ht="60">
      <c r="A509" s="716">
        <v>141416</v>
      </c>
      <c r="B509" s="716" t="s">
        <v>1698</v>
      </c>
      <c r="C509" s="716" t="s">
        <v>1699</v>
      </c>
      <c r="D509" s="718" t="s">
        <v>88</v>
      </c>
      <c r="E509" s="718">
        <v>1</v>
      </c>
      <c r="F509" s="719">
        <v>122.47</v>
      </c>
      <c r="G509" s="719">
        <v>122.47</v>
      </c>
    </row>
    <row r="510" spans="1:7" ht="30">
      <c r="A510" s="717">
        <v>1415</v>
      </c>
      <c r="B510" s="716"/>
      <c r="C510" s="717" t="s">
        <v>1700</v>
      </c>
      <c r="D510" s="718"/>
      <c r="E510" s="718"/>
      <c r="F510" s="719"/>
      <c r="G510" s="719"/>
    </row>
    <row r="511" spans="1:7" ht="60">
      <c r="A511" s="716">
        <v>141522</v>
      </c>
      <c r="B511" s="716" t="s">
        <v>1701</v>
      </c>
      <c r="C511" s="716" t="s">
        <v>3572</v>
      </c>
      <c r="D511" s="718" t="s">
        <v>205</v>
      </c>
      <c r="E511" s="718">
        <v>1</v>
      </c>
      <c r="F511" s="719">
        <v>22.28</v>
      </c>
      <c r="G511" s="719">
        <v>22.28</v>
      </c>
    </row>
    <row r="512" spans="1:7" ht="60">
      <c r="A512" s="716">
        <v>141523</v>
      </c>
      <c r="B512" s="716" t="s">
        <v>1702</v>
      </c>
      <c r="C512" s="716" t="s">
        <v>3573</v>
      </c>
      <c r="D512" s="718" t="s">
        <v>205</v>
      </c>
      <c r="E512" s="718">
        <v>1</v>
      </c>
      <c r="F512" s="719">
        <v>33</v>
      </c>
      <c r="G512" s="719">
        <v>33</v>
      </c>
    </row>
    <row r="513" spans="1:7" ht="60">
      <c r="A513" s="716">
        <v>141524</v>
      </c>
      <c r="B513" s="716" t="s">
        <v>1703</v>
      </c>
      <c r="C513" s="716" t="s">
        <v>3574</v>
      </c>
      <c r="D513" s="718" t="s">
        <v>205</v>
      </c>
      <c r="E513" s="718">
        <v>1</v>
      </c>
      <c r="F513" s="719">
        <v>31.89</v>
      </c>
      <c r="G513" s="719">
        <v>31.89</v>
      </c>
    </row>
    <row r="514" spans="1:7" ht="60">
      <c r="A514" s="716">
        <v>141525</v>
      </c>
      <c r="B514" s="716" t="s">
        <v>1704</v>
      </c>
      <c r="C514" s="716" t="s">
        <v>3575</v>
      </c>
      <c r="D514" s="718" t="s">
        <v>205</v>
      </c>
      <c r="E514" s="718">
        <v>1</v>
      </c>
      <c r="F514" s="719">
        <v>43.67</v>
      </c>
      <c r="G514" s="719">
        <v>43.67</v>
      </c>
    </row>
    <row r="515" spans="1:7" ht="60">
      <c r="A515" s="716">
        <v>141526</v>
      </c>
      <c r="B515" s="716" t="s">
        <v>1705</v>
      </c>
      <c r="C515" s="716" t="s">
        <v>3576</v>
      </c>
      <c r="D515" s="718" t="s">
        <v>205</v>
      </c>
      <c r="E515" s="718">
        <v>1</v>
      </c>
      <c r="F515" s="719">
        <v>70.25</v>
      </c>
      <c r="G515" s="719">
        <v>70.25</v>
      </c>
    </row>
    <row r="516" spans="1:7" ht="60">
      <c r="A516" s="716">
        <v>141527</v>
      </c>
      <c r="B516" s="716" t="s">
        <v>1706</v>
      </c>
      <c r="C516" s="716" t="s">
        <v>3577</v>
      </c>
      <c r="D516" s="718" t="s">
        <v>205</v>
      </c>
      <c r="E516" s="718">
        <v>1</v>
      </c>
      <c r="F516" s="719">
        <v>284.63</v>
      </c>
      <c r="G516" s="719">
        <v>284.63</v>
      </c>
    </row>
    <row r="517" spans="1:7" ht="60">
      <c r="A517" s="716">
        <v>141529</v>
      </c>
      <c r="B517" s="716" t="s">
        <v>1707</v>
      </c>
      <c r="C517" s="716" t="s">
        <v>3578</v>
      </c>
      <c r="D517" s="718" t="s">
        <v>205</v>
      </c>
      <c r="E517" s="718">
        <v>1</v>
      </c>
      <c r="F517" s="719">
        <v>7.56</v>
      </c>
      <c r="G517" s="719">
        <v>7.56</v>
      </c>
    </row>
    <row r="518" spans="1:7">
      <c r="A518" s="717">
        <v>1419</v>
      </c>
      <c r="B518" s="716"/>
      <c r="C518" s="717" t="s">
        <v>289</v>
      </c>
      <c r="D518" s="718"/>
      <c r="E518" s="718"/>
      <c r="F518" s="719"/>
      <c r="G518" s="719"/>
    </row>
    <row r="519" spans="1:7" ht="60">
      <c r="A519" s="716">
        <v>141906</v>
      </c>
      <c r="B519" s="716" t="s">
        <v>1708</v>
      </c>
      <c r="C519" s="716" t="s">
        <v>1709</v>
      </c>
      <c r="D519" s="718" t="s">
        <v>88</v>
      </c>
      <c r="E519" s="718">
        <v>1</v>
      </c>
      <c r="F519" s="719">
        <v>31.4</v>
      </c>
      <c r="G519" s="719">
        <v>31.4</v>
      </c>
    </row>
    <row r="520" spans="1:7" ht="60">
      <c r="A520" s="716">
        <v>141907</v>
      </c>
      <c r="B520" s="716" t="s">
        <v>1710</v>
      </c>
      <c r="C520" s="716" t="s">
        <v>1711</v>
      </c>
      <c r="D520" s="718" t="s">
        <v>88</v>
      </c>
      <c r="E520" s="718">
        <v>1</v>
      </c>
      <c r="F520" s="719">
        <v>40.950000000000003</v>
      </c>
      <c r="G520" s="719">
        <v>40.950000000000003</v>
      </c>
    </row>
    <row r="521" spans="1:7" ht="60">
      <c r="A521" s="716">
        <v>141908</v>
      </c>
      <c r="B521" s="716" t="s">
        <v>1712</v>
      </c>
      <c r="C521" s="716" t="s">
        <v>1713</v>
      </c>
      <c r="D521" s="718" t="s">
        <v>88</v>
      </c>
      <c r="E521" s="718">
        <v>1</v>
      </c>
      <c r="F521" s="719">
        <v>62.1</v>
      </c>
      <c r="G521" s="719">
        <v>62.1</v>
      </c>
    </row>
    <row r="522" spans="1:7" ht="60">
      <c r="A522" s="716">
        <v>141909</v>
      </c>
      <c r="B522" s="716" t="s">
        <v>1714</v>
      </c>
      <c r="C522" s="716" t="s">
        <v>1715</v>
      </c>
      <c r="D522" s="718" t="s">
        <v>88</v>
      </c>
      <c r="E522" s="718">
        <v>1</v>
      </c>
      <c r="F522" s="719">
        <v>75.180000000000007</v>
      </c>
      <c r="G522" s="719">
        <v>75.180000000000007</v>
      </c>
    </row>
    <row r="523" spans="1:7" ht="60">
      <c r="A523" s="716">
        <v>141910</v>
      </c>
      <c r="B523" s="716" t="s">
        <v>1716</v>
      </c>
      <c r="C523" s="716" t="s">
        <v>1717</v>
      </c>
      <c r="D523" s="718" t="s">
        <v>88</v>
      </c>
      <c r="E523" s="718">
        <v>1</v>
      </c>
      <c r="F523" s="719">
        <v>97.86</v>
      </c>
      <c r="G523" s="719">
        <v>97.86</v>
      </c>
    </row>
    <row r="524" spans="1:7">
      <c r="A524" s="717">
        <v>1421</v>
      </c>
      <c r="B524" s="716"/>
      <c r="C524" s="717" t="s">
        <v>293</v>
      </c>
      <c r="D524" s="718"/>
      <c r="E524" s="718"/>
      <c r="F524" s="719"/>
      <c r="G524" s="719"/>
    </row>
    <row r="525" spans="1:7" ht="60">
      <c r="A525" s="716">
        <v>142103</v>
      </c>
      <c r="B525" s="716" t="s">
        <v>1718</v>
      </c>
      <c r="C525" s="716" t="s">
        <v>1719</v>
      </c>
      <c r="D525" s="718" t="s">
        <v>205</v>
      </c>
      <c r="E525" s="718">
        <v>1</v>
      </c>
      <c r="F525" s="719">
        <v>95.86</v>
      </c>
      <c r="G525" s="719">
        <v>95.86</v>
      </c>
    </row>
    <row r="526" spans="1:7" ht="90">
      <c r="A526" s="716">
        <v>142104</v>
      </c>
      <c r="B526" s="716" t="s">
        <v>1720</v>
      </c>
      <c r="C526" s="716" t="s">
        <v>1721</v>
      </c>
      <c r="D526" s="718" t="s">
        <v>205</v>
      </c>
      <c r="E526" s="718">
        <v>1</v>
      </c>
      <c r="F526" s="719">
        <v>23.64</v>
      </c>
      <c r="G526" s="719">
        <v>23.64</v>
      </c>
    </row>
    <row r="527" spans="1:7" ht="60">
      <c r="A527" s="716">
        <v>142106</v>
      </c>
      <c r="B527" s="716" t="s">
        <v>1722</v>
      </c>
      <c r="C527" s="716" t="s">
        <v>1723</v>
      </c>
      <c r="D527" s="718" t="s">
        <v>205</v>
      </c>
      <c r="E527" s="718">
        <v>1</v>
      </c>
      <c r="F527" s="719">
        <v>31.19</v>
      </c>
      <c r="G527" s="719">
        <v>31.19</v>
      </c>
    </row>
    <row r="528" spans="1:7" ht="60">
      <c r="A528" s="716">
        <v>142107</v>
      </c>
      <c r="B528" s="716" t="s">
        <v>1724</v>
      </c>
      <c r="C528" s="716" t="s">
        <v>1725</v>
      </c>
      <c r="D528" s="718" t="s">
        <v>205</v>
      </c>
      <c r="E528" s="718">
        <v>1</v>
      </c>
      <c r="F528" s="719">
        <v>38.72</v>
      </c>
      <c r="G528" s="719">
        <v>38.72</v>
      </c>
    </row>
    <row r="529" spans="1:7" ht="60">
      <c r="A529" s="716">
        <v>142109</v>
      </c>
      <c r="B529" s="716" t="s">
        <v>1726</v>
      </c>
      <c r="C529" s="716" t="s">
        <v>1727</v>
      </c>
      <c r="D529" s="718" t="s">
        <v>205</v>
      </c>
      <c r="E529" s="718">
        <v>1</v>
      </c>
      <c r="F529" s="719">
        <v>36.97</v>
      </c>
      <c r="G529" s="719">
        <v>36.97</v>
      </c>
    </row>
    <row r="530" spans="1:7" ht="60">
      <c r="A530" s="716">
        <v>142111</v>
      </c>
      <c r="B530" s="716" t="s">
        <v>1728</v>
      </c>
      <c r="C530" s="716" t="s">
        <v>1729</v>
      </c>
      <c r="D530" s="718" t="s">
        <v>205</v>
      </c>
      <c r="E530" s="718">
        <v>1</v>
      </c>
      <c r="F530" s="719">
        <v>153.35</v>
      </c>
      <c r="G530" s="719">
        <v>153.35</v>
      </c>
    </row>
    <row r="531" spans="1:7" ht="60">
      <c r="A531" s="716">
        <v>142112</v>
      </c>
      <c r="B531" s="716" t="s">
        <v>1730</v>
      </c>
      <c r="C531" s="716" t="s">
        <v>1731</v>
      </c>
      <c r="D531" s="718" t="s">
        <v>205</v>
      </c>
      <c r="E531" s="718">
        <v>1</v>
      </c>
      <c r="F531" s="719">
        <v>71.069999999999993</v>
      </c>
      <c r="G531" s="719">
        <v>71.069999999999993</v>
      </c>
    </row>
    <row r="532" spans="1:7" ht="60">
      <c r="A532" s="716">
        <v>142114</v>
      </c>
      <c r="B532" s="716" t="s">
        <v>1732</v>
      </c>
      <c r="C532" s="716" t="s">
        <v>1733</v>
      </c>
      <c r="D532" s="718" t="s">
        <v>205</v>
      </c>
      <c r="E532" s="718">
        <v>1</v>
      </c>
      <c r="F532" s="719">
        <v>13.91</v>
      </c>
      <c r="G532" s="719">
        <v>13.91</v>
      </c>
    </row>
    <row r="533" spans="1:7" ht="60">
      <c r="A533" s="716">
        <v>142115</v>
      </c>
      <c r="B533" s="716" t="s">
        <v>1734</v>
      </c>
      <c r="C533" s="716" t="s">
        <v>1735</v>
      </c>
      <c r="D533" s="718" t="s">
        <v>205</v>
      </c>
      <c r="E533" s="718">
        <v>1</v>
      </c>
      <c r="F533" s="719">
        <v>43.68</v>
      </c>
      <c r="G533" s="719">
        <v>43.68</v>
      </c>
    </row>
    <row r="534" spans="1:7" ht="60">
      <c r="A534" s="716">
        <v>142116</v>
      </c>
      <c r="B534" s="716" t="s">
        <v>1736</v>
      </c>
      <c r="C534" s="716" t="s">
        <v>1737</v>
      </c>
      <c r="D534" s="718" t="s">
        <v>205</v>
      </c>
      <c r="E534" s="718">
        <v>1</v>
      </c>
      <c r="F534" s="719">
        <v>9.3699999999999992</v>
      </c>
      <c r="G534" s="719">
        <v>9.3699999999999992</v>
      </c>
    </row>
    <row r="535" spans="1:7" ht="60">
      <c r="A535" s="716">
        <v>142117</v>
      </c>
      <c r="B535" s="716" t="s">
        <v>1738</v>
      </c>
      <c r="C535" s="716" t="s">
        <v>1739</v>
      </c>
      <c r="D535" s="718" t="s">
        <v>205</v>
      </c>
      <c r="E535" s="718">
        <v>1</v>
      </c>
      <c r="F535" s="719">
        <v>23.58</v>
      </c>
      <c r="G535" s="719">
        <v>23.58</v>
      </c>
    </row>
    <row r="536" spans="1:7" ht="60">
      <c r="A536" s="716">
        <v>142118</v>
      </c>
      <c r="B536" s="716" t="s">
        <v>1740</v>
      </c>
      <c r="C536" s="716" t="s">
        <v>1741</v>
      </c>
      <c r="D536" s="718" t="s">
        <v>205</v>
      </c>
      <c r="E536" s="718">
        <v>1</v>
      </c>
      <c r="F536" s="719">
        <v>19.95</v>
      </c>
      <c r="G536" s="719">
        <v>19.95</v>
      </c>
    </row>
    <row r="537" spans="1:7" ht="60">
      <c r="A537" s="716">
        <v>142119</v>
      </c>
      <c r="B537" s="716" t="s">
        <v>1742</v>
      </c>
      <c r="C537" s="716" t="s">
        <v>1743</v>
      </c>
      <c r="D537" s="718" t="s">
        <v>205</v>
      </c>
      <c r="E537" s="718">
        <v>1</v>
      </c>
      <c r="F537" s="719">
        <v>114.61</v>
      </c>
      <c r="G537" s="719">
        <v>114.61</v>
      </c>
    </row>
    <row r="538" spans="1:7" ht="60">
      <c r="A538" s="716">
        <v>142120</v>
      </c>
      <c r="B538" s="716" t="s">
        <v>1744</v>
      </c>
      <c r="C538" s="716" t="s">
        <v>1745</v>
      </c>
      <c r="D538" s="718" t="s">
        <v>205</v>
      </c>
      <c r="E538" s="718">
        <v>1</v>
      </c>
      <c r="F538" s="719">
        <v>126.49</v>
      </c>
      <c r="G538" s="719">
        <v>126.49</v>
      </c>
    </row>
    <row r="539" spans="1:7" ht="60">
      <c r="A539" s="716">
        <v>142121</v>
      </c>
      <c r="B539" s="716" t="s">
        <v>1746</v>
      </c>
      <c r="C539" s="716" t="s">
        <v>1747</v>
      </c>
      <c r="D539" s="718" t="s">
        <v>205</v>
      </c>
      <c r="E539" s="718">
        <v>1</v>
      </c>
      <c r="F539" s="719">
        <v>262.57</v>
      </c>
      <c r="G539" s="719">
        <v>262.57</v>
      </c>
    </row>
    <row r="540" spans="1:7" ht="60">
      <c r="A540" s="716">
        <v>142122</v>
      </c>
      <c r="B540" s="716" t="s">
        <v>1748</v>
      </c>
      <c r="C540" s="716" t="s">
        <v>1749</v>
      </c>
      <c r="D540" s="718" t="s">
        <v>205</v>
      </c>
      <c r="E540" s="718">
        <v>1</v>
      </c>
      <c r="F540" s="719">
        <v>107.53</v>
      </c>
      <c r="G540" s="719">
        <v>107.53</v>
      </c>
    </row>
    <row r="541" spans="1:7" ht="45">
      <c r="A541" s="717">
        <v>1422</v>
      </c>
      <c r="B541" s="716"/>
      <c r="C541" s="717" t="s">
        <v>322</v>
      </c>
      <c r="D541" s="718"/>
      <c r="E541" s="718"/>
      <c r="F541" s="719"/>
      <c r="G541" s="719"/>
    </row>
    <row r="542" spans="1:7" ht="60">
      <c r="A542" s="716">
        <v>142201</v>
      </c>
      <c r="B542" s="716" t="s">
        <v>1750</v>
      </c>
      <c r="C542" s="716" t="s">
        <v>1751</v>
      </c>
      <c r="D542" s="718" t="s">
        <v>88</v>
      </c>
      <c r="E542" s="718">
        <v>1</v>
      </c>
      <c r="F542" s="719">
        <v>14</v>
      </c>
      <c r="G542" s="719">
        <v>14</v>
      </c>
    </row>
    <row r="543" spans="1:7" ht="60">
      <c r="A543" s="716">
        <v>142202</v>
      </c>
      <c r="B543" s="716" t="s">
        <v>1752</v>
      </c>
      <c r="C543" s="716" t="s">
        <v>1753</v>
      </c>
      <c r="D543" s="718" t="s">
        <v>88</v>
      </c>
      <c r="E543" s="718">
        <v>1</v>
      </c>
      <c r="F543" s="719">
        <v>20.99</v>
      </c>
      <c r="G543" s="719">
        <v>20.99</v>
      </c>
    </row>
    <row r="544" spans="1:7" ht="60">
      <c r="A544" s="716">
        <v>142203</v>
      </c>
      <c r="B544" s="716" t="s">
        <v>1754</v>
      </c>
      <c r="C544" s="716" t="s">
        <v>1755</v>
      </c>
      <c r="D544" s="718" t="s">
        <v>88</v>
      </c>
      <c r="E544" s="718">
        <v>1</v>
      </c>
      <c r="F544" s="719">
        <v>31.62</v>
      </c>
      <c r="G544" s="719">
        <v>31.62</v>
      </c>
    </row>
    <row r="545" spans="1:7" ht="60">
      <c r="A545" s="716">
        <v>142204</v>
      </c>
      <c r="B545" s="716" t="s">
        <v>1756</v>
      </c>
      <c r="C545" s="716" t="s">
        <v>1757</v>
      </c>
      <c r="D545" s="718" t="s">
        <v>88</v>
      </c>
      <c r="E545" s="718">
        <v>1</v>
      </c>
      <c r="F545" s="719">
        <v>26.68</v>
      </c>
      <c r="G545" s="719">
        <v>26.68</v>
      </c>
    </row>
    <row r="546" spans="1:7" ht="60">
      <c r="A546" s="716">
        <v>142205</v>
      </c>
      <c r="B546" s="716" t="s">
        <v>1758</v>
      </c>
      <c r="C546" s="716" t="s">
        <v>1759</v>
      </c>
      <c r="D546" s="718" t="s">
        <v>88</v>
      </c>
      <c r="E546" s="718">
        <v>1</v>
      </c>
      <c r="F546" s="719">
        <v>40.67</v>
      </c>
      <c r="G546" s="719">
        <v>40.67</v>
      </c>
    </row>
    <row r="547" spans="1:7" ht="60">
      <c r="A547" s="716">
        <v>142206</v>
      </c>
      <c r="B547" s="716" t="s">
        <v>1760</v>
      </c>
      <c r="C547" s="716" t="s">
        <v>1761</v>
      </c>
      <c r="D547" s="718" t="s">
        <v>88</v>
      </c>
      <c r="E547" s="718">
        <v>1</v>
      </c>
      <c r="F547" s="719">
        <v>59.18</v>
      </c>
      <c r="G547" s="719">
        <v>59.18</v>
      </c>
    </row>
    <row r="548" spans="1:7">
      <c r="A548" s="717">
        <v>1423</v>
      </c>
      <c r="B548" s="716"/>
      <c r="C548" s="717" t="s">
        <v>1321</v>
      </c>
      <c r="D548" s="718"/>
      <c r="E548" s="718"/>
      <c r="F548" s="719"/>
      <c r="G548" s="719"/>
    </row>
    <row r="549" spans="1:7" ht="60">
      <c r="A549" s="716">
        <v>142301</v>
      </c>
      <c r="B549" s="716" t="s">
        <v>1762</v>
      </c>
      <c r="C549" s="716" t="s">
        <v>1763</v>
      </c>
      <c r="D549" s="718" t="s">
        <v>205</v>
      </c>
      <c r="E549" s="718">
        <v>1</v>
      </c>
      <c r="F549" s="719">
        <v>23.98</v>
      </c>
      <c r="G549" s="719">
        <v>23.98</v>
      </c>
    </row>
    <row r="550" spans="1:7" ht="60">
      <c r="A550" s="716">
        <v>142302</v>
      </c>
      <c r="B550" s="716" t="s">
        <v>1764</v>
      </c>
      <c r="C550" s="716" t="s">
        <v>1765</v>
      </c>
      <c r="D550" s="718" t="s">
        <v>205</v>
      </c>
      <c r="E550" s="718">
        <v>1</v>
      </c>
      <c r="F550" s="719">
        <v>33.57</v>
      </c>
      <c r="G550" s="719">
        <v>33.57</v>
      </c>
    </row>
    <row r="551" spans="1:7" ht="60">
      <c r="A551" s="716">
        <v>142303</v>
      </c>
      <c r="B551" s="716" t="s">
        <v>1766</v>
      </c>
      <c r="C551" s="716" t="s">
        <v>1767</v>
      </c>
      <c r="D551" s="718" t="s">
        <v>205</v>
      </c>
      <c r="E551" s="718">
        <v>1</v>
      </c>
      <c r="F551" s="719">
        <v>23.98</v>
      </c>
      <c r="G551" s="719">
        <v>23.98</v>
      </c>
    </row>
    <row r="552" spans="1:7" ht="60">
      <c r="A552" s="716">
        <v>142304</v>
      </c>
      <c r="B552" s="716" t="s">
        <v>1768</v>
      </c>
      <c r="C552" s="716" t="s">
        <v>1769</v>
      </c>
      <c r="D552" s="718" t="s">
        <v>205</v>
      </c>
      <c r="E552" s="718">
        <v>1</v>
      </c>
      <c r="F552" s="719">
        <v>31.99</v>
      </c>
      <c r="G552" s="719">
        <v>31.99</v>
      </c>
    </row>
    <row r="553" spans="1:7">
      <c r="A553" s="717">
        <v>1428</v>
      </c>
      <c r="B553" s="716"/>
      <c r="C553" s="717" t="s">
        <v>1770</v>
      </c>
      <c r="D553" s="718"/>
      <c r="E553" s="718"/>
      <c r="F553" s="719"/>
      <c r="G553" s="719"/>
    </row>
    <row r="554" spans="1:7" ht="75">
      <c r="A554" s="716">
        <v>142801</v>
      </c>
      <c r="B554" s="716" t="s">
        <v>1771</v>
      </c>
      <c r="C554" s="716" t="s">
        <v>1772</v>
      </c>
      <c r="D554" s="718" t="s">
        <v>1773</v>
      </c>
      <c r="E554" s="718">
        <v>1</v>
      </c>
      <c r="F554" s="719">
        <v>4.58</v>
      </c>
      <c r="G554" s="719">
        <v>4.58</v>
      </c>
    </row>
    <row r="555" spans="1:7" ht="75">
      <c r="A555" s="716">
        <v>142802</v>
      </c>
      <c r="B555" s="716" t="s">
        <v>1774</v>
      </c>
      <c r="C555" s="716" t="s">
        <v>1775</v>
      </c>
      <c r="D555" s="718" t="s">
        <v>1773</v>
      </c>
      <c r="E555" s="718">
        <v>1</v>
      </c>
      <c r="F555" s="719">
        <v>7.34</v>
      </c>
      <c r="G555" s="719">
        <v>7.34</v>
      </c>
    </row>
    <row r="556" spans="1:7" ht="75">
      <c r="A556" s="716">
        <v>142803</v>
      </c>
      <c r="B556" s="716" t="s">
        <v>1776</v>
      </c>
      <c r="C556" s="716" t="s">
        <v>1777</v>
      </c>
      <c r="D556" s="718" t="s">
        <v>1773</v>
      </c>
      <c r="E556" s="718">
        <v>1</v>
      </c>
      <c r="F556" s="719">
        <v>9.3800000000000008</v>
      </c>
      <c r="G556" s="719">
        <v>9.3800000000000008</v>
      </c>
    </row>
    <row r="557" spans="1:7">
      <c r="A557" s="717">
        <v>15</v>
      </c>
      <c r="B557" s="716"/>
      <c r="C557" s="717" t="s">
        <v>296</v>
      </c>
      <c r="D557" s="718"/>
      <c r="E557" s="718"/>
      <c r="F557" s="719"/>
      <c r="G557" s="719"/>
    </row>
    <row r="558" spans="1:7">
      <c r="A558" s="717">
        <v>1501</v>
      </c>
      <c r="B558" s="716"/>
      <c r="C558" s="717" t="s">
        <v>1778</v>
      </c>
      <c r="D558" s="718"/>
      <c r="E558" s="718"/>
      <c r="F558" s="719"/>
      <c r="G558" s="719"/>
    </row>
    <row r="559" spans="1:7" ht="105">
      <c r="A559" s="716">
        <v>150122</v>
      </c>
      <c r="B559" s="716" t="s">
        <v>1779</v>
      </c>
      <c r="C559" s="716" t="s">
        <v>1780</v>
      </c>
      <c r="D559" s="718" t="s">
        <v>205</v>
      </c>
      <c r="E559" s="718">
        <v>1</v>
      </c>
      <c r="F559" s="720">
        <v>1527.72</v>
      </c>
      <c r="G559" s="720">
        <v>1527.72</v>
      </c>
    </row>
    <row r="560" spans="1:7" ht="105">
      <c r="A560" s="716">
        <v>150123</v>
      </c>
      <c r="B560" s="716" t="s">
        <v>1781</v>
      </c>
      <c r="C560" s="716" t="s">
        <v>1782</v>
      </c>
      <c r="D560" s="718" t="s">
        <v>205</v>
      </c>
      <c r="E560" s="718">
        <v>1</v>
      </c>
      <c r="F560" s="720">
        <v>2785.85</v>
      </c>
      <c r="G560" s="720">
        <v>2785.85</v>
      </c>
    </row>
    <row r="561" spans="1:7">
      <c r="A561" s="717">
        <v>1503</v>
      </c>
      <c r="B561" s="716"/>
      <c r="C561" s="717" t="s">
        <v>298</v>
      </c>
      <c r="D561" s="718"/>
      <c r="E561" s="718"/>
      <c r="F561" s="719"/>
      <c r="G561" s="719"/>
    </row>
    <row r="562" spans="1:7" ht="60">
      <c r="A562" s="716">
        <v>150306</v>
      </c>
      <c r="B562" s="716" t="s">
        <v>1783</v>
      </c>
      <c r="C562" s="716" t="s">
        <v>1784</v>
      </c>
      <c r="D562" s="718" t="s">
        <v>205</v>
      </c>
      <c r="E562" s="718">
        <v>1</v>
      </c>
      <c r="F562" s="719">
        <v>223.49</v>
      </c>
      <c r="G562" s="719">
        <v>223.49</v>
      </c>
    </row>
    <row r="563" spans="1:7" ht="60">
      <c r="A563" s="716">
        <v>150307</v>
      </c>
      <c r="B563" s="716" t="s">
        <v>1785</v>
      </c>
      <c r="C563" s="716" t="s">
        <v>1786</v>
      </c>
      <c r="D563" s="718" t="s">
        <v>205</v>
      </c>
      <c r="E563" s="718">
        <v>1</v>
      </c>
      <c r="F563" s="719">
        <v>542.41</v>
      </c>
      <c r="G563" s="719">
        <v>542.41</v>
      </c>
    </row>
    <row r="564" spans="1:7" ht="60">
      <c r="A564" s="716">
        <v>150308</v>
      </c>
      <c r="B564" s="716" t="s">
        <v>1787</v>
      </c>
      <c r="C564" s="716" t="s">
        <v>1788</v>
      </c>
      <c r="D564" s="718" t="s">
        <v>205</v>
      </c>
      <c r="E564" s="718">
        <v>1</v>
      </c>
      <c r="F564" s="719">
        <v>616.35</v>
      </c>
      <c r="G564" s="719">
        <v>616.35</v>
      </c>
    </row>
    <row r="565" spans="1:7" ht="60">
      <c r="A565" s="716">
        <v>150309</v>
      </c>
      <c r="B565" s="716" t="s">
        <v>1789</v>
      </c>
      <c r="C565" s="716" t="s">
        <v>1790</v>
      </c>
      <c r="D565" s="718" t="s">
        <v>205</v>
      </c>
      <c r="E565" s="718">
        <v>1</v>
      </c>
      <c r="F565" s="719">
        <v>747.16</v>
      </c>
      <c r="G565" s="719">
        <v>747.16</v>
      </c>
    </row>
    <row r="566" spans="1:7" ht="60">
      <c r="A566" s="716">
        <v>150310</v>
      </c>
      <c r="B566" s="716" t="s">
        <v>1791</v>
      </c>
      <c r="C566" s="716" t="s">
        <v>1792</v>
      </c>
      <c r="D566" s="718" t="s">
        <v>205</v>
      </c>
      <c r="E566" s="718">
        <v>1</v>
      </c>
      <c r="F566" s="719">
        <v>114.93</v>
      </c>
      <c r="G566" s="719">
        <v>114.93</v>
      </c>
    </row>
    <row r="567" spans="1:7" ht="60">
      <c r="A567" s="716">
        <v>150311</v>
      </c>
      <c r="B567" s="716" t="s">
        <v>1793</v>
      </c>
      <c r="C567" s="716" t="s">
        <v>1794</v>
      </c>
      <c r="D567" s="718" t="s">
        <v>205</v>
      </c>
      <c r="E567" s="718">
        <v>1</v>
      </c>
      <c r="F567" s="719">
        <v>149.16999999999999</v>
      </c>
      <c r="G567" s="719">
        <v>149.16999999999999</v>
      </c>
    </row>
    <row r="568" spans="1:7" ht="105">
      <c r="A568" s="716">
        <v>150315</v>
      </c>
      <c r="B568" s="716" t="s">
        <v>1795</v>
      </c>
      <c r="C568" s="716" t="s">
        <v>1796</v>
      </c>
      <c r="D568" s="718" t="s">
        <v>205</v>
      </c>
      <c r="E568" s="718">
        <v>1</v>
      </c>
      <c r="F568" s="720">
        <v>1057.3800000000001</v>
      </c>
      <c r="G568" s="720">
        <v>1057.3800000000001</v>
      </c>
    </row>
    <row r="569" spans="1:7" ht="105">
      <c r="A569" s="716">
        <v>150316</v>
      </c>
      <c r="B569" s="716" t="s">
        <v>1797</v>
      </c>
      <c r="C569" s="716" t="s">
        <v>1798</v>
      </c>
      <c r="D569" s="718" t="s">
        <v>205</v>
      </c>
      <c r="E569" s="718">
        <v>1</v>
      </c>
      <c r="F569" s="720">
        <v>1363.66</v>
      </c>
      <c r="G569" s="720">
        <v>1363.66</v>
      </c>
    </row>
    <row r="570" spans="1:7" ht="90">
      <c r="A570" s="716">
        <v>150317</v>
      </c>
      <c r="B570" s="716" t="s">
        <v>1799</v>
      </c>
      <c r="C570" s="716" t="s">
        <v>1800</v>
      </c>
      <c r="D570" s="718" t="s">
        <v>205</v>
      </c>
      <c r="E570" s="718">
        <v>1</v>
      </c>
      <c r="F570" s="720">
        <v>1758.52</v>
      </c>
      <c r="G570" s="720">
        <v>1758.52</v>
      </c>
    </row>
    <row r="571" spans="1:7" ht="60">
      <c r="A571" s="716">
        <v>150320</v>
      </c>
      <c r="B571" s="716" t="s">
        <v>1801</v>
      </c>
      <c r="C571" s="716" t="s">
        <v>1802</v>
      </c>
      <c r="D571" s="718" t="s">
        <v>205</v>
      </c>
      <c r="E571" s="718">
        <v>1</v>
      </c>
      <c r="F571" s="719">
        <v>107.79</v>
      </c>
      <c r="G571" s="719">
        <v>107.79</v>
      </c>
    </row>
    <row r="572" spans="1:7">
      <c r="A572" s="717">
        <v>1506</v>
      </c>
      <c r="B572" s="716"/>
      <c r="C572" s="717" t="s">
        <v>1803</v>
      </c>
      <c r="D572" s="718"/>
      <c r="E572" s="718"/>
      <c r="F572" s="719"/>
      <c r="G572" s="719"/>
    </row>
    <row r="573" spans="1:7" ht="60">
      <c r="A573" s="716">
        <v>150609</v>
      </c>
      <c r="B573" s="716" t="s">
        <v>1804</v>
      </c>
      <c r="C573" s="716" t="s">
        <v>1805</v>
      </c>
      <c r="D573" s="718" t="s">
        <v>205</v>
      </c>
      <c r="E573" s="718">
        <v>1</v>
      </c>
      <c r="F573" s="719">
        <v>577.22</v>
      </c>
      <c r="G573" s="719">
        <v>577.22</v>
      </c>
    </row>
    <row r="574" spans="1:7" ht="90">
      <c r="A574" s="716">
        <v>150610</v>
      </c>
      <c r="B574" s="716" t="s">
        <v>1806</v>
      </c>
      <c r="C574" s="716" t="s">
        <v>1807</v>
      </c>
      <c r="D574" s="718" t="s">
        <v>205</v>
      </c>
      <c r="E574" s="718">
        <v>1</v>
      </c>
      <c r="F574" s="719">
        <v>355.26</v>
      </c>
      <c r="G574" s="719">
        <v>355.26</v>
      </c>
    </row>
    <row r="575" spans="1:7" ht="60">
      <c r="A575" s="716">
        <v>150612</v>
      </c>
      <c r="B575" s="716" t="s">
        <v>1808</v>
      </c>
      <c r="C575" s="716" t="s">
        <v>1809</v>
      </c>
      <c r="D575" s="718" t="s">
        <v>205</v>
      </c>
      <c r="E575" s="718">
        <v>1</v>
      </c>
      <c r="F575" s="719">
        <v>50.92</v>
      </c>
      <c r="G575" s="719">
        <v>50.92</v>
      </c>
    </row>
    <row r="576" spans="1:7" ht="90">
      <c r="A576" s="716">
        <v>150614</v>
      </c>
      <c r="B576" s="716" t="s">
        <v>1810</v>
      </c>
      <c r="C576" s="716" t="s">
        <v>1811</v>
      </c>
      <c r="D576" s="718" t="s">
        <v>205</v>
      </c>
      <c r="E576" s="718">
        <v>1</v>
      </c>
      <c r="F576" s="719">
        <v>165.62</v>
      </c>
      <c r="G576" s="719">
        <v>165.62</v>
      </c>
    </row>
    <row r="577" spans="1:7" ht="90">
      <c r="A577" s="716">
        <v>150615</v>
      </c>
      <c r="B577" s="716" t="s">
        <v>1812</v>
      </c>
      <c r="C577" s="716" t="s">
        <v>1813</v>
      </c>
      <c r="D577" s="718" t="s">
        <v>205</v>
      </c>
      <c r="E577" s="718">
        <v>1</v>
      </c>
      <c r="F577" s="719">
        <v>212.46</v>
      </c>
      <c r="G577" s="719">
        <v>212.46</v>
      </c>
    </row>
    <row r="578" spans="1:7" ht="90">
      <c r="A578" s="716">
        <v>150616</v>
      </c>
      <c r="B578" s="716" t="s">
        <v>1814</v>
      </c>
      <c r="C578" s="716" t="s">
        <v>1815</v>
      </c>
      <c r="D578" s="718" t="s">
        <v>205</v>
      </c>
      <c r="E578" s="718">
        <v>1</v>
      </c>
      <c r="F578" s="719">
        <v>295.64</v>
      </c>
      <c r="G578" s="719">
        <v>295.64</v>
      </c>
    </row>
    <row r="579" spans="1:7" ht="90">
      <c r="A579" s="716">
        <v>150626</v>
      </c>
      <c r="B579" s="716" t="s">
        <v>1816</v>
      </c>
      <c r="C579" s="716" t="s">
        <v>1817</v>
      </c>
      <c r="D579" s="718" t="s">
        <v>205</v>
      </c>
      <c r="E579" s="718">
        <v>1</v>
      </c>
      <c r="F579" s="719">
        <v>184.6</v>
      </c>
      <c r="G579" s="719">
        <v>184.6</v>
      </c>
    </row>
    <row r="580" spans="1:7" ht="60">
      <c r="A580" s="716">
        <v>150628</v>
      </c>
      <c r="B580" s="716" t="s">
        <v>1818</v>
      </c>
      <c r="C580" s="716" t="s">
        <v>1819</v>
      </c>
      <c r="D580" s="718" t="s">
        <v>205</v>
      </c>
      <c r="E580" s="718">
        <v>1</v>
      </c>
      <c r="F580" s="719">
        <v>9.92</v>
      </c>
      <c r="G580" s="719">
        <v>9.92</v>
      </c>
    </row>
    <row r="581" spans="1:7" ht="60">
      <c r="A581" s="716">
        <v>150629</v>
      </c>
      <c r="B581" s="716" t="s">
        <v>1820</v>
      </c>
      <c r="C581" s="716" t="s">
        <v>1821</v>
      </c>
      <c r="D581" s="718" t="s">
        <v>205</v>
      </c>
      <c r="E581" s="718">
        <v>1</v>
      </c>
      <c r="F581" s="719">
        <v>16.16</v>
      </c>
      <c r="G581" s="719">
        <v>16.16</v>
      </c>
    </row>
    <row r="582" spans="1:7" ht="60">
      <c r="A582" s="716">
        <v>150632</v>
      </c>
      <c r="B582" s="716" t="s">
        <v>1822</v>
      </c>
      <c r="C582" s="716" t="s">
        <v>1823</v>
      </c>
      <c r="D582" s="718" t="s">
        <v>205</v>
      </c>
      <c r="E582" s="718">
        <v>1</v>
      </c>
      <c r="F582" s="719">
        <v>74.09</v>
      </c>
      <c r="G582" s="719">
        <v>74.09</v>
      </c>
    </row>
    <row r="583" spans="1:7" ht="60">
      <c r="A583" s="716">
        <v>150633</v>
      </c>
      <c r="B583" s="716" t="s">
        <v>1824</v>
      </c>
      <c r="C583" s="716" t="s">
        <v>1825</v>
      </c>
      <c r="D583" s="718" t="s">
        <v>205</v>
      </c>
      <c r="E583" s="718">
        <v>1</v>
      </c>
      <c r="F583" s="719">
        <v>121.78</v>
      </c>
      <c r="G583" s="719">
        <v>121.78</v>
      </c>
    </row>
    <row r="584" spans="1:7" ht="60">
      <c r="A584" s="716">
        <v>150634</v>
      </c>
      <c r="B584" s="716" t="s">
        <v>1826</v>
      </c>
      <c r="C584" s="716" t="s">
        <v>1827</v>
      </c>
      <c r="D584" s="718" t="s">
        <v>205</v>
      </c>
      <c r="E584" s="718">
        <v>1</v>
      </c>
      <c r="F584" s="719">
        <v>189.79</v>
      </c>
      <c r="G584" s="719">
        <v>189.79</v>
      </c>
    </row>
    <row r="585" spans="1:7" ht="60">
      <c r="A585" s="716">
        <v>150635</v>
      </c>
      <c r="B585" s="716" t="s">
        <v>1828</v>
      </c>
      <c r="C585" s="716" t="s">
        <v>1829</v>
      </c>
      <c r="D585" s="718" t="s">
        <v>205</v>
      </c>
      <c r="E585" s="718">
        <v>1</v>
      </c>
      <c r="F585" s="719">
        <v>365.07</v>
      </c>
      <c r="G585" s="719">
        <v>365.07</v>
      </c>
    </row>
    <row r="586" spans="1:7" ht="60">
      <c r="A586" s="716">
        <v>150636</v>
      </c>
      <c r="B586" s="716" t="s">
        <v>1830</v>
      </c>
      <c r="C586" s="716" t="s">
        <v>1831</v>
      </c>
      <c r="D586" s="718" t="s">
        <v>205</v>
      </c>
      <c r="E586" s="718">
        <v>1</v>
      </c>
      <c r="F586" s="719">
        <v>11.45</v>
      </c>
      <c r="G586" s="719">
        <v>11.45</v>
      </c>
    </row>
    <row r="587" spans="1:7">
      <c r="A587" s="717">
        <v>1507</v>
      </c>
      <c r="B587" s="716"/>
      <c r="C587" s="717" t="s">
        <v>1832</v>
      </c>
      <c r="D587" s="718"/>
      <c r="E587" s="718"/>
      <c r="F587" s="719"/>
      <c r="G587" s="719"/>
    </row>
    <row r="588" spans="1:7" ht="90">
      <c r="A588" s="716">
        <v>150701</v>
      </c>
      <c r="B588" s="716" t="s">
        <v>1833</v>
      </c>
      <c r="C588" s="716" t="s">
        <v>1834</v>
      </c>
      <c r="D588" s="718" t="s">
        <v>88</v>
      </c>
      <c r="E588" s="718">
        <v>1</v>
      </c>
      <c r="F588" s="719">
        <v>64.27</v>
      </c>
      <c r="G588" s="719">
        <v>64.27</v>
      </c>
    </row>
    <row r="589" spans="1:7" ht="90">
      <c r="A589" s="716">
        <v>150702</v>
      </c>
      <c r="B589" s="716" t="s">
        <v>1835</v>
      </c>
      <c r="C589" s="716" t="s">
        <v>1836</v>
      </c>
      <c r="D589" s="718" t="s">
        <v>88</v>
      </c>
      <c r="E589" s="718">
        <v>1</v>
      </c>
      <c r="F589" s="719">
        <v>77.13</v>
      </c>
      <c r="G589" s="719">
        <v>77.13</v>
      </c>
    </row>
    <row r="590" spans="1:7" ht="90">
      <c r="A590" s="716">
        <v>150703</v>
      </c>
      <c r="B590" s="716" t="s">
        <v>1837</v>
      </c>
      <c r="C590" s="716" t="s">
        <v>1838</v>
      </c>
      <c r="D590" s="718" t="s">
        <v>88</v>
      </c>
      <c r="E590" s="718">
        <v>1</v>
      </c>
      <c r="F590" s="719">
        <v>199.9</v>
      </c>
      <c r="G590" s="719">
        <v>199.9</v>
      </c>
    </row>
    <row r="591" spans="1:7" ht="90">
      <c r="A591" s="716">
        <v>150704</v>
      </c>
      <c r="B591" s="716" t="s">
        <v>1839</v>
      </c>
      <c r="C591" s="716" t="s">
        <v>1840</v>
      </c>
      <c r="D591" s="718" t="s">
        <v>88</v>
      </c>
      <c r="E591" s="718">
        <v>1</v>
      </c>
      <c r="F591" s="719">
        <v>214.33</v>
      </c>
      <c r="G591" s="719">
        <v>214.33</v>
      </c>
    </row>
    <row r="592" spans="1:7">
      <c r="A592" s="717">
        <v>1508</v>
      </c>
      <c r="B592" s="716"/>
      <c r="C592" s="717" t="s">
        <v>1841</v>
      </c>
      <c r="D592" s="718"/>
      <c r="E592" s="718"/>
      <c r="F592" s="719"/>
      <c r="G592" s="719"/>
    </row>
    <row r="593" spans="1:7" ht="60">
      <c r="A593" s="716">
        <v>150801</v>
      </c>
      <c r="B593" s="716" t="s">
        <v>1842</v>
      </c>
      <c r="C593" s="716" t="s">
        <v>1843</v>
      </c>
      <c r="D593" s="718" t="s">
        <v>88</v>
      </c>
      <c r="E593" s="718">
        <v>1</v>
      </c>
      <c r="F593" s="719">
        <v>16.36</v>
      </c>
      <c r="G593" s="719">
        <v>16.36</v>
      </c>
    </row>
    <row r="594" spans="1:7" ht="60">
      <c r="A594" s="716">
        <v>150802</v>
      </c>
      <c r="B594" s="716" t="s">
        <v>1844</v>
      </c>
      <c r="C594" s="716" t="s">
        <v>1845</v>
      </c>
      <c r="D594" s="718" t="s">
        <v>205</v>
      </c>
      <c r="E594" s="718">
        <v>1</v>
      </c>
      <c r="F594" s="719">
        <v>25.63</v>
      </c>
      <c r="G594" s="719">
        <v>25.63</v>
      </c>
    </row>
    <row r="595" spans="1:7" ht="60">
      <c r="A595" s="716">
        <v>150803</v>
      </c>
      <c r="B595" s="716" t="s">
        <v>1846</v>
      </c>
      <c r="C595" s="716" t="s">
        <v>1847</v>
      </c>
      <c r="D595" s="718" t="s">
        <v>205</v>
      </c>
      <c r="E595" s="718">
        <v>1</v>
      </c>
      <c r="F595" s="719">
        <v>31.06</v>
      </c>
      <c r="G595" s="719">
        <v>31.06</v>
      </c>
    </row>
    <row r="596" spans="1:7" ht="60">
      <c r="A596" s="716">
        <v>150804</v>
      </c>
      <c r="B596" s="716" t="s">
        <v>1848</v>
      </c>
      <c r="C596" s="716" t="s">
        <v>1849</v>
      </c>
      <c r="D596" s="718" t="s">
        <v>205</v>
      </c>
      <c r="E596" s="718">
        <v>1</v>
      </c>
      <c r="F596" s="719">
        <v>27.51</v>
      </c>
      <c r="G596" s="719">
        <v>27.51</v>
      </c>
    </row>
    <row r="597" spans="1:7" ht="60">
      <c r="A597" s="716">
        <v>150805</v>
      </c>
      <c r="B597" s="716" t="s">
        <v>1850</v>
      </c>
      <c r="C597" s="716" t="s">
        <v>1851</v>
      </c>
      <c r="D597" s="718" t="s">
        <v>205</v>
      </c>
      <c r="E597" s="718">
        <v>1</v>
      </c>
      <c r="F597" s="719">
        <v>31.63</v>
      </c>
      <c r="G597" s="719">
        <v>31.63</v>
      </c>
    </row>
    <row r="598" spans="1:7" ht="60">
      <c r="A598" s="716">
        <v>150806</v>
      </c>
      <c r="B598" s="716" t="s">
        <v>1852</v>
      </c>
      <c r="C598" s="716" t="s">
        <v>1853</v>
      </c>
      <c r="D598" s="718" t="s">
        <v>88</v>
      </c>
      <c r="E598" s="718">
        <v>1</v>
      </c>
      <c r="F598" s="719">
        <v>26.09</v>
      </c>
      <c r="G598" s="719">
        <v>26.09</v>
      </c>
    </row>
    <row r="599" spans="1:7" ht="60">
      <c r="A599" s="716">
        <v>150807</v>
      </c>
      <c r="B599" s="716" t="s">
        <v>1854</v>
      </c>
      <c r="C599" s="716" t="s">
        <v>1855</v>
      </c>
      <c r="D599" s="718" t="s">
        <v>88</v>
      </c>
      <c r="E599" s="718">
        <v>1</v>
      </c>
      <c r="F599" s="719">
        <v>17.11</v>
      </c>
      <c r="G599" s="719">
        <v>17.11</v>
      </c>
    </row>
    <row r="600" spans="1:7" ht="60">
      <c r="A600" s="716">
        <v>150835</v>
      </c>
      <c r="B600" s="716" t="s">
        <v>1856</v>
      </c>
      <c r="C600" s="716" t="s">
        <v>1857</v>
      </c>
      <c r="D600" s="718" t="s">
        <v>88</v>
      </c>
      <c r="E600" s="718">
        <v>1</v>
      </c>
      <c r="F600" s="719">
        <v>54.37</v>
      </c>
      <c r="G600" s="719">
        <v>54.37</v>
      </c>
    </row>
    <row r="601" spans="1:7" ht="60">
      <c r="A601" s="716">
        <v>150836</v>
      </c>
      <c r="B601" s="716" t="s">
        <v>1858</v>
      </c>
      <c r="C601" s="716" t="s">
        <v>1859</v>
      </c>
      <c r="D601" s="718" t="s">
        <v>88</v>
      </c>
      <c r="E601" s="718">
        <v>1</v>
      </c>
      <c r="F601" s="719">
        <v>82.2</v>
      </c>
      <c r="G601" s="719">
        <v>82.2</v>
      </c>
    </row>
    <row r="602" spans="1:7" ht="60">
      <c r="A602" s="716">
        <v>150837</v>
      </c>
      <c r="B602" s="716" t="s">
        <v>1860</v>
      </c>
      <c r="C602" s="716" t="s">
        <v>1861</v>
      </c>
      <c r="D602" s="718" t="s">
        <v>88</v>
      </c>
      <c r="E602" s="718">
        <v>1</v>
      </c>
      <c r="F602" s="719">
        <v>101.5</v>
      </c>
      <c r="G602" s="719">
        <v>101.5</v>
      </c>
    </row>
    <row r="603" spans="1:7" ht="60">
      <c r="A603" s="716">
        <v>150838</v>
      </c>
      <c r="B603" s="716" t="s">
        <v>1862</v>
      </c>
      <c r="C603" s="716" t="s">
        <v>1863</v>
      </c>
      <c r="D603" s="718" t="s">
        <v>88</v>
      </c>
      <c r="E603" s="718">
        <v>1</v>
      </c>
      <c r="F603" s="719">
        <v>115.54</v>
      </c>
      <c r="G603" s="719">
        <v>115.54</v>
      </c>
    </row>
    <row r="604" spans="1:7" ht="60">
      <c r="A604" s="716">
        <v>150843</v>
      </c>
      <c r="B604" s="716" t="s">
        <v>1864</v>
      </c>
      <c r="C604" s="716" t="s">
        <v>1865</v>
      </c>
      <c r="D604" s="718" t="s">
        <v>205</v>
      </c>
      <c r="E604" s="718">
        <v>1</v>
      </c>
      <c r="F604" s="719">
        <v>63.35</v>
      </c>
      <c r="G604" s="719">
        <v>63.35</v>
      </c>
    </row>
    <row r="605" spans="1:7" ht="60">
      <c r="A605" s="716">
        <v>150844</v>
      </c>
      <c r="B605" s="716" t="s">
        <v>1866</v>
      </c>
      <c r="C605" s="716" t="s">
        <v>1867</v>
      </c>
      <c r="D605" s="718" t="s">
        <v>205</v>
      </c>
      <c r="E605" s="718">
        <v>1</v>
      </c>
      <c r="F605" s="719">
        <v>77.67</v>
      </c>
      <c r="G605" s="719">
        <v>77.67</v>
      </c>
    </row>
    <row r="606" spans="1:7" ht="60">
      <c r="A606" s="716">
        <v>150845</v>
      </c>
      <c r="B606" s="716" t="s">
        <v>1868</v>
      </c>
      <c r="C606" s="716" t="s">
        <v>1869</v>
      </c>
      <c r="D606" s="718" t="s">
        <v>205</v>
      </c>
      <c r="E606" s="718">
        <v>1</v>
      </c>
      <c r="F606" s="719">
        <v>96.93</v>
      </c>
      <c r="G606" s="719">
        <v>96.93</v>
      </c>
    </row>
    <row r="607" spans="1:7" ht="60">
      <c r="A607" s="716">
        <v>150850</v>
      </c>
      <c r="B607" s="716" t="s">
        <v>1870</v>
      </c>
      <c r="C607" s="716" t="s">
        <v>1871</v>
      </c>
      <c r="D607" s="718" t="s">
        <v>205</v>
      </c>
      <c r="E607" s="718">
        <v>1</v>
      </c>
      <c r="F607" s="719">
        <v>10.17</v>
      </c>
      <c r="G607" s="719">
        <v>10.17</v>
      </c>
    </row>
    <row r="608" spans="1:7" ht="60">
      <c r="A608" s="716">
        <v>150851</v>
      </c>
      <c r="B608" s="716" t="s">
        <v>1872</v>
      </c>
      <c r="C608" s="716" t="s">
        <v>1873</v>
      </c>
      <c r="D608" s="718" t="s">
        <v>205</v>
      </c>
      <c r="E608" s="718">
        <v>1</v>
      </c>
      <c r="F608" s="719">
        <v>10.17</v>
      </c>
      <c r="G608" s="719">
        <v>10.17</v>
      </c>
    </row>
    <row r="609" spans="1:7" ht="60">
      <c r="A609" s="716">
        <v>150852</v>
      </c>
      <c r="B609" s="716" t="s">
        <v>1874</v>
      </c>
      <c r="C609" s="716" t="s">
        <v>1875</v>
      </c>
      <c r="D609" s="718" t="s">
        <v>205</v>
      </c>
      <c r="E609" s="718">
        <v>1</v>
      </c>
      <c r="F609" s="719">
        <v>11.41</v>
      </c>
      <c r="G609" s="719">
        <v>11.41</v>
      </c>
    </row>
    <row r="610" spans="1:7" ht="60">
      <c r="A610" s="716">
        <v>150860</v>
      </c>
      <c r="B610" s="716" t="s">
        <v>1876</v>
      </c>
      <c r="C610" s="716" t="s">
        <v>1877</v>
      </c>
      <c r="D610" s="718" t="s">
        <v>88</v>
      </c>
      <c r="E610" s="718">
        <v>1</v>
      </c>
      <c r="F610" s="719">
        <v>28.57</v>
      </c>
      <c r="G610" s="719">
        <v>28.57</v>
      </c>
    </row>
    <row r="611" spans="1:7" ht="60">
      <c r="A611" s="716">
        <v>150861</v>
      </c>
      <c r="B611" s="716" t="s">
        <v>1878</v>
      </c>
      <c r="C611" s="716" t="s">
        <v>1879</v>
      </c>
      <c r="D611" s="718" t="s">
        <v>88</v>
      </c>
      <c r="E611" s="718">
        <v>1</v>
      </c>
      <c r="F611" s="719">
        <v>34.799999999999997</v>
      </c>
      <c r="G611" s="719">
        <v>34.799999999999997</v>
      </c>
    </row>
    <row r="612" spans="1:7" ht="60">
      <c r="A612" s="716">
        <v>150862</v>
      </c>
      <c r="B612" s="716" t="s">
        <v>1880</v>
      </c>
      <c r="C612" s="716" t="s">
        <v>1881</v>
      </c>
      <c r="D612" s="718" t="s">
        <v>88</v>
      </c>
      <c r="E612" s="718">
        <v>1</v>
      </c>
      <c r="F612" s="719">
        <v>47.25</v>
      </c>
      <c r="G612" s="719">
        <v>47.25</v>
      </c>
    </row>
    <row r="613" spans="1:7" ht="60">
      <c r="A613" s="716">
        <v>150863</v>
      </c>
      <c r="B613" s="716" t="s">
        <v>1882</v>
      </c>
      <c r="C613" s="716" t="s">
        <v>1883</v>
      </c>
      <c r="D613" s="718" t="s">
        <v>88</v>
      </c>
      <c r="E613" s="718">
        <v>1</v>
      </c>
      <c r="F613" s="719">
        <v>59.71</v>
      </c>
      <c r="G613" s="719">
        <v>59.71</v>
      </c>
    </row>
    <row r="614" spans="1:7" ht="60">
      <c r="A614" s="716">
        <v>150866</v>
      </c>
      <c r="B614" s="716" t="s">
        <v>1884</v>
      </c>
      <c r="C614" s="716" t="s">
        <v>1885</v>
      </c>
      <c r="D614" s="718" t="s">
        <v>205</v>
      </c>
      <c r="E614" s="718">
        <v>1</v>
      </c>
      <c r="F614" s="719">
        <v>13.02</v>
      </c>
      <c r="G614" s="719">
        <v>13.02</v>
      </c>
    </row>
    <row r="615" spans="1:7" ht="60">
      <c r="A615" s="716">
        <v>150867</v>
      </c>
      <c r="B615" s="716" t="s">
        <v>1886</v>
      </c>
      <c r="C615" s="716" t="s">
        <v>1887</v>
      </c>
      <c r="D615" s="718" t="s">
        <v>205</v>
      </c>
      <c r="E615" s="718">
        <v>1</v>
      </c>
      <c r="F615" s="719">
        <v>13.15</v>
      </c>
      <c r="G615" s="719">
        <v>13.15</v>
      </c>
    </row>
    <row r="616" spans="1:7" ht="60">
      <c r="A616" s="716">
        <v>150870</v>
      </c>
      <c r="B616" s="716" t="s">
        <v>1888</v>
      </c>
      <c r="C616" s="716" t="s">
        <v>1889</v>
      </c>
      <c r="D616" s="718" t="s">
        <v>205</v>
      </c>
      <c r="E616" s="718">
        <v>1</v>
      </c>
      <c r="F616" s="719">
        <v>90.43</v>
      </c>
      <c r="G616" s="719">
        <v>90.43</v>
      </c>
    </row>
    <row r="617" spans="1:7" ht="60">
      <c r="A617" s="716">
        <v>150871</v>
      </c>
      <c r="B617" s="716" t="s">
        <v>1890</v>
      </c>
      <c r="C617" s="716" t="s">
        <v>1891</v>
      </c>
      <c r="D617" s="718" t="s">
        <v>205</v>
      </c>
      <c r="E617" s="718">
        <v>1</v>
      </c>
      <c r="F617" s="719">
        <v>122.62</v>
      </c>
      <c r="G617" s="719">
        <v>122.62</v>
      </c>
    </row>
    <row r="618" spans="1:7" ht="60">
      <c r="A618" s="716">
        <v>150875</v>
      </c>
      <c r="B618" s="716" t="s">
        <v>1892</v>
      </c>
      <c r="C618" s="716" t="s">
        <v>1893</v>
      </c>
      <c r="D618" s="718" t="s">
        <v>205</v>
      </c>
      <c r="E618" s="718">
        <v>1</v>
      </c>
      <c r="F618" s="719">
        <v>83.45</v>
      </c>
      <c r="G618" s="719">
        <v>83.45</v>
      </c>
    </row>
    <row r="619" spans="1:7" ht="60">
      <c r="A619" s="716">
        <v>150876</v>
      </c>
      <c r="B619" s="716" t="s">
        <v>1894</v>
      </c>
      <c r="C619" s="716" t="s">
        <v>1895</v>
      </c>
      <c r="D619" s="718" t="s">
        <v>205</v>
      </c>
      <c r="E619" s="718">
        <v>1</v>
      </c>
      <c r="F619" s="719">
        <v>123.41</v>
      </c>
      <c r="G619" s="719">
        <v>123.41</v>
      </c>
    </row>
    <row r="620" spans="1:7" ht="90">
      <c r="A620" s="716">
        <v>150880</v>
      </c>
      <c r="B620" s="716" t="s">
        <v>1896</v>
      </c>
      <c r="C620" s="716" t="s">
        <v>1897</v>
      </c>
      <c r="D620" s="718" t="s">
        <v>205</v>
      </c>
      <c r="E620" s="718">
        <v>1</v>
      </c>
      <c r="F620" s="719">
        <v>29.5</v>
      </c>
      <c r="G620" s="719">
        <v>29.5</v>
      </c>
    </row>
    <row r="621" spans="1:7" ht="60">
      <c r="A621" s="716">
        <v>150881</v>
      </c>
      <c r="B621" s="716" t="s">
        <v>1898</v>
      </c>
      <c r="C621" s="716" t="s">
        <v>1899</v>
      </c>
      <c r="D621" s="718" t="s">
        <v>205</v>
      </c>
      <c r="E621" s="718">
        <v>1</v>
      </c>
      <c r="F621" s="719">
        <v>30.58</v>
      </c>
      <c r="G621" s="719">
        <v>30.58</v>
      </c>
    </row>
    <row r="622" spans="1:7" ht="60">
      <c r="A622" s="716">
        <v>150882</v>
      </c>
      <c r="B622" s="716" t="s">
        <v>1900</v>
      </c>
      <c r="C622" s="716" t="s">
        <v>1901</v>
      </c>
      <c r="D622" s="718" t="s">
        <v>205</v>
      </c>
      <c r="E622" s="718">
        <v>1</v>
      </c>
      <c r="F622" s="719">
        <v>59.26</v>
      </c>
      <c r="G622" s="719">
        <v>59.26</v>
      </c>
    </row>
    <row r="623" spans="1:7" ht="60">
      <c r="A623" s="716">
        <v>150883</v>
      </c>
      <c r="B623" s="716" t="s">
        <v>1902</v>
      </c>
      <c r="C623" s="716" t="s">
        <v>1903</v>
      </c>
      <c r="D623" s="718" t="s">
        <v>205</v>
      </c>
      <c r="E623" s="718">
        <v>1</v>
      </c>
      <c r="F623" s="719">
        <v>68.14</v>
      </c>
      <c r="G623" s="719">
        <v>68.14</v>
      </c>
    </row>
    <row r="624" spans="1:7" ht="105">
      <c r="A624" s="716">
        <v>150884</v>
      </c>
      <c r="B624" s="716" t="s">
        <v>1904</v>
      </c>
      <c r="C624" s="716" t="s">
        <v>1905</v>
      </c>
      <c r="D624" s="718" t="s">
        <v>205</v>
      </c>
      <c r="E624" s="718">
        <v>1</v>
      </c>
      <c r="F624" s="719">
        <v>37.31</v>
      </c>
      <c r="G624" s="719">
        <v>37.31</v>
      </c>
    </row>
    <row r="625" spans="1:7" ht="105">
      <c r="A625" s="716">
        <v>150885</v>
      </c>
      <c r="B625" s="716" t="s">
        <v>1906</v>
      </c>
      <c r="C625" s="716" t="s">
        <v>3579</v>
      </c>
      <c r="D625" s="718" t="s">
        <v>205</v>
      </c>
      <c r="E625" s="718">
        <v>1</v>
      </c>
      <c r="F625" s="719">
        <v>41.81</v>
      </c>
      <c r="G625" s="719">
        <v>41.81</v>
      </c>
    </row>
    <row r="626" spans="1:7" ht="105">
      <c r="A626" s="716">
        <v>150886</v>
      </c>
      <c r="B626" s="716" t="s">
        <v>1907</v>
      </c>
      <c r="C626" s="716" t="s">
        <v>3580</v>
      </c>
      <c r="D626" s="718" t="s">
        <v>205</v>
      </c>
      <c r="E626" s="718">
        <v>1</v>
      </c>
      <c r="F626" s="719">
        <v>42.45</v>
      </c>
      <c r="G626" s="719">
        <v>42.45</v>
      </c>
    </row>
    <row r="627" spans="1:7" ht="30">
      <c r="A627" s="717">
        <v>1509</v>
      </c>
      <c r="B627" s="716"/>
      <c r="C627" s="717" t="s">
        <v>1908</v>
      </c>
      <c r="D627" s="718"/>
      <c r="E627" s="718"/>
      <c r="F627" s="719"/>
      <c r="G627" s="719"/>
    </row>
    <row r="628" spans="1:7" ht="60">
      <c r="A628" s="716">
        <v>150906</v>
      </c>
      <c r="B628" s="716" t="s">
        <v>1909</v>
      </c>
      <c r="C628" s="716" t="s">
        <v>1910</v>
      </c>
      <c r="D628" s="718" t="s">
        <v>88</v>
      </c>
      <c r="E628" s="718">
        <v>1</v>
      </c>
      <c r="F628" s="719">
        <v>2.11</v>
      </c>
      <c r="G628" s="719">
        <v>2.11</v>
      </c>
    </row>
    <row r="629" spans="1:7" ht="60">
      <c r="A629" s="716">
        <v>150910</v>
      </c>
      <c r="B629" s="716" t="s">
        <v>1911</v>
      </c>
      <c r="C629" s="716" t="s">
        <v>1912</v>
      </c>
      <c r="D629" s="718" t="s">
        <v>205</v>
      </c>
      <c r="E629" s="718">
        <v>1</v>
      </c>
      <c r="F629" s="719">
        <v>14.49</v>
      </c>
      <c r="G629" s="719">
        <v>14.49</v>
      </c>
    </row>
    <row r="630" spans="1:7" ht="60">
      <c r="A630" s="716">
        <v>150916</v>
      </c>
      <c r="B630" s="716" t="s">
        <v>1913</v>
      </c>
      <c r="C630" s="716" t="s">
        <v>1914</v>
      </c>
      <c r="D630" s="718" t="s">
        <v>205</v>
      </c>
      <c r="E630" s="718">
        <v>1</v>
      </c>
      <c r="F630" s="719">
        <v>40.549999999999997</v>
      </c>
      <c r="G630" s="719">
        <v>40.549999999999997</v>
      </c>
    </row>
    <row r="631" spans="1:7" ht="60">
      <c r="A631" s="716">
        <v>150918</v>
      </c>
      <c r="B631" s="716" t="s">
        <v>1915</v>
      </c>
      <c r="C631" s="716" t="s">
        <v>302</v>
      </c>
      <c r="D631" s="718" t="s">
        <v>205</v>
      </c>
      <c r="E631" s="718">
        <v>1</v>
      </c>
      <c r="F631" s="719">
        <v>34.93</v>
      </c>
      <c r="G631" s="719">
        <v>34.93</v>
      </c>
    </row>
    <row r="632" spans="1:7" ht="60">
      <c r="A632" s="716">
        <v>150932</v>
      </c>
      <c r="B632" s="716" t="s">
        <v>1916</v>
      </c>
      <c r="C632" s="716" t="s">
        <v>1917</v>
      </c>
      <c r="D632" s="718" t="s">
        <v>205</v>
      </c>
      <c r="E632" s="718">
        <v>1</v>
      </c>
      <c r="F632" s="719">
        <v>6.36</v>
      </c>
      <c r="G632" s="719">
        <v>6.36</v>
      </c>
    </row>
    <row r="633" spans="1:7" ht="60">
      <c r="A633" s="716">
        <v>150934</v>
      </c>
      <c r="B633" s="716" t="s">
        <v>1918</v>
      </c>
      <c r="C633" s="716" t="s">
        <v>1919</v>
      </c>
      <c r="D633" s="718" t="s">
        <v>205</v>
      </c>
      <c r="E633" s="718">
        <v>1</v>
      </c>
      <c r="F633" s="719">
        <v>22.06</v>
      </c>
      <c r="G633" s="719">
        <v>22.06</v>
      </c>
    </row>
    <row r="634" spans="1:7" ht="60">
      <c r="A634" s="716">
        <v>150937</v>
      </c>
      <c r="B634" s="716" t="s">
        <v>1920</v>
      </c>
      <c r="C634" s="716" t="s">
        <v>1921</v>
      </c>
      <c r="D634" s="718" t="s">
        <v>88</v>
      </c>
      <c r="E634" s="718">
        <v>1</v>
      </c>
      <c r="F634" s="719">
        <v>5.2</v>
      </c>
      <c r="G634" s="719">
        <v>5.2</v>
      </c>
    </row>
    <row r="635" spans="1:7" ht="60">
      <c r="A635" s="716">
        <v>150964</v>
      </c>
      <c r="B635" s="716" t="s">
        <v>1922</v>
      </c>
      <c r="C635" s="716" t="s">
        <v>1923</v>
      </c>
      <c r="D635" s="718" t="s">
        <v>205</v>
      </c>
      <c r="E635" s="718">
        <v>1</v>
      </c>
      <c r="F635" s="719">
        <v>17.63</v>
      </c>
      <c r="G635" s="719">
        <v>17.63</v>
      </c>
    </row>
    <row r="636" spans="1:7" ht="60">
      <c r="A636" s="716">
        <v>150967</v>
      </c>
      <c r="B636" s="716" t="s">
        <v>1924</v>
      </c>
      <c r="C636" s="716" t="s">
        <v>1925</v>
      </c>
      <c r="D636" s="718" t="s">
        <v>205</v>
      </c>
      <c r="E636" s="718">
        <v>1</v>
      </c>
      <c r="F636" s="719">
        <v>6.69</v>
      </c>
      <c r="G636" s="719">
        <v>6.69</v>
      </c>
    </row>
    <row r="637" spans="1:7" ht="45">
      <c r="A637" s="717">
        <v>1510</v>
      </c>
      <c r="B637" s="716"/>
      <c r="C637" s="717" t="s">
        <v>1926</v>
      </c>
      <c r="D637" s="718"/>
      <c r="E637" s="718"/>
      <c r="F637" s="719"/>
      <c r="G637" s="719"/>
    </row>
    <row r="638" spans="1:7" ht="105">
      <c r="A638" s="716">
        <v>151001</v>
      </c>
      <c r="B638" s="716" t="s">
        <v>1927</v>
      </c>
      <c r="C638" s="716" t="s">
        <v>1928</v>
      </c>
      <c r="D638" s="718" t="s">
        <v>205</v>
      </c>
      <c r="E638" s="718">
        <v>1</v>
      </c>
      <c r="F638" s="719">
        <v>145.91</v>
      </c>
      <c r="G638" s="719">
        <v>145.91</v>
      </c>
    </row>
    <row r="639" spans="1:7" ht="105">
      <c r="A639" s="716">
        <v>151002</v>
      </c>
      <c r="B639" s="716" t="s">
        <v>1929</v>
      </c>
      <c r="C639" s="716" t="s">
        <v>1930</v>
      </c>
      <c r="D639" s="718" t="s">
        <v>205</v>
      </c>
      <c r="E639" s="718">
        <v>1</v>
      </c>
      <c r="F639" s="719">
        <v>331.53</v>
      </c>
      <c r="G639" s="719">
        <v>331.53</v>
      </c>
    </row>
    <row r="640" spans="1:7" ht="105">
      <c r="A640" s="716">
        <v>151003</v>
      </c>
      <c r="B640" s="716" t="s">
        <v>1931</v>
      </c>
      <c r="C640" s="716" t="s">
        <v>1932</v>
      </c>
      <c r="D640" s="718" t="s">
        <v>205</v>
      </c>
      <c r="E640" s="718">
        <v>1</v>
      </c>
      <c r="F640" s="719">
        <v>145.37</v>
      </c>
      <c r="G640" s="719">
        <v>145.37</v>
      </c>
    </row>
    <row r="641" spans="1:7" ht="105">
      <c r="A641" s="716">
        <v>151015</v>
      </c>
      <c r="B641" s="716" t="s">
        <v>1933</v>
      </c>
      <c r="C641" s="716" t="s">
        <v>1934</v>
      </c>
      <c r="D641" s="718" t="s">
        <v>205</v>
      </c>
      <c r="E641" s="718">
        <v>1</v>
      </c>
      <c r="F641" s="719">
        <v>253.3</v>
      </c>
      <c r="G641" s="719">
        <v>253.3</v>
      </c>
    </row>
    <row r="642" spans="1:7" ht="90">
      <c r="A642" s="716">
        <v>151016</v>
      </c>
      <c r="B642" s="716" t="s">
        <v>1935</v>
      </c>
      <c r="C642" s="716" t="s">
        <v>1936</v>
      </c>
      <c r="D642" s="718" t="s">
        <v>205</v>
      </c>
      <c r="E642" s="718">
        <v>1</v>
      </c>
      <c r="F642" s="719">
        <v>768.41</v>
      </c>
      <c r="G642" s="719">
        <v>768.41</v>
      </c>
    </row>
    <row r="643" spans="1:7" ht="90">
      <c r="A643" s="716">
        <v>151017</v>
      </c>
      <c r="B643" s="716" t="s">
        <v>1937</v>
      </c>
      <c r="C643" s="716" t="s">
        <v>1938</v>
      </c>
      <c r="D643" s="718" t="s">
        <v>205</v>
      </c>
      <c r="E643" s="718">
        <v>1</v>
      </c>
      <c r="F643" s="720">
        <v>1167.19</v>
      </c>
      <c r="G643" s="720">
        <v>1167.19</v>
      </c>
    </row>
    <row r="644" spans="1:7">
      <c r="A644" s="717">
        <v>1511</v>
      </c>
      <c r="B644" s="716"/>
      <c r="C644" s="717" t="s">
        <v>304</v>
      </c>
      <c r="D644" s="718"/>
      <c r="E644" s="718"/>
      <c r="F644" s="719"/>
      <c r="G644" s="719"/>
    </row>
    <row r="645" spans="1:7" ht="60">
      <c r="A645" s="716">
        <v>151125</v>
      </c>
      <c r="B645" s="716" t="s">
        <v>1939</v>
      </c>
      <c r="C645" s="716" t="s">
        <v>1940</v>
      </c>
      <c r="D645" s="718" t="s">
        <v>88</v>
      </c>
      <c r="E645" s="718">
        <v>1</v>
      </c>
      <c r="F645" s="719">
        <v>18.25</v>
      </c>
      <c r="G645" s="719">
        <v>18.25</v>
      </c>
    </row>
    <row r="646" spans="1:7" ht="60">
      <c r="A646" s="716">
        <v>151126</v>
      </c>
      <c r="B646" s="716" t="s">
        <v>1941</v>
      </c>
      <c r="C646" s="716" t="s">
        <v>1942</v>
      </c>
      <c r="D646" s="718" t="s">
        <v>88</v>
      </c>
      <c r="E646" s="718">
        <v>1</v>
      </c>
      <c r="F646" s="719">
        <v>19.12</v>
      </c>
      <c r="G646" s="719">
        <v>19.12</v>
      </c>
    </row>
    <row r="647" spans="1:7" ht="60">
      <c r="A647" s="716">
        <v>151127</v>
      </c>
      <c r="B647" s="716" t="s">
        <v>1943</v>
      </c>
      <c r="C647" s="716" t="s">
        <v>1944</v>
      </c>
      <c r="D647" s="718" t="s">
        <v>88</v>
      </c>
      <c r="E647" s="718">
        <v>1</v>
      </c>
      <c r="F647" s="719">
        <v>20.54</v>
      </c>
      <c r="G647" s="719">
        <v>20.54</v>
      </c>
    </row>
    <row r="648" spans="1:7" ht="60">
      <c r="A648" s="716">
        <v>151128</v>
      </c>
      <c r="B648" s="716" t="s">
        <v>1945</v>
      </c>
      <c r="C648" s="716" t="s">
        <v>1946</v>
      </c>
      <c r="D648" s="718" t="s">
        <v>88</v>
      </c>
      <c r="E648" s="718">
        <v>1</v>
      </c>
      <c r="F648" s="719">
        <v>31.82</v>
      </c>
      <c r="G648" s="719">
        <v>31.82</v>
      </c>
    </row>
    <row r="649" spans="1:7" ht="60">
      <c r="A649" s="716">
        <v>151129</v>
      </c>
      <c r="B649" s="716" t="s">
        <v>1947</v>
      </c>
      <c r="C649" s="716" t="s">
        <v>1948</v>
      </c>
      <c r="D649" s="718" t="s">
        <v>88</v>
      </c>
      <c r="E649" s="718">
        <v>1</v>
      </c>
      <c r="F649" s="719">
        <v>34.44</v>
      </c>
      <c r="G649" s="719">
        <v>34.44</v>
      </c>
    </row>
    <row r="650" spans="1:7" ht="60">
      <c r="A650" s="716">
        <v>151130</v>
      </c>
      <c r="B650" s="716" t="s">
        <v>1949</v>
      </c>
      <c r="C650" s="716" t="s">
        <v>1950</v>
      </c>
      <c r="D650" s="718" t="s">
        <v>88</v>
      </c>
      <c r="E650" s="718">
        <v>1</v>
      </c>
      <c r="F650" s="719">
        <v>37.619999999999997</v>
      </c>
      <c r="G650" s="719">
        <v>37.619999999999997</v>
      </c>
    </row>
    <row r="651" spans="1:7" ht="60">
      <c r="A651" s="716">
        <v>151131</v>
      </c>
      <c r="B651" s="716" t="s">
        <v>1951</v>
      </c>
      <c r="C651" s="716" t="s">
        <v>1952</v>
      </c>
      <c r="D651" s="718" t="s">
        <v>88</v>
      </c>
      <c r="E651" s="718">
        <v>1</v>
      </c>
      <c r="F651" s="719">
        <v>68.61</v>
      </c>
      <c r="G651" s="719">
        <v>68.61</v>
      </c>
    </row>
    <row r="652" spans="1:7" ht="60">
      <c r="A652" s="716">
        <v>151132</v>
      </c>
      <c r="B652" s="716" t="s">
        <v>1953</v>
      </c>
      <c r="C652" s="716" t="s">
        <v>1954</v>
      </c>
      <c r="D652" s="718" t="s">
        <v>88</v>
      </c>
      <c r="E652" s="718">
        <v>1</v>
      </c>
      <c r="F652" s="719">
        <v>6.6</v>
      </c>
      <c r="G652" s="719">
        <v>6.6</v>
      </c>
    </row>
    <row r="653" spans="1:7" ht="60">
      <c r="A653" s="716">
        <v>151133</v>
      </c>
      <c r="B653" s="716" t="s">
        <v>1955</v>
      </c>
      <c r="C653" s="716" t="s">
        <v>1956</v>
      </c>
      <c r="D653" s="718" t="s">
        <v>88</v>
      </c>
      <c r="E653" s="718">
        <v>1</v>
      </c>
      <c r="F653" s="719">
        <v>8.0299999999999994</v>
      </c>
      <c r="G653" s="719">
        <v>8.0299999999999994</v>
      </c>
    </row>
    <row r="654" spans="1:7" ht="60">
      <c r="A654" s="716">
        <v>151135</v>
      </c>
      <c r="B654" s="716" t="s">
        <v>1957</v>
      </c>
      <c r="C654" s="716" t="s">
        <v>1958</v>
      </c>
      <c r="D654" s="718" t="s">
        <v>88</v>
      </c>
      <c r="E654" s="718">
        <v>1</v>
      </c>
      <c r="F654" s="719">
        <v>92.52</v>
      </c>
      <c r="G654" s="719">
        <v>92.52</v>
      </c>
    </row>
    <row r="655" spans="1:7" ht="60">
      <c r="A655" s="716">
        <v>151136</v>
      </c>
      <c r="B655" s="716" t="s">
        <v>1959</v>
      </c>
      <c r="C655" s="716" t="s">
        <v>1960</v>
      </c>
      <c r="D655" s="718" t="s">
        <v>88</v>
      </c>
      <c r="E655" s="718">
        <v>1</v>
      </c>
      <c r="F655" s="719">
        <v>206.96</v>
      </c>
      <c r="G655" s="719">
        <v>206.96</v>
      </c>
    </row>
    <row r="656" spans="1:7" ht="60">
      <c r="A656" s="716">
        <v>151137</v>
      </c>
      <c r="B656" s="716" t="s">
        <v>1961</v>
      </c>
      <c r="C656" s="716" t="s">
        <v>307</v>
      </c>
      <c r="D656" s="718" t="s">
        <v>88</v>
      </c>
      <c r="E656" s="718">
        <v>1</v>
      </c>
      <c r="F656" s="719">
        <v>28.36</v>
      </c>
      <c r="G656" s="719">
        <v>28.36</v>
      </c>
    </row>
    <row r="657" spans="1:7" ht="60">
      <c r="A657" s="716">
        <v>151138</v>
      </c>
      <c r="B657" s="716" t="s">
        <v>1962</v>
      </c>
      <c r="C657" s="716" t="s">
        <v>1963</v>
      </c>
      <c r="D657" s="718" t="s">
        <v>88</v>
      </c>
      <c r="E657" s="718">
        <v>1</v>
      </c>
      <c r="F657" s="719">
        <v>24.68</v>
      </c>
      <c r="G657" s="719">
        <v>24.68</v>
      </c>
    </row>
    <row r="658" spans="1:7" ht="60">
      <c r="A658" s="716">
        <v>151139</v>
      </c>
      <c r="B658" s="716" t="s">
        <v>1964</v>
      </c>
      <c r="C658" s="716" t="s">
        <v>1965</v>
      </c>
      <c r="D658" s="718" t="s">
        <v>88</v>
      </c>
      <c r="E658" s="718">
        <v>1</v>
      </c>
      <c r="F658" s="719">
        <v>30.37</v>
      </c>
      <c r="G658" s="719">
        <v>30.37</v>
      </c>
    </row>
    <row r="659" spans="1:7" ht="60">
      <c r="A659" s="716">
        <v>151140</v>
      </c>
      <c r="B659" s="716" t="s">
        <v>1966</v>
      </c>
      <c r="C659" s="716" t="s">
        <v>1967</v>
      </c>
      <c r="D659" s="718" t="s">
        <v>88</v>
      </c>
      <c r="E659" s="718">
        <v>1</v>
      </c>
      <c r="F659" s="719">
        <v>46.64</v>
      </c>
      <c r="G659" s="719">
        <v>46.64</v>
      </c>
    </row>
    <row r="660" spans="1:7" ht="60">
      <c r="A660" s="716">
        <v>151141</v>
      </c>
      <c r="B660" s="716" t="s">
        <v>1968</v>
      </c>
      <c r="C660" s="716" t="s">
        <v>1969</v>
      </c>
      <c r="D660" s="718" t="s">
        <v>88</v>
      </c>
      <c r="E660" s="718">
        <v>1</v>
      </c>
      <c r="F660" s="719">
        <v>66.87</v>
      </c>
      <c r="G660" s="719">
        <v>66.87</v>
      </c>
    </row>
    <row r="661" spans="1:7" ht="60">
      <c r="A661" s="716">
        <v>151142</v>
      </c>
      <c r="B661" s="716" t="s">
        <v>1970</v>
      </c>
      <c r="C661" s="716" t="s">
        <v>1971</v>
      </c>
      <c r="D661" s="718" t="s">
        <v>88</v>
      </c>
      <c r="E661" s="718">
        <v>1</v>
      </c>
      <c r="F661" s="719">
        <v>118.6</v>
      </c>
      <c r="G661" s="719">
        <v>118.6</v>
      </c>
    </row>
    <row r="662" spans="1:7">
      <c r="A662" s="717">
        <v>1513</v>
      </c>
      <c r="B662" s="716"/>
      <c r="C662" s="717" t="s">
        <v>309</v>
      </c>
      <c r="D662" s="718"/>
      <c r="E662" s="718"/>
      <c r="F662" s="719"/>
      <c r="G662" s="719"/>
    </row>
    <row r="663" spans="1:7" ht="60">
      <c r="A663" s="716">
        <v>151301</v>
      </c>
      <c r="B663" s="716" t="s">
        <v>1972</v>
      </c>
      <c r="C663" s="716" t="s">
        <v>1973</v>
      </c>
      <c r="D663" s="718" t="s">
        <v>205</v>
      </c>
      <c r="E663" s="718">
        <v>1</v>
      </c>
      <c r="F663" s="719">
        <v>24.98</v>
      </c>
      <c r="G663" s="719">
        <v>24.98</v>
      </c>
    </row>
    <row r="664" spans="1:7" ht="60">
      <c r="A664" s="716">
        <v>151302</v>
      </c>
      <c r="B664" s="716" t="s">
        <v>1974</v>
      </c>
      <c r="C664" s="716" t="s">
        <v>1975</v>
      </c>
      <c r="D664" s="718" t="s">
        <v>205</v>
      </c>
      <c r="E664" s="718">
        <v>1</v>
      </c>
      <c r="F664" s="719">
        <v>24.98</v>
      </c>
      <c r="G664" s="719">
        <v>24.98</v>
      </c>
    </row>
    <row r="665" spans="1:7" ht="60">
      <c r="A665" s="716">
        <v>151303</v>
      </c>
      <c r="B665" s="716" t="s">
        <v>1976</v>
      </c>
      <c r="C665" s="716" t="s">
        <v>1977</v>
      </c>
      <c r="D665" s="718" t="s">
        <v>205</v>
      </c>
      <c r="E665" s="718">
        <v>1</v>
      </c>
      <c r="F665" s="719">
        <v>24.98</v>
      </c>
      <c r="G665" s="719">
        <v>24.98</v>
      </c>
    </row>
    <row r="666" spans="1:7" ht="60">
      <c r="A666" s="716">
        <v>151304</v>
      </c>
      <c r="B666" s="716" t="s">
        <v>1978</v>
      </c>
      <c r="C666" s="716" t="s">
        <v>1979</v>
      </c>
      <c r="D666" s="718" t="s">
        <v>205</v>
      </c>
      <c r="E666" s="718">
        <v>1</v>
      </c>
      <c r="F666" s="719">
        <v>24.98</v>
      </c>
      <c r="G666" s="719">
        <v>24.98</v>
      </c>
    </row>
    <row r="667" spans="1:7" ht="60">
      <c r="A667" s="716">
        <v>151305</v>
      </c>
      <c r="B667" s="716" t="s">
        <v>1980</v>
      </c>
      <c r="C667" s="716" t="s">
        <v>1981</v>
      </c>
      <c r="D667" s="718" t="s">
        <v>205</v>
      </c>
      <c r="E667" s="718">
        <v>1</v>
      </c>
      <c r="F667" s="719">
        <v>27.57</v>
      </c>
      <c r="G667" s="719">
        <v>27.57</v>
      </c>
    </row>
    <row r="668" spans="1:7" ht="60">
      <c r="A668" s="716">
        <v>151306</v>
      </c>
      <c r="B668" s="716" t="s">
        <v>1982</v>
      </c>
      <c r="C668" s="716" t="s">
        <v>1983</v>
      </c>
      <c r="D668" s="718" t="s">
        <v>205</v>
      </c>
      <c r="E668" s="718">
        <v>1</v>
      </c>
      <c r="F668" s="719">
        <v>69.569999999999993</v>
      </c>
      <c r="G668" s="719">
        <v>69.569999999999993</v>
      </c>
    </row>
    <row r="669" spans="1:7" ht="60">
      <c r="A669" s="716">
        <v>151307</v>
      </c>
      <c r="B669" s="716" t="s">
        <v>1984</v>
      </c>
      <c r="C669" s="716" t="s">
        <v>1985</v>
      </c>
      <c r="D669" s="718" t="s">
        <v>205</v>
      </c>
      <c r="E669" s="718">
        <v>1</v>
      </c>
      <c r="F669" s="719">
        <v>69.569999999999993</v>
      </c>
      <c r="G669" s="719">
        <v>69.569999999999993</v>
      </c>
    </row>
    <row r="670" spans="1:7" ht="60">
      <c r="A670" s="716">
        <v>151308</v>
      </c>
      <c r="B670" s="716" t="s">
        <v>1986</v>
      </c>
      <c r="C670" s="716" t="s">
        <v>1987</v>
      </c>
      <c r="D670" s="718" t="s">
        <v>205</v>
      </c>
      <c r="E670" s="718">
        <v>1</v>
      </c>
      <c r="F670" s="719">
        <v>73.87</v>
      </c>
      <c r="G670" s="719">
        <v>73.87</v>
      </c>
    </row>
    <row r="671" spans="1:7" ht="60">
      <c r="A671" s="716">
        <v>151309</v>
      </c>
      <c r="B671" s="716" t="s">
        <v>1988</v>
      </c>
      <c r="C671" s="716" t="s">
        <v>1989</v>
      </c>
      <c r="D671" s="718" t="s">
        <v>205</v>
      </c>
      <c r="E671" s="718">
        <v>1</v>
      </c>
      <c r="F671" s="719">
        <v>98.21</v>
      </c>
      <c r="G671" s="719">
        <v>98.21</v>
      </c>
    </row>
    <row r="672" spans="1:7" ht="60">
      <c r="A672" s="716">
        <v>151310</v>
      </c>
      <c r="B672" s="716" t="s">
        <v>1990</v>
      </c>
      <c r="C672" s="716" t="s">
        <v>1991</v>
      </c>
      <c r="D672" s="718" t="s">
        <v>205</v>
      </c>
      <c r="E672" s="718">
        <v>1</v>
      </c>
      <c r="F672" s="719">
        <v>100.23</v>
      </c>
      <c r="G672" s="719">
        <v>100.23</v>
      </c>
    </row>
    <row r="673" spans="1:7" ht="60">
      <c r="A673" s="716">
        <v>151311</v>
      </c>
      <c r="B673" s="716" t="s">
        <v>1992</v>
      </c>
      <c r="C673" s="716" t="s">
        <v>1993</v>
      </c>
      <c r="D673" s="718" t="s">
        <v>205</v>
      </c>
      <c r="E673" s="718">
        <v>1</v>
      </c>
      <c r="F673" s="719">
        <v>100.23</v>
      </c>
      <c r="G673" s="719">
        <v>100.23</v>
      </c>
    </row>
    <row r="674" spans="1:7" ht="60">
      <c r="A674" s="716">
        <v>151313</v>
      </c>
      <c r="B674" s="716" t="s">
        <v>1994</v>
      </c>
      <c r="C674" s="716" t="s">
        <v>1995</v>
      </c>
      <c r="D674" s="718" t="s">
        <v>205</v>
      </c>
      <c r="E674" s="718">
        <v>1</v>
      </c>
      <c r="F674" s="719">
        <v>234.38</v>
      </c>
      <c r="G674" s="719">
        <v>234.38</v>
      </c>
    </row>
    <row r="675" spans="1:7" ht="60">
      <c r="A675" s="716">
        <v>151314</v>
      </c>
      <c r="B675" s="716" t="s">
        <v>1996</v>
      </c>
      <c r="C675" s="716" t="s">
        <v>1997</v>
      </c>
      <c r="D675" s="718" t="s">
        <v>205</v>
      </c>
      <c r="E675" s="718">
        <v>1</v>
      </c>
      <c r="F675" s="719">
        <v>390.57</v>
      </c>
      <c r="G675" s="719">
        <v>390.57</v>
      </c>
    </row>
    <row r="676" spans="1:7" ht="60">
      <c r="A676" s="716">
        <v>151316</v>
      </c>
      <c r="B676" s="716" t="s">
        <v>1998</v>
      </c>
      <c r="C676" s="716" t="s">
        <v>1999</v>
      </c>
      <c r="D676" s="718" t="s">
        <v>205</v>
      </c>
      <c r="E676" s="718">
        <v>1</v>
      </c>
      <c r="F676" s="719">
        <v>175.3</v>
      </c>
      <c r="G676" s="719">
        <v>175.3</v>
      </c>
    </row>
    <row r="677" spans="1:7" ht="60">
      <c r="A677" s="716">
        <v>151317</v>
      </c>
      <c r="B677" s="716" t="s">
        <v>2000</v>
      </c>
      <c r="C677" s="716" t="s">
        <v>2001</v>
      </c>
      <c r="D677" s="718" t="s">
        <v>205</v>
      </c>
      <c r="E677" s="718">
        <v>1</v>
      </c>
      <c r="F677" s="719">
        <v>27.57</v>
      </c>
      <c r="G677" s="719">
        <v>27.57</v>
      </c>
    </row>
    <row r="678" spans="1:7" ht="60">
      <c r="A678" s="716">
        <v>151318</v>
      </c>
      <c r="B678" s="716" t="s">
        <v>2002</v>
      </c>
      <c r="C678" s="716" t="s">
        <v>2003</v>
      </c>
      <c r="D678" s="718" t="s">
        <v>205</v>
      </c>
      <c r="E678" s="718">
        <v>1</v>
      </c>
      <c r="F678" s="719">
        <v>30.73</v>
      </c>
      <c r="G678" s="719">
        <v>30.73</v>
      </c>
    </row>
    <row r="679" spans="1:7" ht="60">
      <c r="A679" s="716">
        <v>151319</v>
      </c>
      <c r="B679" s="716" t="s">
        <v>2004</v>
      </c>
      <c r="C679" s="716" t="s">
        <v>2005</v>
      </c>
      <c r="D679" s="718" t="s">
        <v>205</v>
      </c>
      <c r="E679" s="718">
        <v>1</v>
      </c>
      <c r="F679" s="719">
        <v>38.26</v>
      </c>
      <c r="G679" s="719">
        <v>38.26</v>
      </c>
    </row>
    <row r="680" spans="1:7" ht="60">
      <c r="A680" s="716">
        <v>151320</v>
      </c>
      <c r="B680" s="716" t="s">
        <v>2006</v>
      </c>
      <c r="C680" s="716" t="s">
        <v>2007</v>
      </c>
      <c r="D680" s="718" t="s">
        <v>205</v>
      </c>
      <c r="E680" s="718">
        <v>1</v>
      </c>
      <c r="F680" s="719">
        <v>43.51</v>
      </c>
      <c r="G680" s="719">
        <v>43.51</v>
      </c>
    </row>
    <row r="681" spans="1:7" ht="60">
      <c r="A681" s="716">
        <v>151321</v>
      </c>
      <c r="B681" s="716" t="s">
        <v>2008</v>
      </c>
      <c r="C681" s="716" t="s">
        <v>2009</v>
      </c>
      <c r="D681" s="718" t="s">
        <v>205</v>
      </c>
      <c r="E681" s="718">
        <v>1</v>
      </c>
      <c r="F681" s="719">
        <v>69.569999999999993</v>
      </c>
      <c r="G681" s="719">
        <v>69.569999999999993</v>
      </c>
    </row>
    <row r="682" spans="1:7" ht="60">
      <c r="A682" s="716">
        <v>151322</v>
      </c>
      <c r="B682" s="716" t="s">
        <v>2010</v>
      </c>
      <c r="C682" s="716" t="s">
        <v>2011</v>
      </c>
      <c r="D682" s="718" t="s">
        <v>205</v>
      </c>
      <c r="E682" s="718">
        <v>1</v>
      </c>
      <c r="F682" s="719">
        <v>69.569999999999993</v>
      </c>
      <c r="G682" s="719">
        <v>69.569999999999993</v>
      </c>
    </row>
    <row r="683" spans="1:7" ht="60">
      <c r="A683" s="716">
        <v>151323</v>
      </c>
      <c r="B683" s="716" t="s">
        <v>2012</v>
      </c>
      <c r="C683" s="716" t="s">
        <v>2013</v>
      </c>
      <c r="D683" s="718" t="s">
        <v>205</v>
      </c>
      <c r="E683" s="718">
        <v>1</v>
      </c>
      <c r="F683" s="719">
        <v>73.87</v>
      </c>
      <c r="G683" s="719">
        <v>73.87</v>
      </c>
    </row>
    <row r="684" spans="1:7" ht="60">
      <c r="A684" s="716">
        <v>151324</v>
      </c>
      <c r="B684" s="716" t="s">
        <v>2014</v>
      </c>
      <c r="C684" s="716" t="s">
        <v>2015</v>
      </c>
      <c r="D684" s="718" t="s">
        <v>205</v>
      </c>
      <c r="E684" s="718">
        <v>1</v>
      </c>
      <c r="F684" s="719">
        <v>87.71</v>
      </c>
      <c r="G684" s="719">
        <v>87.71</v>
      </c>
    </row>
    <row r="685" spans="1:7" ht="60">
      <c r="A685" s="716">
        <v>151325</v>
      </c>
      <c r="B685" s="716" t="s">
        <v>2016</v>
      </c>
      <c r="C685" s="716" t="s">
        <v>2017</v>
      </c>
      <c r="D685" s="718" t="s">
        <v>205</v>
      </c>
      <c r="E685" s="718">
        <v>1</v>
      </c>
      <c r="F685" s="719">
        <v>110.8</v>
      </c>
      <c r="G685" s="719">
        <v>110.8</v>
      </c>
    </row>
    <row r="686" spans="1:7" ht="60">
      <c r="A686" s="716">
        <v>151326</v>
      </c>
      <c r="B686" s="716" t="s">
        <v>2018</v>
      </c>
      <c r="C686" s="716" t="s">
        <v>2019</v>
      </c>
      <c r="D686" s="718" t="s">
        <v>205</v>
      </c>
      <c r="E686" s="718">
        <v>1</v>
      </c>
      <c r="F686" s="719">
        <v>124.72</v>
      </c>
      <c r="G686" s="719">
        <v>124.72</v>
      </c>
    </row>
    <row r="687" spans="1:7" ht="60">
      <c r="A687" s="716">
        <v>151327</v>
      </c>
      <c r="B687" s="716" t="s">
        <v>2020</v>
      </c>
      <c r="C687" s="716" t="s">
        <v>2021</v>
      </c>
      <c r="D687" s="718" t="s">
        <v>205</v>
      </c>
      <c r="E687" s="718">
        <v>1</v>
      </c>
      <c r="F687" s="719">
        <v>98.21</v>
      </c>
      <c r="G687" s="719">
        <v>98.21</v>
      </c>
    </row>
    <row r="688" spans="1:7" ht="60">
      <c r="A688" s="716">
        <v>151328</v>
      </c>
      <c r="B688" s="716" t="s">
        <v>2022</v>
      </c>
      <c r="C688" s="716" t="s">
        <v>2023</v>
      </c>
      <c r="D688" s="718" t="s">
        <v>205</v>
      </c>
      <c r="E688" s="718">
        <v>1</v>
      </c>
      <c r="F688" s="719">
        <v>98.21</v>
      </c>
      <c r="G688" s="719">
        <v>98.21</v>
      </c>
    </row>
    <row r="689" spans="1:7" ht="60">
      <c r="A689" s="716">
        <v>151329</v>
      </c>
      <c r="B689" s="716" t="s">
        <v>2024</v>
      </c>
      <c r="C689" s="716" t="s">
        <v>313</v>
      </c>
      <c r="D689" s="718" t="s">
        <v>205</v>
      </c>
      <c r="E689" s="718">
        <v>1</v>
      </c>
      <c r="F689" s="719">
        <v>98.21</v>
      </c>
      <c r="G689" s="719">
        <v>98.21</v>
      </c>
    </row>
    <row r="690" spans="1:7" ht="60">
      <c r="A690" s="716">
        <v>151330</v>
      </c>
      <c r="B690" s="716" t="s">
        <v>2025</v>
      </c>
      <c r="C690" s="716" t="s">
        <v>2026</v>
      </c>
      <c r="D690" s="718" t="s">
        <v>205</v>
      </c>
      <c r="E690" s="718">
        <v>1</v>
      </c>
      <c r="F690" s="719">
        <v>107.91</v>
      </c>
      <c r="G690" s="719">
        <v>107.91</v>
      </c>
    </row>
    <row r="691" spans="1:7" ht="60">
      <c r="A691" s="716">
        <v>151331</v>
      </c>
      <c r="B691" s="716" t="s">
        <v>2027</v>
      </c>
      <c r="C691" s="716" t="s">
        <v>2028</v>
      </c>
      <c r="D691" s="718" t="s">
        <v>205</v>
      </c>
      <c r="E691" s="718">
        <v>1</v>
      </c>
      <c r="F691" s="719">
        <v>234.38</v>
      </c>
      <c r="G691" s="719">
        <v>234.38</v>
      </c>
    </row>
    <row r="692" spans="1:7" ht="60">
      <c r="A692" s="716">
        <v>151332</v>
      </c>
      <c r="B692" s="716" t="s">
        <v>2029</v>
      </c>
      <c r="C692" s="716" t="s">
        <v>2030</v>
      </c>
      <c r="D692" s="718" t="s">
        <v>205</v>
      </c>
      <c r="E692" s="718">
        <v>1</v>
      </c>
      <c r="F692" s="719">
        <v>392.66</v>
      </c>
      <c r="G692" s="719">
        <v>392.66</v>
      </c>
    </row>
    <row r="693" spans="1:7" ht="75">
      <c r="A693" s="716">
        <v>151333</v>
      </c>
      <c r="B693" s="716" t="s">
        <v>2031</v>
      </c>
      <c r="C693" s="716" t="s">
        <v>2032</v>
      </c>
      <c r="D693" s="718" t="s">
        <v>205</v>
      </c>
      <c r="E693" s="718">
        <v>1</v>
      </c>
      <c r="F693" s="719">
        <v>535.14</v>
      </c>
      <c r="G693" s="719">
        <v>535.14</v>
      </c>
    </row>
    <row r="694" spans="1:7" ht="75">
      <c r="A694" s="716">
        <v>151334</v>
      </c>
      <c r="B694" s="716" t="s">
        <v>2033</v>
      </c>
      <c r="C694" s="716" t="s">
        <v>2034</v>
      </c>
      <c r="D694" s="718" t="s">
        <v>205</v>
      </c>
      <c r="E694" s="718">
        <v>1</v>
      </c>
      <c r="F694" s="719">
        <v>540.01</v>
      </c>
      <c r="G694" s="719">
        <v>540.01</v>
      </c>
    </row>
    <row r="695" spans="1:7" ht="75">
      <c r="A695" s="716">
        <v>151335</v>
      </c>
      <c r="B695" s="716" t="s">
        <v>2035</v>
      </c>
      <c r="C695" s="716" t="s">
        <v>2036</v>
      </c>
      <c r="D695" s="718" t="s">
        <v>205</v>
      </c>
      <c r="E695" s="718">
        <v>1</v>
      </c>
      <c r="F695" s="720">
        <v>1179.08</v>
      </c>
      <c r="G695" s="720">
        <v>1179.08</v>
      </c>
    </row>
    <row r="696" spans="1:7" ht="60">
      <c r="A696" s="716">
        <v>151337</v>
      </c>
      <c r="B696" s="716" t="s">
        <v>2037</v>
      </c>
      <c r="C696" s="716" t="s">
        <v>2038</v>
      </c>
      <c r="D696" s="718" t="s">
        <v>205</v>
      </c>
      <c r="E696" s="718">
        <v>1</v>
      </c>
      <c r="F696" s="719">
        <v>114.32</v>
      </c>
      <c r="G696" s="719">
        <v>114.32</v>
      </c>
    </row>
    <row r="697" spans="1:7" ht="60">
      <c r="A697" s="716">
        <v>151338</v>
      </c>
      <c r="B697" s="716" t="s">
        <v>2039</v>
      </c>
      <c r="C697" s="716" t="s">
        <v>2040</v>
      </c>
      <c r="D697" s="718" t="s">
        <v>205</v>
      </c>
      <c r="E697" s="718">
        <v>1</v>
      </c>
      <c r="F697" s="719">
        <v>24.98</v>
      </c>
      <c r="G697" s="719">
        <v>24.98</v>
      </c>
    </row>
    <row r="698" spans="1:7" ht="60">
      <c r="A698" s="716">
        <v>151339</v>
      </c>
      <c r="B698" s="716" t="s">
        <v>2041</v>
      </c>
      <c r="C698" s="716" t="s">
        <v>2042</v>
      </c>
      <c r="D698" s="718" t="s">
        <v>205</v>
      </c>
      <c r="E698" s="718">
        <v>1</v>
      </c>
      <c r="F698" s="719">
        <v>392.66</v>
      </c>
      <c r="G698" s="719">
        <v>392.66</v>
      </c>
    </row>
    <row r="699" spans="1:7" ht="60">
      <c r="A699" s="716">
        <v>151344</v>
      </c>
      <c r="B699" s="716" t="s">
        <v>2043</v>
      </c>
      <c r="C699" s="716" t="s">
        <v>2044</v>
      </c>
      <c r="D699" s="718" t="s">
        <v>205</v>
      </c>
      <c r="E699" s="718">
        <v>1</v>
      </c>
      <c r="F699" s="719">
        <v>94.52</v>
      </c>
      <c r="G699" s="719">
        <v>94.52</v>
      </c>
    </row>
    <row r="700" spans="1:7" ht="60">
      <c r="A700" s="716">
        <v>151345</v>
      </c>
      <c r="B700" s="716" t="s">
        <v>2045</v>
      </c>
      <c r="C700" s="716" t="s">
        <v>2046</v>
      </c>
      <c r="D700" s="718" t="s">
        <v>205</v>
      </c>
      <c r="E700" s="718">
        <v>1</v>
      </c>
      <c r="F700" s="719">
        <v>94.52</v>
      </c>
      <c r="G700" s="719">
        <v>94.52</v>
      </c>
    </row>
    <row r="701" spans="1:7" ht="60">
      <c r="A701" s="716">
        <v>151346</v>
      </c>
      <c r="B701" s="716" t="s">
        <v>2047</v>
      </c>
      <c r="C701" s="716" t="s">
        <v>2048</v>
      </c>
      <c r="D701" s="718" t="s">
        <v>205</v>
      </c>
      <c r="E701" s="718">
        <v>1</v>
      </c>
      <c r="F701" s="719">
        <v>126.8</v>
      </c>
      <c r="G701" s="719">
        <v>126.8</v>
      </c>
    </row>
    <row r="702" spans="1:7" ht="60">
      <c r="A702" s="716">
        <v>151347</v>
      </c>
      <c r="B702" s="716" t="s">
        <v>2049</v>
      </c>
      <c r="C702" s="716" t="s">
        <v>2050</v>
      </c>
      <c r="D702" s="718" t="s">
        <v>205</v>
      </c>
      <c r="E702" s="718">
        <v>1</v>
      </c>
      <c r="F702" s="719">
        <v>126.8</v>
      </c>
      <c r="G702" s="719">
        <v>126.8</v>
      </c>
    </row>
    <row r="703" spans="1:7" ht="60">
      <c r="A703" s="716">
        <v>151348</v>
      </c>
      <c r="B703" s="716" t="s">
        <v>2051</v>
      </c>
      <c r="C703" s="716" t="s">
        <v>2052</v>
      </c>
      <c r="D703" s="718" t="s">
        <v>205</v>
      </c>
      <c r="E703" s="718">
        <v>1</v>
      </c>
      <c r="F703" s="719">
        <v>126.8</v>
      </c>
      <c r="G703" s="719">
        <v>126.8</v>
      </c>
    </row>
    <row r="704" spans="1:7" ht="60">
      <c r="A704" s="716">
        <v>151349</v>
      </c>
      <c r="B704" s="716" t="s">
        <v>2053</v>
      </c>
      <c r="C704" s="716" t="s">
        <v>2054</v>
      </c>
      <c r="D704" s="718" t="s">
        <v>205</v>
      </c>
      <c r="E704" s="718">
        <v>1</v>
      </c>
      <c r="F704" s="719">
        <v>94.52</v>
      </c>
      <c r="G704" s="719">
        <v>94.52</v>
      </c>
    </row>
    <row r="705" spans="1:7" ht="60">
      <c r="A705" s="716">
        <v>151350</v>
      </c>
      <c r="B705" s="716" t="s">
        <v>2055</v>
      </c>
      <c r="C705" s="716" t="s">
        <v>2056</v>
      </c>
      <c r="D705" s="718" t="s">
        <v>205</v>
      </c>
      <c r="E705" s="718">
        <v>1</v>
      </c>
      <c r="F705" s="719">
        <v>143.82</v>
      </c>
      <c r="G705" s="719">
        <v>143.82</v>
      </c>
    </row>
    <row r="706" spans="1:7" ht="60">
      <c r="A706" s="716">
        <v>151357</v>
      </c>
      <c r="B706" s="716" t="s">
        <v>2057</v>
      </c>
      <c r="C706" s="716" t="s">
        <v>2058</v>
      </c>
      <c r="D706" s="718" t="s">
        <v>205</v>
      </c>
      <c r="E706" s="718">
        <v>1</v>
      </c>
      <c r="F706" s="719">
        <v>152.82</v>
      </c>
      <c r="G706" s="719">
        <v>152.82</v>
      </c>
    </row>
    <row r="707" spans="1:7" ht="60">
      <c r="A707" s="716">
        <v>151359</v>
      </c>
      <c r="B707" s="716" t="s">
        <v>2059</v>
      </c>
      <c r="C707" s="716" t="s">
        <v>2060</v>
      </c>
      <c r="D707" s="718" t="s">
        <v>205</v>
      </c>
      <c r="E707" s="718">
        <v>1</v>
      </c>
      <c r="F707" s="719">
        <v>230.39</v>
      </c>
      <c r="G707" s="719">
        <v>230.39</v>
      </c>
    </row>
    <row r="708" spans="1:7">
      <c r="A708" s="717">
        <v>1514</v>
      </c>
      <c r="B708" s="716"/>
      <c r="C708" s="717" t="s">
        <v>316</v>
      </c>
      <c r="D708" s="718"/>
      <c r="E708" s="718"/>
      <c r="F708" s="719"/>
      <c r="G708" s="719"/>
    </row>
    <row r="709" spans="1:7" ht="60">
      <c r="A709" s="716">
        <v>151401</v>
      </c>
      <c r="B709" s="716" t="s">
        <v>2061</v>
      </c>
      <c r="C709" s="716" t="s">
        <v>2062</v>
      </c>
      <c r="D709" s="718" t="s">
        <v>88</v>
      </c>
      <c r="E709" s="718">
        <v>1</v>
      </c>
      <c r="F709" s="719">
        <v>6.43</v>
      </c>
      <c r="G709" s="719">
        <v>6.43</v>
      </c>
    </row>
    <row r="710" spans="1:7" ht="60">
      <c r="A710" s="716">
        <v>151402</v>
      </c>
      <c r="B710" s="716" t="s">
        <v>2063</v>
      </c>
      <c r="C710" s="716" t="s">
        <v>2064</v>
      </c>
      <c r="D710" s="718" t="s">
        <v>88</v>
      </c>
      <c r="E710" s="718">
        <v>1</v>
      </c>
      <c r="F710" s="719">
        <v>7.86</v>
      </c>
      <c r="G710" s="719">
        <v>7.86</v>
      </c>
    </row>
    <row r="711" spans="1:7" ht="60">
      <c r="A711" s="716">
        <v>151403</v>
      </c>
      <c r="B711" s="716" t="s">
        <v>2065</v>
      </c>
      <c r="C711" s="716" t="s">
        <v>2066</v>
      </c>
      <c r="D711" s="718" t="s">
        <v>88</v>
      </c>
      <c r="E711" s="718">
        <v>1</v>
      </c>
      <c r="F711" s="719">
        <v>9.52</v>
      </c>
      <c r="G711" s="719">
        <v>9.52</v>
      </c>
    </row>
    <row r="712" spans="1:7" ht="60">
      <c r="A712" s="716">
        <v>151404</v>
      </c>
      <c r="B712" s="716" t="s">
        <v>2067</v>
      </c>
      <c r="C712" s="716" t="s">
        <v>2068</v>
      </c>
      <c r="D712" s="718" t="s">
        <v>88</v>
      </c>
      <c r="E712" s="718">
        <v>1</v>
      </c>
      <c r="F712" s="719">
        <v>12.57</v>
      </c>
      <c r="G712" s="719">
        <v>12.57</v>
      </c>
    </row>
    <row r="713" spans="1:7" ht="60">
      <c r="A713" s="716">
        <v>151405</v>
      </c>
      <c r="B713" s="716" t="s">
        <v>2069</v>
      </c>
      <c r="C713" s="716" t="s">
        <v>2070</v>
      </c>
      <c r="D713" s="718" t="s">
        <v>88</v>
      </c>
      <c r="E713" s="718">
        <v>1</v>
      </c>
      <c r="F713" s="719">
        <v>16.510000000000002</v>
      </c>
      <c r="G713" s="719">
        <v>16.510000000000002</v>
      </c>
    </row>
    <row r="714" spans="1:7" ht="60">
      <c r="A714" s="716">
        <v>151406</v>
      </c>
      <c r="B714" s="716" t="s">
        <v>2071</v>
      </c>
      <c r="C714" s="716" t="s">
        <v>2072</v>
      </c>
      <c r="D714" s="718" t="s">
        <v>88</v>
      </c>
      <c r="E714" s="718">
        <v>1</v>
      </c>
      <c r="F714" s="719">
        <v>23.03</v>
      </c>
      <c r="G714" s="719">
        <v>23.03</v>
      </c>
    </row>
    <row r="715" spans="1:7" ht="60">
      <c r="A715" s="716">
        <v>151407</v>
      </c>
      <c r="B715" s="716" t="s">
        <v>2073</v>
      </c>
      <c r="C715" s="716" t="s">
        <v>2074</v>
      </c>
      <c r="D715" s="718" t="s">
        <v>88</v>
      </c>
      <c r="E715" s="718">
        <v>1</v>
      </c>
      <c r="F715" s="719">
        <v>32.409999999999997</v>
      </c>
      <c r="G715" s="719">
        <v>32.409999999999997</v>
      </c>
    </row>
    <row r="716" spans="1:7" ht="60">
      <c r="A716" s="716">
        <v>151413</v>
      </c>
      <c r="B716" s="716" t="s">
        <v>2075</v>
      </c>
      <c r="C716" s="716" t="s">
        <v>2076</v>
      </c>
      <c r="D716" s="718" t="s">
        <v>88</v>
      </c>
      <c r="E716" s="718">
        <v>1</v>
      </c>
      <c r="F716" s="719">
        <v>38.35</v>
      </c>
      <c r="G716" s="719">
        <v>38.35</v>
      </c>
    </row>
    <row r="717" spans="1:7" ht="60">
      <c r="A717" s="716">
        <v>151414</v>
      </c>
      <c r="B717" s="716" t="s">
        <v>2077</v>
      </c>
      <c r="C717" s="716" t="s">
        <v>2078</v>
      </c>
      <c r="D717" s="718" t="s">
        <v>88</v>
      </c>
      <c r="E717" s="718">
        <v>1</v>
      </c>
      <c r="F717" s="719">
        <v>17.95</v>
      </c>
      <c r="G717" s="719">
        <v>17.95</v>
      </c>
    </row>
    <row r="718" spans="1:7" ht="60">
      <c r="A718" s="716">
        <v>151417</v>
      </c>
      <c r="B718" s="716" t="s">
        <v>2079</v>
      </c>
      <c r="C718" s="716" t="s">
        <v>2080</v>
      </c>
      <c r="D718" s="718" t="s">
        <v>88</v>
      </c>
      <c r="E718" s="718">
        <v>1</v>
      </c>
      <c r="F718" s="719">
        <v>8.27</v>
      </c>
      <c r="G718" s="719">
        <v>8.27</v>
      </c>
    </row>
    <row r="719" spans="1:7" ht="60">
      <c r="A719" s="716">
        <v>151418</v>
      </c>
      <c r="B719" s="716" t="s">
        <v>2081</v>
      </c>
      <c r="C719" s="716" t="s">
        <v>2082</v>
      </c>
      <c r="D719" s="718" t="s">
        <v>88</v>
      </c>
      <c r="E719" s="718">
        <v>1</v>
      </c>
      <c r="F719" s="719">
        <v>10.210000000000001</v>
      </c>
      <c r="G719" s="719">
        <v>10.210000000000001</v>
      </c>
    </row>
    <row r="720" spans="1:7" ht="60">
      <c r="A720" s="716">
        <v>151419</v>
      </c>
      <c r="B720" s="716" t="s">
        <v>2083</v>
      </c>
      <c r="C720" s="716" t="s">
        <v>2084</v>
      </c>
      <c r="D720" s="718" t="s">
        <v>88</v>
      </c>
      <c r="E720" s="718">
        <v>1</v>
      </c>
      <c r="F720" s="719">
        <v>13.22</v>
      </c>
      <c r="G720" s="719">
        <v>13.22</v>
      </c>
    </row>
    <row r="721" spans="1:7" ht="60">
      <c r="A721" s="716">
        <v>151420</v>
      </c>
      <c r="B721" s="716" t="s">
        <v>2085</v>
      </c>
      <c r="C721" s="716" t="s">
        <v>2086</v>
      </c>
      <c r="D721" s="718" t="s">
        <v>88</v>
      </c>
      <c r="E721" s="718">
        <v>1</v>
      </c>
      <c r="F721" s="719">
        <v>17.02</v>
      </c>
      <c r="G721" s="719">
        <v>17.02</v>
      </c>
    </row>
    <row r="722" spans="1:7" ht="60">
      <c r="A722" s="716">
        <v>151421</v>
      </c>
      <c r="B722" s="716" t="s">
        <v>2087</v>
      </c>
      <c r="C722" s="716" t="s">
        <v>2088</v>
      </c>
      <c r="D722" s="718" t="s">
        <v>88</v>
      </c>
      <c r="E722" s="718">
        <v>1</v>
      </c>
      <c r="F722" s="719">
        <v>23.73</v>
      </c>
      <c r="G722" s="719">
        <v>23.73</v>
      </c>
    </row>
    <row r="723" spans="1:7" ht="60">
      <c r="A723" s="716">
        <v>151422</v>
      </c>
      <c r="B723" s="716" t="s">
        <v>2089</v>
      </c>
      <c r="C723" s="716" t="s">
        <v>2090</v>
      </c>
      <c r="D723" s="718" t="s">
        <v>88</v>
      </c>
      <c r="E723" s="718">
        <v>1</v>
      </c>
      <c r="F723" s="719">
        <v>32.979999999999997</v>
      </c>
      <c r="G723" s="719">
        <v>32.979999999999997</v>
      </c>
    </row>
    <row r="724" spans="1:7" ht="60">
      <c r="A724" s="716">
        <v>151423</v>
      </c>
      <c r="B724" s="716" t="s">
        <v>2091</v>
      </c>
      <c r="C724" s="716" t="s">
        <v>2092</v>
      </c>
      <c r="D724" s="718" t="s">
        <v>88</v>
      </c>
      <c r="E724" s="718">
        <v>1</v>
      </c>
      <c r="F724" s="719">
        <v>44.63</v>
      </c>
      <c r="G724" s="719">
        <v>44.63</v>
      </c>
    </row>
    <row r="725" spans="1:7" ht="60">
      <c r="A725" s="716">
        <v>151425</v>
      </c>
      <c r="B725" s="716" t="s">
        <v>2093</v>
      </c>
      <c r="C725" s="716" t="s">
        <v>2094</v>
      </c>
      <c r="D725" s="718" t="s">
        <v>88</v>
      </c>
      <c r="E725" s="718">
        <v>1</v>
      </c>
      <c r="F725" s="719">
        <v>63.66</v>
      </c>
      <c r="G725" s="719">
        <v>63.66</v>
      </c>
    </row>
    <row r="726" spans="1:7" ht="60">
      <c r="A726" s="716">
        <v>151426</v>
      </c>
      <c r="B726" s="716" t="s">
        <v>2095</v>
      </c>
      <c r="C726" s="716" t="s">
        <v>2096</v>
      </c>
      <c r="D726" s="718" t="s">
        <v>88</v>
      </c>
      <c r="E726" s="718">
        <v>1</v>
      </c>
      <c r="F726" s="719">
        <v>113.33</v>
      </c>
      <c r="G726" s="719">
        <v>113.33</v>
      </c>
    </row>
    <row r="727" spans="1:7" ht="60">
      <c r="A727" s="716">
        <v>151427</v>
      </c>
      <c r="B727" s="716" t="s">
        <v>2097</v>
      </c>
      <c r="C727" s="716" t="s">
        <v>2098</v>
      </c>
      <c r="D727" s="718" t="s">
        <v>88</v>
      </c>
      <c r="E727" s="718">
        <v>1</v>
      </c>
      <c r="F727" s="719">
        <v>145.41</v>
      </c>
      <c r="G727" s="719">
        <v>145.41</v>
      </c>
    </row>
    <row r="728" spans="1:7" ht="60">
      <c r="A728" s="716">
        <v>151428</v>
      </c>
      <c r="B728" s="716" t="s">
        <v>2099</v>
      </c>
      <c r="C728" s="716" t="s">
        <v>2100</v>
      </c>
      <c r="D728" s="718" t="s">
        <v>88</v>
      </c>
      <c r="E728" s="718">
        <v>1</v>
      </c>
      <c r="F728" s="719">
        <v>388.92</v>
      </c>
      <c r="G728" s="719">
        <v>388.92</v>
      </c>
    </row>
    <row r="729" spans="1:7" ht="60">
      <c r="A729" s="716">
        <v>151429</v>
      </c>
      <c r="B729" s="716" t="s">
        <v>2101</v>
      </c>
      <c r="C729" s="716" t="s">
        <v>2102</v>
      </c>
      <c r="D729" s="718" t="s">
        <v>88</v>
      </c>
      <c r="E729" s="718">
        <v>1</v>
      </c>
      <c r="F729" s="719">
        <v>88.08</v>
      </c>
      <c r="G729" s="719">
        <v>88.08</v>
      </c>
    </row>
    <row r="730" spans="1:7" ht="60">
      <c r="A730" s="716">
        <v>151430</v>
      </c>
      <c r="B730" s="716" t="s">
        <v>2103</v>
      </c>
      <c r="C730" s="716" t="s">
        <v>2104</v>
      </c>
      <c r="D730" s="718" t="s">
        <v>88</v>
      </c>
      <c r="E730" s="718">
        <v>1</v>
      </c>
      <c r="F730" s="719">
        <v>182.02</v>
      </c>
      <c r="G730" s="719">
        <v>182.02</v>
      </c>
    </row>
    <row r="731" spans="1:7" ht="60">
      <c r="A731" s="716">
        <v>151431</v>
      </c>
      <c r="B731" s="716" t="s">
        <v>2105</v>
      </c>
      <c r="C731" s="716" t="s">
        <v>2106</v>
      </c>
      <c r="D731" s="718" t="s">
        <v>88</v>
      </c>
      <c r="E731" s="718">
        <v>1</v>
      </c>
      <c r="F731" s="719">
        <v>220.54</v>
      </c>
      <c r="G731" s="719">
        <v>220.54</v>
      </c>
    </row>
    <row r="732" spans="1:7" ht="60">
      <c r="A732" s="716">
        <v>151432</v>
      </c>
      <c r="B732" s="716" t="s">
        <v>2107</v>
      </c>
      <c r="C732" s="716" t="s">
        <v>2108</v>
      </c>
      <c r="D732" s="718" t="s">
        <v>88</v>
      </c>
      <c r="E732" s="718">
        <v>1</v>
      </c>
      <c r="F732" s="719">
        <v>284.16000000000003</v>
      </c>
      <c r="G732" s="719">
        <v>284.16000000000003</v>
      </c>
    </row>
    <row r="733" spans="1:7" ht="60">
      <c r="A733" s="716">
        <v>151433</v>
      </c>
      <c r="B733" s="716" t="s">
        <v>2109</v>
      </c>
      <c r="C733" s="716" t="s">
        <v>2110</v>
      </c>
      <c r="D733" s="718" t="s">
        <v>88</v>
      </c>
      <c r="E733" s="718">
        <v>1</v>
      </c>
      <c r="F733" s="719">
        <v>93.17</v>
      </c>
      <c r="G733" s="719">
        <v>93.17</v>
      </c>
    </row>
    <row r="734" spans="1:7" ht="60">
      <c r="A734" s="716">
        <v>151434</v>
      </c>
      <c r="B734" s="716" t="s">
        <v>2111</v>
      </c>
      <c r="C734" s="716" t="s">
        <v>2112</v>
      </c>
      <c r="D734" s="718" t="s">
        <v>88</v>
      </c>
      <c r="E734" s="718">
        <v>1</v>
      </c>
      <c r="F734" s="719">
        <v>112.31</v>
      </c>
      <c r="G734" s="719">
        <v>112.31</v>
      </c>
    </row>
    <row r="735" spans="1:7" ht="60">
      <c r="A735" s="716">
        <v>151438</v>
      </c>
      <c r="B735" s="716" t="s">
        <v>2113</v>
      </c>
      <c r="C735" s="716" t="s">
        <v>2114</v>
      </c>
      <c r="D735" s="718" t="s">
        <v>88</v>
      </c>
      <c r="E735" s="718">
        <v>1</v>
      </c>
      <c r="F735" s="719">
        <v>12.64</v>
      </c>
      <c r="G735" s="719">
        <v>12.64</v>
      </c>
    </row>
    <row r="736" spans="1:7" ht="60">
      <c r="A736" s="716">
        <v>151439</v>
      </c>
      <c r="B736" s="716" t="s">
        <v>2115</v>
      </c>
      <c r="C736" s="716" t="s">
        <v>2116</v>
      </c>
      <c r="D736" s="718" t="s">
        <v>88</v>
      </c>
      <c r="E736" s="718">
        <v>1</v>
      </c>
      <c r="F736" s="719">
        <v>14.37</v>
      </c>
      <c r="G736" s="719">
        <v>14.37</v>
      </c>
    </row>
    <row r="737" spans="1:7" ht="60">
      <c r="A737" s="716">
        <v>151440</v>
      </c>
      <c r="B737" s="716" t="s">
        <v>2117</v>
      </c>
      <c r="C737" s="716" t="s">
        <v>2118</v>
      </c>
      <c r="D737" s="718" t="s">
        <v>88</v>
      </c>
      <c r="E737" s="718">
        <v>1</v>
      </c>
      <c r="F737" s="719">
        <v>21.41</v>
      </c>
      <c r="G737" s="719">
        <v>21.41</v>
      </c>
    </row>
    <row r="738" spans="1:7" ht="75">
      <c r="A738" s="716">
        <v>151441</v>
      </c>
      <c r="B738" s="716" t="s">
        <v>2119</v>
      </c>
      <c r="C738" s="716" t="s">
        <v>2120</v>
      </c>
      <c r="D738" s="718" t="s">
        <v>88</v>
      </c>
      <c r="E738" s="718">
        <v>1</v>
      </c>
      <c r="F738" s="719">
        <v>6.38</v>
      </c>
      <c r="G738" s="719">
        <v>6.38</v>
      </c>
    </row>
    <row r="739" spans="1:7" ht="75">
      <c r="A739" s="716">
        <v>151442</v>
      </c>
      <c r="B739" s="716" t="s">
        <v>2121</v>
      </c>
      <c r="C739" s="716" t="s">
        <v>2122</v>
      </c>
      <c r="D739" s="718" t="s">
        <v>88</v>
      </c>
      <c r="E739" s="718">
        <v>1</v>
      </c>
      <c r="F739" s="719">
        <v>7.85</v>
      </c>
      <c r="G739" s="719">
        <v>7.85</v>
      </c>
    </row>
    <row r="740" spans="1:7" ht="75">
      <c r="A740" s="716">
        <v>151443</v>
      </c>
      <c r="B740" s="716" t="s">
        <v>2123</v>
      </c>
      <c r="C740" s="716" t="s">
        <v>2124</v>
      </c>
      <c r="D740" s="718" t="s">
        <v>88</v>
      </c>
      <c r="E740" s="718">
        <v>1</v>
      </c>
      <c r="F740" s="719">
        <v>9.4700000000000006</v>
      </c>
      <c r="G740" s="719">
        <v>9.4700000000000006</v>
      </c>
    </row>
    <row r="741" spans="1:7" ht="75">
      <c r="A741" s="716">
        <v>151444</v>
      </c>
      <c r="B741" s="716" t="s">
        <v>2125</v>
      </c>
      <c r="C741" s="716" t="s">
        <v>2126</v>
      </c>
      <c r="D741" s="718" t="s">
        <v>88</v>
      </c>
      <c r="E741" s="718">
        <v>1</v>
      </c>
      <c r="F741" s="719">
        <v>12.04</v>
      </c>
      <c r="G741" s="719">
        <v>12.04</v>
      </c>
    </row>
    <row r="742" spans="1:7" ht="75">
      <c r="A742" s="716">
        <v>151445</v>
      </c>
      <c r="B742" s="716" t="s">
        <v>2127</v>
      </c>
      <c r="C742" s="716" t="s">
        <v>2128</v>
      </c>
      <c r="D742" s="718" t="s">
        <v>88</v>
      </c>
      <c r="E742" s="718">
        <v>1</v>
      </c>
      <c r="F742" s="719">
        <v>17.579999999999998</v>
      </c>
      <c r="G742" s="719">
        <v>17.579999999999998</v>
      </c>
    </row>
    <row r="743" spans="1:7" ht="75">
      <c r="A743" s="716">
        <v>151446</v>
      </c>
      <c r="B743" s="716" t="s">
        <v>2129</v>
      </c>
      <c r="C743" s="716" t="s">
        <v>2130</v>
      </c>
      <c r="D743" s="718" t="s">
        <v>88</v>
      </c>
      <c r="E743" s="718">
        <v>1</v>
      </c>
      <c r="F743" s="719">
        <v>24.69</v>
      </c>
      <c r="G743" s="719">
        <v>24.69</v>
      </c>
    </row>
    <row r="744" spans="1:7" ht="75">
      <c r="A744" s="716">
        <v>151447</v>
      </c>
      <c r="B744" s="716" t="s">
        <v>2131</v>
      </c>
      <c r="C744" s="716" t="s">
        <v>2132</v>
      </c>
      <c r="D744" s="718" t="s">
        <v>88</v>
      </c>
      <c r="E744" s="718">
        <v>1</v>
      </c>
      <c r="F744" s="719">
        <v>34.68</v>
      </c>
      <c r="G744" s="719">
        <v>34.68</v>
      </c>
    </row>
    <row r="745" spans="1:7">
      <c r="A745" s="717">
        <v>1515</v>
      </c>
      <c r="B745" s="716"/>
      <c r="C745" s="717" t="s">
        <v>2133</v>
      </c>
      <c r="D745" s="718"/>
      <c r="E745" s="718"/>
      <c r="F745" s="719"/>
      <c r="G745" s="719"/>
    </row>
    <row r="746" spans="1:7" ht="60">
      <c r="A746" s="716">
        <v>151503</v>
      </c>
      <c r="B746" s="716" t="s">
        <v>2134</v>
      </c>
      <c r="C746" s="716" t="s">
        <v>2135</v>
      </c>
      <c r="D746" s="718" t="s">
        <v>205</v>
      </c>
      <c r="E746" s="718">
        <v>1</v>
      </c>
      <c r="F746" s="719">
        <v>17.16</v>
      </c>
      <c r="G746" s="719">
        <v>17.16</v>
      </c>
    </row>
    <row r="747" spans="1:7" ht="60">
      <c r="A747" s="716">
        <v>151504</v>
      </c>
      <c r="B747" s="716" t="s">
        <v>2136</v>
      </c>
      <c r="C747" s="716" t="s">
        <v>2137</v>
      </c>
      <c r="D747" s="718" t="s">
        <v>205</v>
      </c>
      <c r="E747" s="718">
        <v>1</v>
      </c>
      <c r="F747" s="719">
        <v>18.93</v>
      </c>
      <c r="G747" s="719">
        <v>18.93</v>
      </c>
    </row>
    <row r="748" spans="1:7" ht="60">
      <c r="A748" s="716">
        <v>151506</v>
      </c>
      <c r="B748" s="716" t="s">
        <v>2138</v>
      </c>
      <c r="C748" s="716" t="s">
        <v>2139</v>
      </c>
      <c r="D748" s="718" t="s">
        <v>205</v>
      </c>
      <c r="E748" s="718">
        <v>1</v>
      </c>
      <c r="F748" s="719">
        <v>165.16</v>
      </c>
      <c r="G748" s="719">
        <v>165.16</v>
      </c>
    </row>
    <row r="749" spans="1:7" ht="60">
      <c r="A749" s="716">
        <v>151507</v>
      </c>
      <c r="B749" s="716" t="s">
        <v>2140</v>
      </c>
      <c r="C749" s="716" t="s">
        <v>2141</v>
      </c>
      <c r="D749" s="718" t="s">
        <v>205</v>
      </c>
      <c r="E749" s="718">
        <v>1</v>
      </c>
      <c r="F749" s="719">
        <v>13.5</v>
      </c>
      <c r="G749" s="719">
        <v>13.5</v>
      </c>
    </row>
    <row r="750" spans="1:7" ht="60">
      <c r="A750" s="716">
        <v>151508</v>
      </c>
      <c r="B750" s="716" t="s">
        <v>2142</v>
      </c>
      <c r="C750" s="716" t="s">
        <v>2143</v>
      </c>
      <c r="D750" s="718" t="s">
        <v>205</v>
      </c>
      <c r="E750" s="718">
        <v>1</v>
      </c>
      <c r="F750" s="719">
        <v>2.93</v>
      </c>
      <c r="G750" s="719">
        <v>2.93</v>
      </c>
    </row>
    <row r="751" spans="1:7" ht="60">
      <c r="A751" s="716">
        <v>151509</v>
      </c>
      <c r="B751" s="716" t="s">
        <v>2144</v>
      </c>
      <c r="C751" s="716" t="s">
        <v>2145</v>
      </c>
      <c r="D751" s="718" t="s">
        <v>205</v>
      </c>
      <c r="E751" s="718">
        <v>1</v>
      </c>
      <c r="F751" s="719">
        <v>4.21</v>
      </c>
      <c r="G751" s="719">
        <v>4.21</v>
      </c>
    </row>
    <row r="752" spans="1:7" ht="60">
      <c r="A752" s="716">
        <v>151510</v>
      </c>
      <c r="B752" s="716" t="s">
        <v>2146</v>
      </c>
      <c r="C752" s="716" t="s">
        <v>2147</v>
      </c>
      <c r="D752" s="718" t="s">
        <v>205</v>
      </c>
      <c r="E752" s="718">
        <v>1</v>
      </c>
      <c r="F752" s="719">
        <v>7.93</v>
      </c>
      <c r="G752" s="719">
        <v>7.93</v>
      </c>
    </row>
    <row r="753" spans="1:7" ht="60">
      <c r="A753" s="716">
        <v>151511</v>
      </c>
      <c r="B753" s="716" t="s">
        <v>2148</v>
      </c>
      <c r="C753" s="716" t="s">
        <v>2149</v>
      </c>
      <c r="D753" s="718" t="s">
        <v>205</v>
      </c>
      <c r="E753" s="718">
        <v>1</v>
      </c>
      <c r="F753" s="719">
        <v>28.77</v>
      </c>
      <c r="G753" s="719">
        <v>28.77</v>
      </c>
    </row>
    <row r="754" spans="1:7" ht="60">
      <c r="A754" s="716">
        <v>151512</v>
      </c>
      <c r="B754" s="716" t="s">
        <v>2150</v>
      </c>
      <c r="C754" s="716" t="s">
        <v>2151</v>
      </c>
      <c r="D754" s="718" t="s">
        <v>205</v>
      </c>
      <c r="E754" s="718">
        <v>1</v>
      </c>
      <c r="F754" s="719">
        <v>113.15</v>
      </c>
      <c r="G754" s="719">
        <v>113.15</v>
      </c>
    </row>
    <row r="755" spans="1:7" ht="60">
      <c r="A755" s="716">
        <v>151513</v>
      </c>
      <c r="B755" s="716" t="s">
        <v>2152</v>
      </c>
      <c r="C755" s="716" t="s">
        <v>2153</v>
      </c>
      <c r="D755" s="718" t="s">
        <v>205</v>
      </c>
      <c r="E755" s="718">
        <v>1</v>
      </c>
      <c r="F755" s="719">
        <v>25.76</v>
      </c>
      <c r="G755" s="719">
        <v>25.76</v>
      </c>
    </row>
    <row r="756" spans="1:7" ht="45">
      <c r="A756" s="717">
        <v>1516</v>
      </c>
      <c r="B756" s="716"/>
      <c r="C756" s="717" t="s">
        <v>322</v>
      </c>
      <c r="D756" s="718"/>
      <c r="E756" s="718"/>
      <c r="F756" s="719"/>
      <c r="G756" s="719"/>
    </row>
    <row r="757" spans="1:7" ht="60">
      <c r="A757" s="716">
        <v>151601</v>
      </c>
      <c r="B757" s="716" t="s">
        <v>2154</v>
      </c>
      <c r="C757" s="716" t="s">
        <v>2155</v>
      </c>
      <c r="D757" s="718" t="s">
        <v>88</v>
      </c>
      <c r="E757" s="718">
        <v>1</v>
      </c>
      <c r="F757" s="719">
        <v>14.01</v>
      </c>
      <c r="G757" s="719">
        <v>14.01</v>
      </c>
    </row>
    <row r="758" spans="1:7" ht="60">
      <c r="A758" s="716">
        <v>151602</v>
      </c>
      <c r="B758" s="716" t="s">
        <v>2156</v>
      </c>
      <c r="C758" s="716" t="s">
        <v>2157</v>
      </c>
      <c r="D758" s="718" t="s">
        <v>88</v>
      </c>
      <c r="E758" s="718">
        <v>1</v>
      </c>
      <c r="F758" s="719">
        <v>20.99</v>
      </c>
      <c r="G758" s="719">
        <v>20.99</v>
      </c>
    </row>
    <row r="759" spans="1:7" ht="60">
      <c r="A759" s="716">
        <v>151603</v>
      </c>
      <c r="B759" s="716" t="s">
        <v>2158</v>
      </c>
      <c r="C759" s="716" t="s">
        <v>2159</v>
      </c>
      <c r="D759" s="718" t="s">
        <v>88</v>
      </c>
      <c r="E759" s="718">
        <v>1</v>
      </c>
      <c r="F759" s="719">
        <v>31.62</v>
      </c>
      <c r="G759" s="719">
        <v>31.62</v>
      </c>
    </row>
    <row r="760" spans="1:7" ht="60">
      <c r="A760" s="716">
        <v>151604</v>
      </c>
      <c r="B760" s="716" t="s">
        <v>2160</v>
      </c>
      <c r="C760" s="716" t="s">
        <v>2161</v>
      </c>
      <c r="D760" s="718" t="s">
        <v>88</v>
      </c>
      <c r="E760" s="718">
        <v>1</v>
      </c>
      <c r="F760" s="719">
        <v>26.69</v>
      </c>
      <c r="G760" s="719">
        <v>26.69</v>
      </c>
    </row>
    <row r="761" spans="1:7" ht="60">
      <c r="A761" s="716">
        <v>151605</v>
      </c>
      <c r="B761" s="716" t="s">
        <v>2162</v>
      </c>
      <c r="C761" s="716" t="s">
        <v>2163</v>
      </c>
      <c r="D761" s="718" t="s">
        <v>88</v>
      </c>
      <c r="E761" s="718">
        <v>1</v>
      </c>
      <c r="F761" s="719">
        <v>40.67</v>
      </c>
      <c r="G761" s="719">
        <v>40.67</v>
      </c>
    </row>
    <row r="762" spans="1:7" ht="60">
      <c r="A762" s="716">
        <v>151606</v>
      </c>
      <c r="B762" s="716" t="s">
        <v>2164</v>
      </c>
      <c r="C762" s="716" t="s">
        <v>2165</v>
      </c>
      <c r="D762" s="718" t="s">
        <v>88</v>
      </c>
      <c r="E762" s="718">
        <v>1</v>
      </c>
      <c r="F762" s="719">
        <v>59.18</v>
      </c>
      <c r="G762" s="719">
        <v>59.18</v>
      </c>
    </row>
    <row r="763" spans="1:7" ht="30">
      <c r="A763" s="717">
        <v>1517</v>
      </c>
      <c r="B763" s="716"/>
      <c r="C763" s="717" t="s">
        <v>2166</v>
      </c>
      <c r="D763" s="718"/>
      <c r="E763" s="718"/>
      <c r="F763" s="719"/>
      <c r="G763" s="719"/>
    </row>
    <row r="764" spans="1:7" ht="60">
      <c r="A764" s="716">
        <v>151701</v>
      </c>
      <c r="B764" s="716" t="s">
        <v>2167</v>
      </c>
      <c r="C764" s="716" t="s">
        <v>2168</v>
      </c>
      <c r="D764" s="718" t="s">
        <v>205</v>
      </c>
      <c r="E764" s="718">
        <v>1</v>
      </c>
      <c r="F764" s="720">
        <v>2039.62</v>
      </c>
      <c r="G764" s="720">
        <v>2039.62</v>
      </c>
    </row>
    <row r="765" spans="1:7" ht="60">
      <c r="A765" s="716">
        <v>151702</v>
      </c>
      <c r="B765" s="716" t="s">
        <v>2169</v>
      </c>
      <c r="C765" s="716" t="s">
        <v>2170</v>
      </c>
      <c r="D765" s="718" t="s">
        <v>205</v>
      </c>
      <c r="E765" s="718">
        <v>1</v>
      </c>
      <c r="F765" s="720">
        <v>3025.94</v>
      </c>
      <c r="G765" s="720">
        <v>3025.94</v>
      </c>
    </row>
    <row r="766" spans="1:7" ht="60">
      <c r="A766" s="716">
        <v>151703</v>
      </c>
      <c r="B766" s="716" t="s">
        <v>2171</v>
      </c>
      <c r="C766" s="716" t="s">
        <v>2172</v>
      </c>
      <c r="D766" s="718" t="s">
        <v>205</v>
      </c>
      <c r="E766" s="718">
        <v>1</v>
      </c>
      <c r="F766" s="720">
        <v>3292.96</v>
      </c>
      <c r="G766" s="720">
        <v>3292.96</v>
      </c>
    </row>
    <row r="767" spans="1:7" ht="60">
      <c r="A767" s="716">
        <v>151704</v>
      </c>
      <c r="B767" s="716" t="s">
        <v>2173</v>
      </c>
      <c r="C767" s="716" t="s">
        <v>2174</v>
      </c>
      <c r="D767" s="718" t="s">
        <v>205</v>
      </c>
      <c r="E767" s="718">
        <v>1</v>
      </c>
      <c r="F767" s="720">
        <v>3652.2</v>
      </c>
      <c r="G767" s="720">
        <v>3652.2</v>
      </c>
    </row>
    <row r="768" spans="1:7" ht="60">
      <c r="A768" s="716">
        <v>151705</v>
      </c>
      <c r="B768" s="716" t="s">
        <v>2175</v>
      </c>
      <c r="C768" s="716" t="s">
        <v>2176</v>
      </c>
      <c r="D768" s="718" t="s">
        <v>205</v>
      </c>
      <c r="E768" s="718">
        <v>1</v>
      </c>
      <c r="F768" s="720">
        <v>3858.49</v>
      </c>
      <c r="G768" s="720">
        <v>3858.49</v>
      </c>
    </row>
    <row r="769" spans="1:7" ht="60">
      <c r="A769" s="716">
        <v>151706</v>
      </c>
      <c r="B769" s="716" t="s">
        <v>2177</v>
      </c>
      <c r="C769" s="716" t="s">
        <v>2178</v>
      </c>
      <c r="D769" s="718" t="s">
        <v>205</v>
      </c>
      <c r="E769" s="718">
        <v>1</v>
      </c>
      <c r="F769" s="720">
        <v>6287.78</v>
      </c>
      <c r="G769" s="720">
        <v>6287.78</v>
      </c>
    </row>
    <row r="770" spans="1:7" ht="90">
      <c r="A770" s="716">
        <v>151707</v>
      </c>
      <c r="B770" s="716" t="s">
        <v>2179</v>
      </c>
      <c r="C770" s="716" t="s">
        <v>2180</v>
      </c>
      <c r="D770" s="718" t="s">
        <v>205</v>
      </c>
      <c r="E770" s="718">
        <v>1</v>
      </c>
      <c r="F770" s="720">
        <v>4802.62</v>
      </c>
      <c r="G770" s="720">
        <v>4802.62</v>
      </c>
    </row>
    <row r="771" spans="1:7" ht="60">
      <c r="A771" s="716">
        <v>151710</v>
      </c>
      <c r="B771" s="716" t="s">
        <v>2181</v>
      </c>
      <c r="C771" s="716" t="s">
        <v>2182</v>
      </c>
      <c r="D771" s="718" t="s">
        <v>205</v>
      </c>
      <c r="E771" s="718">
        <v>1</v>
      </c>
      <c r="F771" s="720">
        <v>7845.92</v>
      </c>
      <c r="G771" s="720">
        <v>7845.92</v>
      </c>
    </row>
    <row r="772" spans="1:7" ht="90">
      <c r="A772" s="716">
        <v>151711</v>
      </c>
      <c r="B772" s="716" t="s">
        <v>2183</v>
      </c>
      <c r="C772" s="716" t="s">
        <v>2184</v>
      </c>
      <c r="D772" s="718" t="s">
        <v>205</v>
      </c>
      <c r="E772" s="718">
        <v>1</v>
      </c>
      <c r="F772" s="720">
        <v>7230.62</v>
      </c>
      <c r="G772" s="720">
        <v>7230.62</v>
      </c>
    </row>
    <row r="773" spans="1:7" ht="105">
      <c r="A773" s="716">
        <v>151712</v>
      </c>
      <c r="B773" s="716" t="s">
        <v>2185</v>
      </c>
      <c r="C773" s="716" t="s">
        <v>2186</v>
      </c>
      <c r="D773" s="718" t="s">
        <v>205</v>
      </c>
      <c r="E773" s="718">
        <v>1</v>
      </c>
      <c r="F773" s="720">
        <v>39157.79</v>
      </c>
      <c r="G773" s="720">
        <v>39157.79</v>
      </c>
    </row>
    <row r="774" spans="1:7" ht="105">
      <c r="A774" s="716">
        <v>151713</v>
      </c>
      <c r="B774" s="716" t="s">
        <v>2187</v>
      </c>
      <c r="C774" s="716" t="s">
        <v>2188</v>
      </c>
      <c r="D774" s="718" t="s">
        <v>205</v>
      </c>
      <c r="E774" s="718">
        <v>1</v>
      </c>
      <c r="F774" s="720">
        <v>49168.08</v>
      </c>
      <c r="G774" s="720">
        <v>49168.08</v>
      </c>
    </row>
    <row r="775" spans="1:7" ht="105">
      <c r="A775" s="716">
        <v>151714</v>
      </c>
      <c r="B775" s="716" t="s">
        <v>2189</v>
      </c>
      <c r="C775" s="716" t="s">
        <v>2190</v>
      </c>
      <c r="D775" s="718" t="s">
        <v>205</v>
      </c>
      <c r="E775" s="718">
        <v>1</v>
      </c>
      <c r="F775" s="720">
        <v>69892</v>
      </c>
      <c r="G775" s="720">
        <v>69892</v>
      </c>
    </row>
    <row r="776" spans="1:7" ht="105">
      <c r="A776" s="716">
        <v>151715</v>
      </c>
      <c r="B776" s="716" t="s">
        <v>2191</v>
      </c>
      <c r="C776" s="716" t="s">
        <v>2192</v>
      </c>
      <c r="D776" s="718" t="s">
        <v>205</v>
      </c>
      <c r="E776" s="718">
        <v>1</v>
      </c>
      <c r="F776" s="720">
        <v>88503.54</v>
      </c>
      <c r="G776" s="720">
        <v>88503.54</v>
      </c>
    </row>
    <row r="777" spans="1:7">
      <c r="A777" s="717">
        <v>1518</v>
      </c>
      <c r="B777" s="716"/>
      <c r="C777" s="717" t="s">
        <v>325</v>
      </c>
      <c r="D777" s="718"/>
      <c r="E777" s="718"/>
      <c r="F777" s="719"/>
      <c r="G777" s="719"/>
    </row>
    <row r="778" spans="1:7" ht="75">
      <c r="A778" s="716">
        <v>151801</v>
      </c>
      <c r="B778" s="716" t="s">
        <v>2193</v>
      </c>
      <c r="C778" s="716" t="s">
        <v>327</v>
      </c>
      <c r="D778" s="718" t="s">
        <v>205</v>
      </c>
      <c r="E778" s="718">
        <v>1</v>
      </c>
      <c r="F778" s="719">
        <v>235.23</v>
      </c>
      <c r="G778" s="719">
        <v>235.23</v>
      </c>
    </row>
    <row r="779" spans="1:7" ht="75">
      <c r="A779" s="716">
        <v>151802</v>
      </c>
      <c r="B779" s="716" t="s">
        <v>2194</v>
      </c>
      <c r="C779" s="716" t="s">
        <v>2195</v>
      </c>
      <c r="D779" s="718" t="s">
        <v>205</v>
      </c>
      <c r="E779" s="718">
        <v>1</v>
      </c>
      <c r="F779" s="719">
        <v>210.53</v>
      </c>
      <c r="G779" s="719">
        <v>210.53</v>
      </c>
    </row>
    <row r="780" spans="1:7" ht="90">
      <c r="A780" s="716">
        <v>151803</v>
      </c>
      <c r="B780" s="716" t="s">
        <v>2196</v>
      </c>
      <c r="C780" s="716" t="s">
        <v>2197</v>
      </c>
      <c r="D780" s="718" t="s">
        <v>205</v>
      </c>
      <c r="E780" s="718">
        <v>1</v>
      </c>
      <c r="F780" s="719">
        <v>240.27</v>
      </c>
      <c r="G780" s="719">
        <v>240.27</v>
      </c>
    </row>
    <row r="781" spans="1:7" ht="90">
      <c r="A781" s="716">
        <v>151805</v>
      </c>
      <c r="B781" s="716" t="s">
        <v>2198</v>
      </c>
      <c r="C781" s="716" t="s">
        <v>2199</v>
      </c>
      <c r="D781" s="718" t="s">
        <v>205</v>
      </c>
      <c r="E781" s="718">
        <v>1</v>
      </c>
      <c r="F781" s="719">
        <v>595.05999999999995</v>
      </c>
      <c r="G781" s="719">
        <v>595.05999999999995</v>
      </c>
    </row>
    <row r="782" spans="1:7" ht="90">
      <c r="A782" s="716">
        <v>151806</v>
      </c>
      <c r="B782" s="716" t="s">
        <v>2200</v>
      </c>
      <c r="C782" s="716" t="s">
        <v>2201</v>
      </c>
      <c r="D782" s="718" t="s">
        <v>205</v>
      </c>
      <c r="E782" s="718">
        <v>1</v>
      </c>
      <c r="F782" s="719">
        <v>342.87</v>
      </c>
      <c r="G782" s="719">
        <v>342.87</v>
      </c>
    </row>
    <row r="783" spans="1:7" ht="75">
      <c r="A783" s="716">
        <v>151807</v>
      </c>
      <c r="B783" s="716" t="s">
        <v>2202</v>
      </c>
      <c r="C783" s="716" t="s">
        <v>2203</v>
      </c>
      <c r="D783" s="718" t="s">
        <v>205</v>
      </c>
      <c r="E783" s="718">
        <v>1</v>
      </c>
      <c r="F783" s="719">
        <v>277.72000000000003</v>
      </c>
      <c r="G783" s="719">
        <v>277.72000000000003</v>
      </c>
    </row>
    <row r="784" spans="1:7" ht="90">
      <c r="A784" s="716">
        <v>151809</v>
      </c>
      <c r="B784" s="716" t="s">
        <v>2204</v>
      </c>
      <c r="C784" s="716" t="s">
        <v>2205</v>
      </c>
      <c r="D784" s="718" t="s">
        <v>205</v>
      </c>
      <c r="E784" s="718">
        <v>1</v>
      </c>
      <c r="F784" s="719">
        <v>213.6</v>
      </c>
      <c r="G784" s="719">
        <v>213.6</v>
      </c>
    </row>
    <row r="785" spans="1:7" ht="90">
      <c r="A785" s="716">
        <v>151810</v>
      </c>
      <c r="B785" s="716" t="s">
        <v>2206</v>
      </c>
      <c r="C785" s="716" t="s">
        <v>2207</v>
      </c>
      <c r="D785" s="718" t="s">
        <v>205</v>
      </c>
      <c r="E785" s="718">
        <v>1</v>
      </c>
      <c r="F785" s="719">
        <v>403.31</v>
      </c>
      <c r="G785" s="719">
        <v>403.31</v>
      </c>
    </row>
    <row r="786" spans="1:7" ht="105">
      <c r="A786" s="716">
        <v>151811</v>
      </c>
      <c r="B786" s="716" t="s">
        <v>2208</v>
      </c>
      <c r="C786" s="716" t="s">
        <v>2209</v>
      </c>
      <c r="D786" s="718" t="s">
        <v>205</v>
      </c>
      <c r="E786" s="718">
        <v>1</v>
      </c>
      <c r="F786" s="719">
        <v>253.23</v>
      </c>
      <c r="G786" s="719">
        <v>253.23</v>
      </c>
    </row>
    <row r="787" spans="1:7" ht="105">
      <c r="A787" s="716">
        <v>151812</v>
      </c>
      <c r="B787" s="716" t="s">
        <v>2210</v>
      </c>
      <c r="C787" s="716" t="s">
        <v>2211</v>
      </c>
      <c r="D787" s="718" t="s">
        <v>205</v>
      </c>
      <c r="E787" s="718">
        <v>1</v>
      </c>
      <c r="F787" s="719">
        <v>280.76</v>
      </c>
      <c r="G787" s="719">
        <v>280.76</v>
      </c>
    </row>
    <row r="788" spans="1:7" ht="75">
      <c r="A788" s="716">
        <v>151813</v>
      </c>
      <c r="B788" s="716" t="s">
        <v>2212</v>
      </c>
      <c r="C788" s="716" t="s">
        <v>2213</v>
      </c>
      <c r="D788" s="718" t="s">
        <v>205</v>
      </c>
      <c r="E788" s="718">
        <v>1</v>
      </c>
      <c r="F788" s="719">
        <v>216.85</v>
      </c>
      <c r="G788" s="719">
        <v>216.85</v>
      </c>
    </row>
    <row r="789" spans="1:7" ht="75">
      <c r="A789" s="716">
        <v>151814</v>
      </c>
      <c r="B789" s="716" t="s">
        <v>2214</v>
      </c>
      <c r="C789" s="716" t="s">
        <v>2215</v>
      </c>
      <c r="D789" s="718" t="s">
        <v>205</v>
      </c>
      <c r="E789" s="718">
        <v>1</v>
      </c>
      <c r="F789" s="719">
        <v>350.82</v>
      </c>
      <c r="G789" s="719">
        <v>350.82</v>
      </c>
    </row>
    <row r="790" spans="1:7" ht="90">
      <c r="A790" s="716">
        <v>151815</v>
      </c>
      <c r="B790" s="716" t="s">
        <v>2216</v>
      </c>
      <c r="C790" s="716" t="s">
        <v>2217</v>
      </c>
      <c r="D790" s="718" t="s">
        <v>205</v>
      </c>
      <c r="E790" s="718">
        <v>1</v>
      </c>
      <c r="F790" s="719">
        <v>172.68</v>
      </c>
      <c r="G790" s="719">
        <v>172.68</v>
      </c>
    </row>
    <row r="791" spans="1:7" ht="90">
      <c r="A791" s="716">
        <v>151816</v>
      </c>
      <c r="B791" s="716" t="s">
        <v>2218</v>
      </c>
      <c r="C791" s="716" t="s">
        <v>2219</v>
      </c>
      <c r="D791" s="718" t="s">
        <v>205</v>
      </c>
      <c r="E791" s="718">
        <v>1</v>
      </c>
      <c r="F791" s="719">
        <v>303.97000000000003</v>
      </c>
      <c r="G791" s="719">
        <v>303.97000000000003</v>
      </c>
    </row>
    <row r="792" spans="1:7" ht="75">
      <c r="A792" s="716">
        <v>151817</v>
      </c>
      <c r="B792" s="716" t="s">
        <v>2220</v>
      </c>
      <c r="C792" s="716" t="s">
        <v>2221</v>
      </c>
      <c r="D792" s="718" t="s">
        <v>205</v>
      </c>
      <c r="E792" s="718">
        <v>1</v>
      </c>
      <c r="F792" s="719">
        <v>284.58999999999997</v>
      </c>
      <c r="G792" s="719">
        <v>284.58999999999997</v>
      </c>
    </row>
    <row r="793" spans="1:7" ht="75">
      <c r="A793" s="716">
        <v>151819</v>
      </c>
      <c r="B793" s="716" t="s">
        <v>2222</v>
      </c>
      <c r="C793" s="716" t="s">
        <v>2223</v>
      </c>
      <c r="D793" s="718" t="s">
        <v>205</v>
      </c>
      <c r="E793" s="718">
        <v>1</v>
      </c>
      <c r="F793" s="719">
        <v>112.66</v>
      </c>
      <c r="G793" s="719">
        <v>112.66</v>
      </c>
    </row>
    <row r="794" spans="1:7" ht="90">
      <c r="A794" s="716">
        <v>151820</v>
      </c>
      <c r="B794" s="716" t="s">
        <v>2224</v>
      </c>
      <c r="C794" s="716" t="s">
        <v>2225</v>
      </c>
      <c r="D794" s="718" t="s">
        <v>205</v>
      </c>
      <c r="E794" s="718">
        <v>1</v>
      </c>
      <c r="F794" s="719">
        <v>202.58</v>
      </c>
      <c r="G794" s="719">
        <v>202.58</v>
      </c>
    </row>
    <row r="795" spans="1:7" ht="45">
      <c r="A795" s="717">
        <v>1519</v>
      </c>
      <c r="B795" s="716"/>
      <c r="C795" s="717" t="s">
        <v>2226</v>
      </c>
      <c r="D795" s="718"/>
      <c r="E795" s="718"/>
      <c r="F795" s="719"/>
      <c r="G795" s="719"/>
    </row>
    <row r="796" spans="1:7" ht="105">
      <c r="A796" s="716">
        <v>151901</v>
      </c>
      <c r="B796" s="716" t="s">
        <v>2227</v>
      </c>
      <c r="C796" s="716" t="s">
        <v>2228</v>
      </c>
      <c r="D796" s="718" t="s">
        <v>205</v>
      </c>
      <c r="E796" s="718">
        <v>1</v>
      </c>
      <c r="F796" s="719">
        <v>533.1</v>
      </c>
      <c r="G796" s="719">
        <v>533.1</v>
      </c>
    </row>
    <row r="797" spans="1:7" ht="105">
      <c r="A797" s="716">
        <v>151902</v>
      </c>
      <c r="B797" s="716" t="s">
        <v>2229</v>
      </c>
      <c r="C797" s="716" t="s">
        <v>2230</v>
      </c>
      <c r="D797" s="718" t="s">
        <v>205</v>
      </c>
      <c r="E797" s="718">
        <v>1</v>
      </c>
      <c r="F797" s="719">
        <v>636.39</v>
      </c>
      <c r="G797" s="719">
        <v>636.39</v>
      </c>
    </row>
    <row r="798" spans="1:7" ht="105">
      <c r="A798" s="716">
        <v>151903</v>
      </c>
      <c r="B798" s="716" t="s">
        <v>2231</v>
      </c>
      <c r="C798" s="716" t="s">
        <v>2232</v>
      </c>
      <c r="D798" s="718" t="s">
        <v>205</v>
      </c>
      <c r="E798" s="718">
        <v>1</v>
      </c>
      <c r="F798" s="719">
        <v>747.16</v>
      </c>
      <c r="G798" s="719">
        <v>747.16</v>
      </c>
    </row>
    <row r="799" spans="1:7" ht="105">
      <c r="A799" s="716">
        <v>151904</v>
      </c>
      <c r="B799" s="716" t="s">
        <v>2233</v>
      </c>
      <c r="C799" s="716" t="s">
        <v>2234</v>
      </c>
      <c r="D799" s="718" t="s">
        <v>205</v>
      </c>
      <c r="E799" s="718">
        <v>1</v>
      </c>
      <c r="F799" s="719">
        <v>879.35</v>
      </c>
      <c r="G799" s="719">
        <v>879.35</v>
      </c>
    </row>
    <row r="800" spans="1:7" ht="105">
      <c r="A800" s="716">
        <v>151905</v>
      </c>
      <c r="B800" s="716" t="s">
        <v>2235</v>
      </c>
      <c r="C800" s="716" t="s">
        <v>2236</v>
      </c>
      <c r="D800" s="718" t="s">
        <v>205</v>
      </c>
      <c r="E800" s="718">
        <v>1</v>
      </c>
      <c r="F800" s="719">
        <v>924.8</v>
      </c>
      <c r="G800" s="719">
        <v>924.8</v>
      </c>
    </row>
    <row r="801" spans="1:7" ht="30">
      <c r="A801" s="717">
        <v>1520</v>
      </c>
      <c r="B801" s="716"/>
      <c r="C801" s="717" t="s">
        <v>2237</v>
      </c>
      <c r="D801" s="718"/>
      <c r="E801" s="718"/>
      <c r="F801" s="719"/>
      <c r="G801" s="719"/>
    </row>
    <row r="802" spans="1:7" ht="60">
      <c r="A802" s="716">
        <v>152001</v>
      </c>
      <c r="B802" s="716" t="s">
        <v>2238</v>
      </c>
      <c r="C802" s="716" t="s">
        <v>2239</v>
      </c>
      <c r="D802" s="718" t="s">
        <v>205</v>
      </c>
      <c r="E802" s="718">
        <v>1</v>
      </c>
      <c r="F802" s="719">
        <v>14.45</v>
      </c>
      <c r="G802" s="719">
        <v>14.45</v>
      </c>
    </row>
    <row r="803" spans="1:7" ht="60">
      <c r="A803" s="716">
        <v>152002</v>
      </c>
      <c r="B803" s="716" t="s">
        <v>2240</v>
      </c>
      <c r="C803" s="716" t="s">
        <v>2241</v>
      </c>
      <c r="D803" s="718" t="s">
        <v>205</v>
      </c>
      <c r="E803" s="718">
        <v>1</v>
      </c>
      <c r="F803" s="719">
        <v>14.45</v>
      </c>
      <c r="G803" s="719">
        <v>14.45</v>
      </c>
    </row>
    <row r="804" spans="1:7" ht="60">
      <c r="A804" s="716">
        <v>152003</v>
      </c>
      <c r="B804" s="716" t="s">
        <v>2242</v>
      </c>
      <c r="C804" s="716" t="s">
        <v>2243</v>
      </c>
      <c r="D804" s="718" t="s">
        <v>205</v>
      </c>
      <c r="E804" s="718">
        <v>1</v>
      </c>
      <c r="F804" s="719">
        <v>16.97</v>
      </c>
      <c r="G804" s="719">
        <v>16.97</v>
      </c>
    </row>
    <row r="805" spans="1:7" ht="60">
      <c r="A805" s="716">
        <v>152004</v>
      </c>
      <c r="B805" s="716" t="s">
        <v>2244</v>
      </c>
      <c r="C805" s="716" t="s">
        <v>2245</v>
      </c>
      <c r="D805" s="718" t="s">
        <v>205</v>
      </c>
      <c r="E805" s="718">
        <v>1</v>
      </c>
      <c r="F805" s="719">
        <v>16.899999999999999</v>
      </c>
      <c r="G805" s="719">
        <v>16.899999999999999</v>
      </c>
    </row>
    <row r="806" spans="1:7" ht="60">
      <c r="A806" s="716">
        <v>152005</v>
      </c>
      <c r="B806" s="716" t="s">
        <v>2246</v>
      </c>
      <c r="C806" s="716" t="s">
        <v>2247</v>
      </c>
      <c r="D806" s="718" t="s">
        <v>205</v>
      </c>
      <c r="E806" s="718">
        <v>1</v>
      </c>
      <c r="F806" s="719">
        <v>20.71</v>
      </c>
      <c r="G806" s="719">
        <v>20.71</v>
      </c>
    </row>
    <row r="807" spans="1:7" ht="60">
      <c r="A807" s="716">
        <v>152006</v>
      </c>
      <c r="B807" s="716" t="s">
        <v>2248</v>
      </c>
      <c r="C807" s="716" t="s">
        <v>2249</v>
      </c>
      <c r="D807" s="718" t="s">
        <v>205</v>
      </c>
      <c r="E807" s="718">
        <v>1</v>
      </c>
      <c r="F807" s="719">
        <v>21.41</v>
      </c>
      <c r="G807" s="719">
        <v>21.41</v>
      </c>
    </row>
    <row r="808" spans="1:7" ht="60">
      <c r="A808" s="716">
        <v>152007</v>
      </c>
      <c r="B808" s="716" t="s">
        <v>2250</v>
      </c>
      <c r="C808" s="716" t="s">
        <v>2251</v>
      </c>
      <c r="D808" s="718" t="s">
        <v>205</v>
      </c>
      <c r="E808" s="718">
        <v>1</v>
      </c>
      <c r="F808" s="719">
        <v>29.08</v>
      </c>
      <c r="G808" s="719">
        <v>29.08</v>
      </c>
    </row>
    <row r="809" spans="1:7" ht="60">
      <c r="A809" s="716">
        <v>152010</v>
      </c>
      <c r="B809" s="716" t="s">
        <v>2252</v>
      </c>
      <c r="C809" s="716" t="s">
        <v>2253</v>
      </c>
      <c r="D809" s="718" t="s">
        <v>205</v>
      </c>
      <c r="E809" s="718">
        <v>1</v>
      </c>
      <c r="F809" s="719">
        <v>30.22</v>
      </c>
      <c r="G809" s="719">
        <v>30.22</v>
      </c>
    </row>
    <row r="810" spans="1:7" ht="60">
      <c r="A810" s="716">
        <v>152011</v>
      </c>
      <c r="B810" s="716" t="s">
        <v>2254</v>
      </c>
      <c r="C810" s="716" t="s">
        <v>2255</v>
      </c>
      <c r="D810" s="718" t="s">
        <v>205</v>
      </c>
      <c r="E810" s="718">
        <v>1</v>
      </c>
      <c r="F810" s="719">
        <v>39.65</v>
      </c>
      <c r="G810" s="719">
        <v>39.65</v>
      </c>
    </row>
    <row r="811" spans="1:7" ht="60">
      <c r="A811" s="716">
        <v>152012</v>
      </c>
      <c r="B811" s="716" t="s">
        <v>2256</v>
      </c>
      <c r="C811" s="716" t="s">
        <v>2257</v>
      </c>
      <c r="D811" s="718" t="s">
        <v>205</v>
      </c>
      <c r="E811" s="718">
        <v>1</v>
      </c>
      <c r="F811" s="719">
        <v>47.49</v>
      </c>
      <c r="G811" s="719">
        <v>47.49</v>
      </c>
    </row>
    <row r="812" spans="1:7" ht="60">
      <c r="A812" s="716">
        <v>152013</v>
      </c>
      <c r="B812" s="716" t="s">
        <v>2258</v>
      </c>
      <c r="C812" s="716" t="s">
        <v>2259</v>
      </c>
      <c r="D812" s="718" t="s">
        <v>205</v>
      </c>
      <c r="E812" s="718">
        <v>1</v>
      </c>
      <c r="F812" s="719">
        <v>54.08</v>
      </c>
      <c r="G812" s="719">
        <v>54.08</v>
      </c>
    </row>
    <row r="813" spans="1:7" ht="60">
      <c r="A813" s="716">
        <v>152014</v>
      </c>
      <c r="B813" s="716" t="s">
        <v>2260</v>
      </c>
      <c r="C813" s="716" t="s">
        <v>2261</v>
      </c>
      <c r="D813" s="718" t="s">
        <v>205</v>
      </c>
      <c r="E813" s="718">
        <v>1</v>
      </c>
      <c r="F813" s="719">
        <v>61.56</v>
      </c>
      <c r="G813" s="719">
        <v>61.56</v>
      </c>
    </row>
    <row r="814" spans="1:7" ht="60">
      <c r="A814" s="716">
        <v>152015</v>
      </c>
      <c r="B814" s="716" t="s">
        <v>2262</v>
      </c>
      <c r="C814" s="716" t="s">
        <v>2263</v>
      </c>
      <c r="D814" s="718" t="s">
        <v>205</v>
      </c>
      <c r="E814" s="718">
        <v>1</v>
      </c>
      <c r="F814" s="719">
        <v>66.150000000000006</v>
      </c>
      <c r="G814" s="719">
        <v>66.150000000000006</v>
      </c>
    </row>
    <row r="815" spans="1:7" ht="60">
      <c r="A815" s="716">
        <v>152016</v>
      </c>
      <c r="B815" s="716" t="s">
        <v>2264</v>
      </c>
      <c r="C815" s="716" t="s">
        <v>2265</v>
      </c>
      <c r="D815" s="718" t="s">
        <v>205</v>
      </c>
      <c r="E815" s="718">
        <v>1</v>
      </c>
      <c r="F815" s="719">
        <v>74.989999999999995</v>
      </c>
      <c r="G815" s="719">
        <v>74.989999999999995</v>
      </c>
    </row>
    <row r="816" spans="1:7" ht="60">
      <c r="A816" s="716">
        <v>152025</v>
      </c>
      <c r="B816" s="716" t="s">
        <v>2266</v>
      </c>
      <c r="C816" s="716" t="s">
        <v>2267</v>
      </c>
      <c r="D816" s="718" t="s">
        <v>205</v>
      </c>
      <c r="E816" s="718">
        <v>1</v>
      </c>
      <c r="F816" s="719">
        <v>204.44</v>
      </c>
      <c r="G816" s="719">
        <v>204.44</v>
      </c>
    </row>
    <row r="817" spans="1:7" ht="60">
      <c r="A817" s="716">
        <v>152026</v>
      </c>
      <c r="B817" s="716" t="s">
        <v>2268</v>
      </c>
      <c r="C817" s="716" t="s">
        <v>2269</v>
      </c>
      <c r="D817" s="718" t="s">
        <v>205</v>
      </c>
      <c r="E817" s="718">
        <v>1</v>
      </c>
      <c r="F817" s="719">
        <v>211.83</v>
      </c>
      <c r="G817" s="719">
        <v>211.83</v>
      </c>
    </row>
    <row r="818" spans="1:7" ht="60">
      <c r="A818" s="716">
        <v>152027</v>
      </c>
      <c r="B818" s="716" t="s">
        <v>2270</v>
      </c>
      <c r="C818" s="716" t="s">
        <v>2271</v>
      </c>
      <c r="D818" s="718" t="s">
        <v>205</v>
      </c>
      <c r="E818" s="718">
        <v>1</v>
      </c>
      <c r="F818" s="719">
        <v>216.11</v>
      </c>
      <c r="G818" s="719">
        <v>216.11</v>
      </c>
    </row>
    <row r="819" spans="1:7" ht="60">
      <c r="A819" s="716">
        <v>152030</v>
      </c>
      <c r="B819" s="716" t="s">
        <v>2272</v>
      </c>
      <c r="C819" s="716" t="s">
        <v>2273</v>
      </c>
      <c r="D819" s="718" t="s">
        <v>205</v>
      </c>
      <c r="E819" s="718">
        <v>1</v>
      </c>
      <c r="F819" s="719">
        <v>15.09</v>
      </c>
      <c r="G819" s="719">
        <v>15.09</v>
      </c>
    </row>
    <row r="820" spans="1:7" ht="60">
      <c r="A820" s="716">
        <v>152031</v>
      </c>
      <c r="B820" s="716" t="s">
        <v>2274</v>
      </c>
      <c r="C820" s="716" t="s">
        <v>2275</v>
      </c>
      <c r="D820" s="718" t="s">
        <v>205</v>
      </c>
      <c r="E820" s="718">
        <v>1</v>
      </c>
      <c r="F820" s="719">
        <v>25.2</v>
      </c>
      <c r="G820" s="719">
        <v>25.2</v>
      </c>
    </row>
    <row r="821" spans="1:7" ht="60">
      <c r="A821" s="716">
        <v>152034</v>
      </c>
      <c r="B821" s="716" t="s">
        <v>2276</v>
      </c>
      <c r="C821" s="716" t="s">
        <v>2277</v>
      </c>
      <c r="D821" s="718" t="s">
        <v>205</v>
      </c>
      <c r="E821" s="718">
        <v>1</v>
      </c>
      <c r="F821" s="719">
        <v>15.48</v>
      </c>
      <c r="G821" s="719">
        <v>15.48</v>
      </c>
    </row>
    <row r="822" spans="1:7" ht="60">
      <c r="A822" s="716">
        <v>152035</v>
      </c>
      <c r="B822" s="716" t="s">
        <v>2278</v>
      </c>
      <c r="C822" s="716" t="s">
        <v>2279</v>
      </c>
      <c r="D822" s="718" t="s">
        <v>205</v>
      </c>
      <c r="E822" s="718">
        <v>1</v>
      </c>
      <c r="F822" s="719">
        <v>15.64</v>
      </c>
      <c r="G822" s="719">
        <v>15.64</v>
      </c>
    </row>
    <row r="823" spans="1:7" ht="60">
      <c r="A823" s="716">
        <v>152040</v>
      </c>
      <c r="B823" s="716" t="s">
        <v>2280</v>
      </c>
      <c r="C823" s="716" t="s">
        <v>2281</v>
      </c>
      <c r="D823" s="718" t="s">
        <v>205</v>
      </c>
      <c r="E823" s="718">
        <v>1</v>
      </c>
      <c r="F823" s="719">
        <v>11.5</v>
      </c>
      <c r="G823" s="719">
        <v>11.5</v>
      </c>
    </row>
    <row r="824" spans="1:7" ht="60">
      <c r="A824" s="716">
        <v>152041</v>
      </c>
      <c r="B824" s="716" t="s">
        <v>2282</v>
      </c>
      <c r="C824" s="716" t="s">
        <v>2283</v>
      </c>
      <c r="D824" s="718" t="s">
        <v>205</v>
      </c>
      <c r="E824" s="718">
        <v>1</v>
      </c>
      <c r="F824" s="719">
        <v>14.24</v>
      </c>
      <c r="G824" s="719">
        <v>14.24</v>
      </c>
    </row>
    <row r="825" spans="1:7" ht="60">
      <c r="A825" s="716">
        <v>152042</v>
      </c>
      <c r="B825" s="716" t="s">
        <v>2284</v>
      </c>
      <c r="C825" s="716" t="s">
        <v>2285</v>
      </c>
      <c r="D825" s="718" t="s">
        <v>205</v>
      </c>
      <c r="E825" s="718">
        <v>1</v>
      </c>
      <c r="F825" s="719">
        <v>20.69</v>
      </c>
      <c r="G825" s="719">
        <v>20.69</v>
      </c>
    </row>
    <row r="826" spans="1:7" ht="75">
      <c r="A826" s="717">
        <v>1522</v>
      </c>
      <c r="B826" s="716"/>
      <c r="C826" s="717" t="s">
        <v>2286</v>
      </c>
      <c r="D826" s="718"/>
      <c r="E826" s="718"/>
      <c r="F826" s="719"/>
      <c r="G826" s="719"/>
    </row>
    <row r="827" spans="1:7" ht="60">
      <c r="A827" s="716">
        <v>152201</v>
      </c>
      <c r="B827" s="716" t="s">
        <v>2287</v>
      </c>
      <c r="C827" s="716" t="s">
        <v>2288</v>
      </c>
      <c r="D827" s="718" t="s">
        <v>205</v>
      </c>
      <c r="E827" s="718">
        <v>1</v>
      </c>
      <c r="F827" s="719">
        <v>95.94</v>
      </c>
      <c r="G827" s="719">
        <v>95.94</v>
      </c>
    </row>
    <row r="828" spans="1:7" ht="60">
      <c r="A828" s="716">
        <v>152202</v>
      </c>
      <c r="B828" s="716" t="s">
        <v>2289</v>
      </c>
      <c r="C828" s="716" t="s">
        <v>2290</v>
      </c>
      <c r="D828" s="718" t="s">
        <v>205</v>
      </c>
      <c r="E828" s="718">
        <v>1</v>
      </c>
      <c r="F828" s="719">
        <v>143.91</v>
      </c>
      <c r="G828" s="719">
        <v>143.91</v>
      </c>
    </row>
    <row r="829" spans="1:7" ht="60">
      <c r="A829" s="716">
        <v>152203</v>
      </c>
      <c r="B829" s="716" t="s">
        <v>2291</v>
      </c>
      <c r="C829" s="716" t="s">
        <v>2292</v>
      </c>
      <c r="D829" s="718" t="s">
        <v>205</v>
      </c>
      <c r="E829" s="718">
        <v>1</v>
      </c>
      <c r="F829" s="719">
        <v>239.85</v>
      </c>
      <c r="G829" s="719">
        <v>239.85</v>
      </c>
    </row>
    <row r="830" spans="1:7" ht="60">
      <c r="A830" s="716">
        <v>152204</v>
      </c>
      <c r="B830" s="716" t="s">
        <v>2293</v>
      </c>
      <c r="C830" s="716" t="s">
        <v>2294</v>
      </c>
      <c r="D830" s="718" t="s">
        <v>88</v>
      </c>
      <c r="E830" s="718">
        <v>1</v>
      </c>
      <c r="F830" s="719">
        <v>32.130000000000003</v>
      </c>
      <c r="G830" s="719">
        <v>32.130000000000003</v>
      </c>
    </row>
    <row r="831" spans="1:7" ht="60">
      <c r="A831" s="716">
        <v>152205</v>
      </c>
      <c r="B831" s="716" t="s">
        <v>2295</v>
      </c>
      <c r="C831" s="716" t="s">
        <v>2296</v>
      </c>
      <c r="D831" s="718" t="s">
        <v>88</v>
      </c>
      <c r="E831" s="718">
        <v>1</v>
      </c>
      <c r="F831" s="719">
        <v>47.97</v>
      </c>
      <c r="G831" s="719">
        <v>47.97</v>
      </c>
    </row>
    <row r="832" spans="1:7" ht="60">
      <c r="A832" s="716">
        <v>152206</v>
      </c>
      <c r="B832" s="716" t="s">
        <v>2297</v>
      </c>
      <c r="C832" s="716" t="s">
        <v>2298</v>
      </c>
      <c r="D832" s="718" t="s">
        <v>205</v>
      </c>
      <c r="E832" s="718">
        <v>1</v>
      </c>
      <c r="F832" s="719">
        <v>38.369999999999997</v>
      </c>
      <c r="G832" s="719">
        <v>38.369999999999997</v>
      </c>
    </row>
    <row r="833" spans="1:7" ht="60">
      <c r="A833" s="716">
        <v>152207</v>
      </c>
      <c r="B833" s="716" t="s">
        <v>2299</v>
      </c>
      <c r="C833" s="716" t="s">
        <v>2300</v>
      </c>
      <c r="D833" s="718" t="s">
        <v>88</v>
      </c>
      <c r="E833" s="718">
        <v>1</v>
      </c>
      <c r="F833" s="719">
        <v>23.98</v>
      </c>
      <c r="G833" s="719">
        <v>23.98</v>
      </c>
    </row>
    <row r="834" spans="1:7" ht="60">
      <c r="A834" s="716">
        <v>152208</v>
      </c>
      <c r="B834" s="716" t="s">
        <v>2301</v>
      </c>
      <c r="C834" s="716" t="s">
        <v>2302</v>
      </c>
      <c r="D834" s="718" t="s">
        <v>205</v>
      </c>
      <c r="E834" s="718">
        <v>1</v>
      </c>
      <c r="F834" s="719">
        <v>43.16</v>
      </c>
      <c r="G834" s="719">
        <v>43.16</v>
      </c>
    </row>
    <row r="835" spans="1:7" ht="60">
      <c r="A835" s="716">
        <v>152209</v>
      </c>
      <c r="B835" s="716" t="s">
        <v>2303</v>
      </c>
      <c r="C835" s="716" t="s">
        <v>2304</v>
      </c>
      <c r="D835" s="718" t="s">
        <v>205</v>
      </c>
      <c r="E835" s="718">
        <v>1</v>
      </c>
      <c r="F835" s="719">
        <v>95.94</v>
      </c>
      <c r="G835" s="719">
        <v>95.94</v>
      </c>
    </row>
    <row r="836" spans="1:7" ht="60">
      <c r="A836" s="716">
        <v>152210</v>
      </c>
      <c r="B836" s="716" t="s">
        <v>2305</v>
      </c>
      <c r="C836" s="716" t="s">
        <v>2306</v>
      </c>
      <c r="D836" s="718" t="s">
        <v>205</v>
      </c>
      <c r="E836" s="718">
        <v>1</v>
      </c>
      <c r="F836" s="719">
        <v>191.88</v>
      </c>
      <c r="G836" s="719">
        <v>191.88</v>
      </c>
    </row>
    <row r="837" spans="1:7" ht="60">
      <c r="A837" s="716">
        <v>152211</v>
      </c>
      <c r="B837" s="716" t="s">
        <v>2307</v>
      </c>
      <c r="C837" s="716" t="s">
        <v>2308</v>
      </c>
      <c r="D837" s="718" t="s">
        <v>205</v>
      </c>
      <c r="E837" s="718">
        <v>1</v>
      </c>
      <c r="F837" s="719">
        <v>239.85</v>
      </c>
      <c r="G837" s="719">
        <v>239.85</v>
      </c>
    </row>
    <row r="838" spans="1:7" ht="60">
      <c r="A838" s="716">
        <v>152212</v>
      </c>
      <c r="B838" s="716" t="s">
        <v>2309</v>
      </c>
      <c r="C838" s="716" t="s">
        <v>2310</v>
      </c>
      <c r="D838" s="718" t="s">
        <v>205</v>
      </c>
      <c r="E838" s="718">
        <v>1</v>
      </c>
      <c r="F838" s="719">
        <v>383.76</v>
      </c>
      <c r="G838" s="719">
        <v>383.76</v>
      </c>
    </row>
    <row r="839" spans="1:7" ht="60">
      <c r="A839" s="716">
        <v>152213</v>
      </c>
      <c r="B839" s="716" t="s">
        <v>2311</v>
      </c>
      <c r="C839" s="716" t="s">
        <v>2312</v>
      </c>
      <c r="D839" s="718" t="s">
        <v>205</v>
      </c>
      <c r="E839" s="718">
        <v>1</v>
      </c>
      <c r="F839" s="719">
        <v>19.18</v>
      </c>
      <c r="G839" s="719">
        <v>19.18</v>
      </c>
    </row>
    <row r="840" spans="1:7" ht="60">
      <c r="A840" s="716">
        <v>152214</v>
      </c>
      <c r="B840" s="716" t="s">
        <v>2313</v>
      </c>
      <c r="C840" s="716" t="s">
        <v>2314</v>
      </c>
      <c r="D840" s="718" t="s">
        <v>205</v>
      </c>
      <c r="E840" s="718">
        <v>1</v>
      </c>
      <c r="F840" s="719">
        <v>28.77</v>
      </c>
      <c r="G840" s="719">
        <v>28.77</v>
      </c>
    </row>
    <row r="841" spans="1:7" ht="60">
      <c r="A841" s="716">
        <v>152215</v>
      </c>
      <c r="B841" s="716" t="s">
        <v>2315</v>
      </c>
      <c r="C841" s="716" t="s">
        <v>2316</v>
      </c>
      <c r="D841" s="718" t="s">
        <v>205</v>
      </c>
      <c r="E841" s="718">
        <v>1</v>
      </c>
      <c r="F841" s="719">
        <v>14.38</v>
      </c>
      <c r="G841" s="719">
        <v>14.38</v>
      </c>
    </row>
    <row r="842" spans="1:7" ht="60">
      <c r="A842" s="716">
        <v>152216</v>
      </c>
      <c r="B842" s="716" t="s">
        <v>2317</v>
      </c>
      <c r="C842" s="716" t="s">
        <v>2318</v>
      </c>
      <c r="D842" s="718" t="s">
        <v>205</v>
      </c>
      <c r="E842" s="718">
        <v>1</v>
      </c>
      <c r="F842" s="719">
        <v>21.58</v>
      </c>
      <c r="G842" s="719">
        <v>21.58</v>
      </c>
    </row>
    <row r="843" spans="1:7" ht="60">
      <c r="A843" s="716">
        <v>152217</v>
      </c>
      <c r="B843" s="716" t="s">
        <v>2319</v>
      </c>
      <c r="C843" s="716" t="s">
        <v>2320</v>
      </c>
      <c r="D843" s="718" t="s">
        <v>205</v>
      </c>
      <c r="E843" s="718">
        <v>1</v>
      </c>
      <c r="F843" s="719">
        <v>23.98</v>
      </c>
      <c r="G843" s="719">
        <v>23.98</v>
      </c>
    </row>
    <row r="844" spans="1:7" ht="60">
      <c r="A844" s="716">
        <v>152218</v>
      </c>
      <c r="B844" s="716" t="s">
        <v>2321</v>
      </c>
      <c r="C844" s="716" t="s">
        <v>2322</v>
      </c>
      <c r="D844" s="718" t="s">
        <v>205</v>
      </c>
      <c r="E844" s="718">
        <v>1</v>
      </c>
      <c r="F844" s="719">
        <v>28.77</v>
      </c>
      <c r="G844" s="719">
        <v>28.77</v>
      </c>
    </row>
    <row r="845" spans="1:7" ht="60">
      <c r="A845" s="716">
        <v>152219</v>
      </c>
      <c r="B845" s="716" t="s">
        <v>2323</v>
      </c>
      <c r="C845" s="716" t="s">
        <v>2324</v>
      </c>
      <c r="D845" s="718" t="s">
        <v>205</v>
      </c>
      <c r="E845" s="718">
        <v>1</v>
      </c>
      <c r="F845" s="719">
        <v>33.57</v>
      </c>
      <c r="G845" s="719">
        <v>33.57</v>
      </c>
    </row>
    <row r="846" spans="1:7" ht="60">
      <c r="A846" s="716">
        <v>152220</v>
      </c>
      <c r="B846" s="716" t="s">
        <v>2325</v>
      </c>
      <c r="C846" s="716" t="s">
        <v>2326</v>
      </c>
      <c r="D846" s="718" t="s">
        <v>205</v>
      </c>
      <c r="E846" s="718">
        <v>1</v>
      </c>
      <c r="F846" s="719">
        <v>38.369999999999997</v>
      </c>
      <c r="G846" s="719">
        <v>38.369999999999997</v>
      </c>
    </row>
    <row r="847" spans="1:7" ht="60">
      <c r="A847" s="716">
        <v>152221</v>
      </c>
      <c r="B847" s="716" t="s">
        <v>2327</v>
      </c>
      <c r="C847" s="716" t="s">
        <v>2328</v>
      </c>
      <c r="D847" s="718" t="s">
        <v>205</v>
      </c>
      <c r="E847" s="718">
        <v>1</v>
      </c>
      <c r="F847" s="719">
        <v>43.16</v>
      </c>
      <c r="G847" s="719">
        <v>43.16</v>
      </c>
    </row>
    <row r="848" spans="1:7" ht="60">
      <c r="A848" s="716">
        <v>152222</v>
      </c>
      <c r="B848" s="716" t="s">
        <v>2329</v>
      </c>
      <c r="C848" s="716" t="s">
        <v>2330</v>
      </c>
      <c r="D848" s="718" t="s">
        <v>205</v>
      </c>
      <c r="E848" s="718">
        <v>1</v>
      </c>
      <c r="F848" s="719">
        <v>21.58</v>
      </c>
      <c r="G848" s="719">
        <v>21.58</v>
      </c>
    </row>
    <row r="849" spans="1:7" ht="60">
      <c r="A849" s="716">
        <v>152223</v>
      </c>
      <c r="B849" s="716" t="s">
        <v>2331</v>
      </c>
      <c r="C849" s="716" t="s">
        <v>2332</v>
      </c>
      <c r="D849" s="718" t="s">
        <v>205</v>
      </c>
      <c r="E849" s="718">
        <v>1</v>
      </c>
      <c r="F849" s="719">
        <v>11.98</v>
      </c>
      <c r="G849" s="719">
        <v>11.98</v>
      </c>
    </row>
    <row r="850" spans="1:7" ht="60">
      <c r="A850" s="716">
        <v>152224</v>
      </c>
      <c r="B850" s="716" t="s">
        <v>2333</v>
      </c>
      <c r="C850" s="716" t="s">
        <v>2334</v>
      </c>
      <c r="D850" s="718" t="s">
        <v>205</v>
      </c>
      <c r="E850" s="718">
        <v>1</v>
      </c>
      <c r="F850" s="719">
        <v>43.16</v>
      </c>
      <c r="G850" s="719">
        <v>43.16</v>
      </c>
    </row>
    <row r="851" spans="1:7" ht="60">
      <c r="A851" s="716">
        <v>152225</v>
      </c>
      <c r="B851" s="716" t="s">
        <v>2335</v>
      </c>
      <c r="C851" s="716" t="s">
        <v>2336</v>
      </c>
      <c r="D851" s="718" t="s">
        <v>205</v>
      </c>
      <c r="E851" s="718">
        <v>1</v>
      </c>
      <c r="F851" s="719">
        <v>43.16</v>
      </c>
      <c r="G851" s="719">
        <v>43.16</v>
      </c>
    </row>
    <row r="852" spans="1:7" ht="60">
      <c r="A852" s="716">
        <v>152226</v>
      </c>
      <c r="B852" s="716" t="s">
        <v>2337</v>
      </c>
      <c r="C852" s="716" t="s">
        <v>2338</v>
      </c>
      <c r="D852" s="718" t="s">
        <v>205</v>
      </c>
      <c r="E852" s="718">
        <v>1</v>
      </c>
      <c r="F852" s="719">
        <v>21.58</v>
      </c>
      <c r="G852" s="719">
        <v>21.58</v>
      </c>
    </row>
    <row r="853" spans="1:7" ht="60">
      <c r="A853" s="716">
        <v>152227</v>
      </c>
      <c r="B853" s="716" t="s">
        <v>2339</v>
      </c>
      <c r="C853" s="716" t="s">
        <v>2340</v>
      </c>
      <c r="D853" s="718" t="s">
        <v>205</v>
      </c>
      <c r="E853" s="718">
        <v>1</v>
      </c>
      <c r="F853" s="719">
        <v>21.58</v>
      </c>
      <c r="G853" s="719">
        <v>21.58</v>
      </c>
    </row>
    <row r="854" spans="1:7" ht="60">
      <c r="A854" s="716">
        <v>152228</v>
      </c>
      <c r="B854" s="716" t="s">
        <v>2341</v>
      </c>
      <c r="C854" s="716" t="s">
        <v>2342</v>
      </c>
      <c r="D854" s="718" t="s">
        <v>205</v>
      </c>
      <c r="E854" s="718">
        <v>1</v>
      </c>
      <c r="F854" s="719">
        <v>7.8</v>
      </c>
      <c r="G854" s="719">
        <v>7.8</v>
      </c>
    </row>
    <row r="855" spans="1:7" ht="60">
      <c r="A855" s="716">
        <v>152229</v>
      </c>
      <c r="B855" s="716" t="s">
        <v>2343</v>
      </c>
      <c r="C855" s="716" t="s">
        <v>2344</v>
      </c>
      <c r="D855" s="718" t="s">
        <v>205</v>
      </c>
      <c r="E855" s="718">
        <v>1</v>
      </c>
      <c r="F855" s="719">
        <v>1.82</v>
      </c>
      <c r="G855" s="719">
        <v>1.82</v>
      </c>
    </row>
    <row r="856" spans="1:7" ht="60">
      <c r="A856" s="716">
        <v>152230</v>
      </c>
      <c r="B856" s="716" t="s">
        <v>2345</v>
      </c>
      <c r="C856" s="716" t="s">
        <v>2346</v>
      </c>
      <c r="D856" s="718" t="s">
        <v>205</v>
      </c>
      <c r="E856" s="718">
        <v>1</v>
      </c>
      <c r="F856" s="719">
        <v>17.739999999999998</v>
      </c>
      <c r="G856" s="719">
        <v>17.739999999999998</v>
      </c>
    </row>
    <row r="857" spans="1:7" ht="60">
      <c r="A857" s="716">
        <v>152231</v>
      </c>
      <c r="B857" s="716" t="s">
        <v>2347</v>
      </c>
      <c r="C857" s="716" t="s">
        <v>2348</v>
      </c>
      <c r="D857" s="718" t="s">
        <v>205</v>
      </c>
      <c r="E857" s="718">
        <v>1</v>
      </c>
      <c r="F857" s="719">
        <v>35.5</v>
      </c>
      <c r="G857" s="719">
        <v>35.5</v>
      </c>
    </row>
    <row r="858" spans="1:7" ht="60">
      <c r="A858" s="716">
        <v>152232</v>
      </c>
      <c r="B858" s="716" t="s">
        <v>2349</v>
      </c>
      <c r="C858" s="716" t="s">
        <v>2350</v>
      </c>
      <c r="D858" s="718" t="s">
        <v>205</v>
      </c>
      <c r="E858" s="718">
        <v>1</v>
      </c>
      <c r="F858" s="719">
        <v>71.02</v>
      </c>
      <c r="G858" s="719">
        <v>71.02</v>
      </c>
    </row>
    <row r="859" spans="1:7" ht="60">
      <c r="A859" s="716">
        <v>152233</v>
      </c>
      <c r="B859" s="716" t="s">
        <v>2351</v>
      </c>
      <c r="C859" s="716" t="s">
        <v>2352</v>
      </c>
      <c r="D859" s="718" t="s">
        <v>205</v>
      </c>
      <c r="E859" s="718">
        <v>1</v>
      </c>
      <c r="F859" s="719">
        <v>340.5</v>
      </c>
      <c r="G859" s="719">
        <v>340.5</v>
      </c>
    </row>
    <row r="860" spans="1:7" ht="60">
      <c r="A860" s="716">
        <v>152234</v>
      </c>
      <c r="B860" s="716" t="s">
        <v>2353</v>
      </c>
      <c r="C860" s="716" t="s">
        <v>2354</v>
      </c>
      <c r="D860" s="718" t="s">
        <v>205</v>
      </c>
      <c r="E860" s="718">
        <v>1</v>
      </c>
      <c r="F860" s="719">
        <v>581.36</v>
      </c>
      <c r="G860" s="719">
        <v>581.36</v>
      </c>
    </row>
    <row r="861" spans="1:7" ht="60">
      <c r="A861" s="716">
        <v>152235</v>
      </c>
      <c r="B861" s="716" t="s">
        <v>2355</v>
      </c>
      <c r="C861" s="716" t="s">
        <v>2356</v>
      </c>
      <c r="D861" s="718" t="s">
        <v>205</v>
      </c>
      <c r="E861" s="718">
        <v>1</v>
      </c>
      <c r="F861" s="720">
        <v>1274.8599999999999</v>
      </c>
      <c r="G861" s="720">
        <v>1274.8599999999999</v>
      </c>
    </row>
    <row r="862" spans="1:7" ht="60">
      <c r="A862" s="716">
        <v>152236</v>
      </c>
      <c r="B862" s="716" t="s">
        <v>2357</v>
      </c>
      <c r="C862" s="716" t="s">
        <v>2358</v>
      </c>
      <c r="D862" s="718" t="s">
        <v>88</v>
      </c>
      <c r="E862" s="718">
        <v>1</v>
      </c>
      <c r="F862" s="719">
        <v>2.39</v>
      </c>
      <c r="G862" s="719">
        <v>2.39</v>
      </c>
    </row>
    <row r="863" spans="1:7" ht="60">
      <c r="A863" s="716">
        <v>152238</v>
      </c>
      <c r="B863" s="716" t="s">
        <v>2359</v>
      </c>
      <c r="C863" s="716" t="s">
        <v>2360</v>
      </c>
      <c r="D863" s="718" t="s">
        <v>205</v>
      </c>
      <c r="E863" s="718">
        <v>1</v>
      </c>
      <c r="F863" s="719">
        <v>9.58</v>
      </c>
      <c r="G863" s="719">
        <v>9.58</v>
      </c>
    </row>
    <row r="864" spans="1:7">
      <c r="A864" s="717">
        <v>16</v>
      </c>
      <c r="B864" s="716"/>
      <c r="C864" s="717" t="s">
        <v>2361</v>
      </c>
      <c r="D864" s="718"/>
      <c r="E864" s="718"/>
      <c r="F864" s="719"/>
      <c r="G864" s="719"/>
    </row>
    <row r="865" spans="1:7">
      <c r="A865" s="717">
        <v>1601</v>
      </c>
      <c r="B865" s="716"/>
      <c r="C865" s="717" t="s">
        <v>2362</v>
      </c>
      <c r="D865" s="718"/>
      <c r="E865" s="718"/>
      <c r="F865" s="719"/>
      <c r="G865" s="719"/>
    </row>
    <row r="866" spans="1:7" ht="60">
      <c r="A866" s="716">
        <v>160105</v>
      </c>
      <c r="B866" s="716" t="s">
        <v>2363</v>
      </c>
      <c r="C866" s="716" t="s">
        <v>2364</v>
      </c>
      <c r="D866" s="718" t="s">
        <v>205</v>
      </c>
      <c r="E866" s="718">
        <v>1</v>
      </c>
      <c r="F866" s="720">
        <v>1918.48</v>
      </c>
      <c r="G866" s="720">
        <v>1918.48</v>
      </c>
    </row>
    <row r="867" spans="1:7" ht="60">
      <c r="A867" s="716">
        <v>160106</v>
      </c>
      <c r="B867" s="716" t="s">
        <v>2365</v>
      </c>
      <c r="C867" s="716" t="s">
        <v>2366</v>
      </c>
      <c r="D867" s="718" t="s">
        <v>205</v>
      </c>
      <c r="E867" s="718">
        <v>1</v>
      </c>
      <c r="F867" s="719">
        <v>527.32000000000005</v>
      </c>
      <c r="G867" s="719">
        <v>527.32000000000005</v>
      </c>
    </row>
    <row r="868" spans="1:7" ht="60">
      <c r="A868" s="716">
        <v>160108</v>
      </c>
      <c r="B868" s="716" t="s">
        <v>2367</v>
      </c>
      <c r="C868" s="716" t="s">
        <v>2368</v>
      </c>
      <c r="D868" s="718" t="s">
        <v>205</v>
      </c>
      <c r="E868" s="718">
        <v>1</v>
      </c>
      <c r="F868" s="719">
        <v>165.79</v>
      </c>
      <c r="G868" s="719">
        <v>165.79</v>
      </c>
    </row>
    <row r="869" spans="1:7" ht="60">
      <c r="A869" s="716">
        <v>160110</v>
      </c>
      <c r="B869" s="716" t="s">
        <v>2369</v>
      </c>
      <c r="C869" s="716" t="s">
        <v>2370</v>
      </c>
      <c r="D869" s="718" t="s">
        <v>205</v>
      </c>
      <c r="E869" s="718">
        <v>1</v>
      </c>
      <c r="F869" s="719">
        <v>465.1</v>
      </c>
      <c r="G869" s="719">
        <v>465.1</v>
      </c>
    </row>
    <row r="870" spans="1:7" ht="75">
      <c r="A870" s="716">
        <v>160111</v>
      </c>
      <c r="B870" s="716" t="s">
        <v>2371</v>
      </c>
      <c r="C870" s="716" t="s">
        <v>2372</v>
      </c>
      <c r="D870" s="718" t="s">
        <v>205</v>
      </c>
      <c r="E870" s="718">
        <v>1</v>
      </c>
      <c r="F870" s="720">
        <v>1354.73</v>
      </c>
      <c r="G870" s="720">
        <v>1354.73</v>
      </c>
    </row>
    <row r="871" spans="1:7" ht="60">
      <c r="A871" s="716">
        <v>160115</v>
      </c>
      <c r="B871" s="716" t="s">
        <v>2373</v>
      </c>
      <c r="C871" s="716" t="s">
        <v>2374</v>
      </c>
      <c r="D871" s="718" t="s">
        <v>88</v>
      </c>
      <c r="E871" s="718">
        <v>1</v>
      </c>
      <c r="F871" s="719">
        <v>28.27</v>
      </c>
      <c r="G871" s="719">
        <v>28.27</v>
      </c>
    </row>
    <row r="872" spans="1:7" ht="60">
      <c r="A872" s="716">
        <v>160120</v>
      </c>
      <c r="B872" s="716" t="s">
        <v>2375</v>
      </c>
      <c r="C872" s="716" t="s">
        <v>2376</v>
      </c>
      <c r="D872" s="718" t="s">
        <v>205</v>
      </c>
      <c r="E872" s="718">
        <v>1</v>
      </c>
      <c r="F872" s="719">
        <v>79.319999999999993</v>
      </c>
      <c r="G872" s="719">
        <v>79.319999999999993</v>
      </c>
    </row>
    <row r="873" spans="1:7" ht="60">
      <c r="A873" s="716">
        <v>160121</v>
      </c>
      <c r="B873" s="716" t="s">
        <v>2377</v>
      </c>
      <c r="C873" s="716" t="s">
        <v>2378</v>
      </c>
      <c r="D873" s="718" t="s">
        <v>205</v>
      </c>
      <c r="E873" s="718">
        <v>1</v>
      </c>
      <c r="F873" s="719">
        <v>744.24</v>
      </c>
      <c r="G873" s="719">
        <v>744.24</v>
      </c>
    </row>
    <row r="874" spans="1:7" ht="60">
      <c r="A874" s="716">
        <v>160122</v>
      </c>
      <c r="B874" s="716" t="s">
        <v>2379</v>
      </c>
      <c r="C874" s="716" t="s">
        <v>2380</v>
      </c>
      <c r="D874" s="718" t="s">
        <v>205</v>
      </c>
      <c r="E874" s="718">
        <v>1</v>
      </c>
      <c r="F874" s="720">
        <v>2002.44</v>
      </c>
      <c r="G874" s="720">
        <v>2002.44</v>
      </c>
    </row>
    <row r="875" spans="1:7" ht="60">
      <c r="A875" s="716">
        <v>160123</v>
      </c>
      <c r="B875" s="716" t="s">
        <v>2381</v>
      </c>
      <c r="C875" s="716" t="s">
        <v>2382</v>
      </c>
      <c r="D875" s="718" t="s">
        <v>205</v>
      </c>
      <c r="E875" s="718">
        <v>1</v>
      </c>
      <c r="F875" s="720">
        <v>3472.53</v>
      </c>
      <c r="G875" s="720">
        <v>3472.53</v>
      </c>
    </row>
    <row r="876" spans="1:7" ht="60">
      <c r="A876" s="716">
        <v>160124</v>
      </c>
      <c r="B876" s="716" t="s">
        <v>2383</v>
      </c>
      <c r="C876" s="716" t="s">
        <v>2384</v>
      </c>
      <c r="D876" s="718" t="s">
        <v>88</v>
      </c>
      <c r="E876" s="718">
        <v>1</v>
      </c>
      <c r="F876" s="719">
        <v>20.88</v>
      </c>
      <c r="G876" s="719">
        <v>20.88</v>
      </c>
    </row>
    <row r="877" spans="1:7" ht="60">
      <c r="A877" s="716">
        <v>160125</v>
      </c>
      <c r="B877" s="716" t="s">
        <v>2385</v>
      </c>
      <c r="C877" s="716" t="s">
        <v>2386</v>
      </c>
      <c r="D877" s="718" t="s">
        <v>88</v>
      </c>
      <c r="E877" s="718">
        <v>1</v>
      </c>
      <c r="F877" s="719">
        <v>107.57</v>
      </c>
      <c r="G877" s="719">
        <v>107.57</v>
      </c>
    </row>
    <row r="878" spans="1:7" ht="60">
      <c r="A878" s="716">
        <v>160126</v>
      </c>
      <c r="B878" s="716" t="s">
        <v>2387</v>
      </c>
      <c r="C878" s="716" t="s">
        <v>2388</v>
      </c>
      <c r="D878" s="718" t="s">
        <v>88</v>
      </c>
      <c r="E878" s="718">
        <v>1</v>
      </c>
      <c r="F878" s="719">
        <v>44.36</v>
      </c>
      <c r="G878" s="719">
        <v>44.36</v>
      </c>
    </row>
    <row r="879" spans="1:7">
      <c r="A879" s="717">
        <v>1602</v>
      </c>
      <c r="B879" s="716"/>
      <c r="C879" s="717" t="s">
        <v>2389</v>
      </c>
      <c r="D879" s="718"/>
      <c r="E879" s="718"/>
      <c r="F879" s="719"/>
      <c r="G879" s="719"/>
    </row>
    <row r="880" spans="1:7" ht="135">
      <c r="A880" s="716">
        <v>160207</v>
      </c>
      <c r="B880" s="716" t="s">
        <v>2390</v>
      </c>
      <c r="C880" s="716" t="s">
        <v>2391</v>
      </c>
      <c r="D880" s="718" t="s">
        <v>205</v>
      </c>
      <c r="E880" s="718">
        <v>1</v>
      </c>
      <c r="F880" s="720">
        <v>10700.87</v>
      </c>
      <c r="G880" s="720">
        <v>10700.87</v>
      </c>
    </row>
    <row r="881" spans="1:7" ht="135">
      <c r="A881" s="716">
        <v>160208</v>
      </c>
      <c r="B881" s="716" t="s">
        <v>2392</v>
      </c>
      <c r="C881" s="716" t="s">
        <v>2393</v>
      </c>
      <c r="D881" s="718" t="s">
        <v>205</v>
      </c>
      <c r="E881" s="718">
        <v>1</v>
      </c>
      <c r="F881" s="720">
        <v>21468.6</v>
      </c>
      <c r="G881" s="720">
        <v>21468.6</v>
      </c>
    </row>
    <row r="882" spans="1:7">
      <c r="A882" s="717">
        <v>1603</v>
      </c>
      <c r="B882" s="716"/>
      <c r="C882" s="717" t="s">
        <v>2394</v>
      </c>
      <c r="D882" s="718"/>
      <c r="E882" s="718"/>
      <c r="F882" s="719"/>
      <c r="G882" s="719"/>
    </row>
    <row r="883" spans="1:7" ht="60">
      <c r="A883" s="716">
        <v>160303</v>
      </c>
      <c r="B883" s="716" t="s">
        <v>2395</v>
      </c>
      <c r="C883" s="716" t="s">
        <v>2396</v>
      </c>
      <c r="D883" s="718" t="s">
        <v>205</v>
      </c>
      <c r="E883" s="718">
        <v>1</v>
      </c>
      <c r="F883" s="719">
        <v>486.3</v>
      </c>
      <c r="G883" s="719">
        <v>486.3</v>
      </c>
    </row>
    <row r="884" spans="1:7" ht="90">
      <c r="A884" s="716">
        <v>160304</v>
      </c>
      <c r="B884" s="716" t="s">
        <v>2397</v>
      </c>
      <c r="C884" s="716" t="s">
        <v>2398</v>
      </c>
      <c r="D884" s="718" t="s">
        <v>205</v>
      </c>
      <c r="E884" s="718">
        <v>1</v>
      </c>
      <c r="F884" s="719">
        <v>900.11</v>
      </c>
      <c r="G884" s="719">
        <v>900.11</v>
      </c>
    </row>
    <row r="885" spans="1:7" ht="60">
      <c r="A885" s="716">
        <v>160305</v>
      </c>
      <c r="B885" s="716" t="s">
        <v>2399</v>
      </c>
      <c r="C885" s="716" t="s">
        <v>2400</v>
      </c>
      <c r="D885" s="718" t="s">
        <v>88</v>
      </c>
      <c r="E885" s="718">
        <v>1</v>
      </c>
      <c r="F885" s="719">
        <v>102.38</v>
      </c>
      <c r="G885" s="719">
        <v>102.38</v>
      </c>
    </row>
    <row r="886" spans="1:7" ht="60">
      <c r="A886" s="716">
        <v>160308</v>
      </c>
      <c r="B886" s="716" t="s">
        <v>2401</v>
      </c>
      <c r="C886" s="716" t="s">
        <v>2402</v>
      </c>
      <c r="D886" s="718" t="s">
        <v>88</v>
      </c>
      <c r="E886" s="718">
        <v>1</v>
      </c>
      <c r="F886" s="719">
        <v>69.25</v>
      </c>
      <c r="G886" s="719">
        <v>69.25</v>
      </c>
    </row>
    <row r="887" spans="1:7" ht="90">
      <c r="A887" s="716">
        <v>160309</v>
      </c>
      <c r="B887" s="716" t="s">
        <v>2403</v>
      </c>
      <c r="C887" s="716" t="s">
        <v>2404</v>
      </c>
      <c r="D887" s="718" t="s">
        <v>205</v>
      </c>
      <c r="E887" s="718">
        <v>1</v>
      </c>
      <c r="F887" s="719">
        <v>112.68</v>
      </c>
      <c r="G887" s="719">
        <v>112.68</v>
      </c>
    </row>
    <row r="888" spans="1:7" ht="60">
      <c r="A888" s="716">
        <v>160310</v>
      </c>
      <c r="B888" s="716" t="s">
        <v>2405</v>
      </c>
      <c r="C888" s="716" t="s">
        <v>2406</v>
      </c>
      <c r="D888" s="718" t="s">
        <v>205</v>
      </c>
      <c r="E888" s="718">
        <v>1</v>
      </c>
      <c r="F888" s="719">
        <v>67.430000000000007</v>
      </c>
      <c r="G888" s="719">
        <v>67.430000000000007</v>
      </c>
    </row>
    <row r="889" spans="1:7" ht="60">
      <c r="A889" s="716">
        <v>160311</v>
      </c>
      <c r="B889" s="716" t="s">
        <v>2407</v>
      </c>
      <c r="C889" s="716" t="s">
        <v>2408</v>
      </c>
      <c r="D889" s="718" t="s">
        <v>205</v>
      </c>
      <c r="E889" s="718">
        <v>1</v>
      </c>
      <c r="F889" s="719">
        <v>254.86</v>
      </c>
      <c r="G889" s="719">
        <v>254.86</v>
      </c>
    </row>
    <row r="890" spans="1:7" ht="90">
      <c r="A890" s="716">
        <v>160312</v>
      </c>
      <c r="B890" s="716" t="s">
        <v>2409</v>
      </c>
      <c r="C890" s="716" t="s">
        <v>2410</v>
      </c>
      <c r="D890" s="718" t="s">
        <v>205</v>
      </c>
      <c r="E890" s="718">
        <v>1</v>
      </c>
      <c r="F890" s="719">
        <v>61.18</v>
      </c>
      <c r="G890" s="719">
        <v>61.18</v>
      </c>
    </row>
    <row r="891" spans="1:7" ht="105">
      <c r="A891" s="716">
        <v>160313</v>
      </c>
      <c r="B891" s="716" t="s">
        <v>2411</v>
      </c>
      <c r="C891" s="716" t="s">
        <v>2412</v>
      </c>
      <c r="D891" s="718" t="s">
        <v>205</v>
      </c>
      <c r="E891" s="718">
        <v>1</v>
      </c>
      <c r="F891" s="719">
        <v>67.7</v>
      </c>
      <c r="G891" s="719">
        <v>67.7</v>
      </c>
    </row>
    <row r="892" spans="1:7" ht="120">
      <c r="A892" s="716">
        <v>160314</v>
      </c>
      <c r="B892" s="716" t="s">
        <v>2413</v>
      </c>
      <c r="C892" s="716" t="s">
        <v>2414</v>
      </c>
      <c r="D892" s="718" t="s">
        <v>205</v>
      </c>
      <c r="E892" s="718">
        <v>1</v>
      </c>
      <c r="F892" s="719">
        <v>932.36</v>
      </c>
      <c r="G892" s="719">
        <v>932.36</v>
      </c>
    </row>
    <row r="893" spans="1:7" ht="120">
      <c r="A893" s="716">
        <v>160315</v>
      </c>
      <c r="B893" s="716" t="s">
        <v>2415</v>
      </c>
      <c r="C893" s="716" t="s">
        <v>2416</v>
      </c>
      <c r="D893" s="718" t="s">
        <v>205</v>
      </c>
      <c r="E893" s="718">
        <v>1</v>
      </c>
      <c r="F893" s="720">
        <v>1322.96</v>
      </c>
      <c r="G893" s="720">
        <v>1322.96</v>
      </c>
    </row>
    <row r="894" spans="1:7" ht="75">
      <c r="A894" s="716">
        <v>160316</v>
      </c>
      <c r="B894" s="716" t="s">
        <v>2417</v>
      </c>
      <c r="C894" s="716" t="s">
        <v>2418</v>
      </c>
      <c r="D894" s="718" t="s">
        <v>205</v>
      </c>
      <c r="E894" s="718">
        <v>1</v>
      </c>
      <c r="F894" s="719">
        <v>93.06</v>
      </c>
      <c r="G894" s="719">
        <v>93.06</v>
      </c>
    </row>
    <row r="895" spans="1:7" ht="60">
      <c r="A895" s="716">
        <v>160317</v>
      </c>
      <c r="B895" s="716" t="s">
        <v>2419</v>
      </c>
      <c r="C895" s="716" t="s">
        <v>2420</v>
      </c>
      <c r="D895" s="718" t="s">
        <v>88</v>
      </c>
      <c r="E895" s="718">
        <v>1</v>
      </c>
      <c r="F895" s="719">
        <v>69.25</v>
      </c>
      <c r="G895" s="719">
        <v>69.25</v>
      </c>
    </row>
    <row r="896" spans="1:7" ht="60">
      <c r="A896" s="716">
        <v>160318</v>
      </c>
      <c r="B896" s="716" t="s">
        <v>2421</v>
      </c>
      <c r="C896" s="716" t="s">
        <v>2422</v>
      </c>
      <c r="D896" s="718" t="s">
        <v>88</v>
      </c>
      <c r="E896" s="718">
        <v>1</v>
      </c>
      <c r="F896" s="719">
        <v>53.58</v>
      </c>
      <c r="G896" s="719">
        <v>53.58</v>
      </c>
    </row>
    <row r="897" spans="1:7" ht="90">
      <c r="A897" s="716">
        <v>160319</v>
      </c>
      <c r="B897" s="716" t="s">
        <v>2423</v>
      </c>
      <c r="C897" s="716" t="s">
        <v>2424</v>
      </c>
      <c r="D897" s="718" t="s">
        <v>205</v>
      </c>
      <c r="E897" s="718">
        <v>1</v>
      </c>
      <c r="F897" s="719">
        <v>12.17</v>
      </c>
      <c r="G897" s="719">
        <v>12.17</v>
      </c>
    </row>
    <row r="898" spans="1:7" ht="60">
      <c r="A898" s="716">
        <v>160321</v>
      </c>
      <c r="B898" s="716" t="s">
        <v>2425</v>
      </c>
      <c r="C898" s="716" t="s">
        <v>2426</v>
      </c>
      <c r="D898" s="718" t="s">
        <v>205</v>
      </c>
      <c r="E898" s="718">
        <v>1</v>
      </c>
      <c r="F898" s="719">
        <v>175.27</v>
      </c>
      <c r="G898" s="719">
        <v>175.27</v>
      </c>
    </row>
    <row r="899" spans="1:7" ht="60">
      <c r="A899" s="716">
        <v>160322</v>
      </c>
      <c r="B899" s="716" t="s">
        <v>2427</v>
      </c>
      <c r="C899" s="716" t="s">
        <v>2428</v>
      </c>
      <c r="D899" s="718" t="s">
        <v>205</v>
      </c>
      <c r="E899" s="718">
        <v>1</v>
      </c>
      <c r="F899" s="719">
        <v>7.24</v>
      </c>
      <c r="G899" s="719">
        <v>7.24</v>
      </c>
    </row>
    <row r="900" spans="1:7" ht="60">
      <c r="A900" s="716">
        <v>160323</v>
      </c>
      <c r="B900" s="716" t="s">
        <v>2429</v>
      </c>
      <c r="C900" s="716" t="s">
        <v>2430</v>
      </c>
      <c r="D900" s="718" t="s">
        <v>205</v>
      </c>
      <c r="E900" s="718">
        <v>1</v>
      </c>
      <c r="F900" s="719">
        <v>12.44</v>
      </c>
      <c r="G900" s="719">
        <v>12.44</v>
      </c>
    </row>
    <row r="901" spans="1:7" ht="90">
      <c r="A901" s="716">
        <v>160324</v>
      </c>
      <c r="B901" s="716" t="s">
        <v>2431</v>
      </c>
      <c r="C901" s="716" t="s">
        <v>2432</v>
      </c>
      <c r="D901" s="718" t="s">
        <v>205</v>
      </c>
      <c r="E901" s="718">
        <v>1</v>
      </c>
      <c r="F901" s="719">
        <v>214</v>
      </c>
      <c r="G901" s="719">
        <v>214</v>
      </c>
    </row>
    <row r="902" spans="1:7" ht="105">
      <c r="A902" s="716">
        <v>160325</v>
      </c>
      <c r="B902" s="716" t="s">
        <v>2433</v>
      </c>
      <c r="C902" s="716" t="s">
        <v>2434</v>
      </c>
      <c r="D902" s="718" t="s">
        <v>205</v>
      </c>
      <c r="E902" s="718">
        <v>1</v>
      </c>
      <c r="F902" s="719">
        <v>674.69</v>
      </c>
      <c r="G902" s="719">
        <v>674.69</v>
      </c>
    </row>
    <row r="903" spans="1:7" ht="60">
      <c r="A903" s="716">
        <v>160326</v>
      </c>
      <c r="B903" s="716" t="s">
        <v>2435</v>
      </c>
      <c r="C903" s="716" t="s">
        <v>2436</v>
      </c>
      <c r="D903" s="718" t="s">
        <v>88</v>
      </c>
      <c r="E903" s="718">
        <v>1</v>
      </c>
      <c r="F903" s="719">
        <v>40.51</v>
      </c>
      <c r="G903" s="719">
        <v>40.51</v>
      </c>
    </row>
    <row r="904" spans="1:7" ht="75">
      <c r="A904" s="716">
        <v>160327</v>
      </c>
      <c r="B904" s="716" t="s">
        <v>2437</v>
      </c>
      <c r="C904" s="716" t="s">
        <v>2438</v>
      </c>
      <c r="D904" s="718" t="s">
        <v>88</v>
      </c>
      <c r="E904" s="718">
        <v>1</v>
      </c>
      <c r="F904" s="719">
        <v>48.38</v>
      </c>
      <c r="G904" s="719">
        <v>48.38</v>
      </c>
    </row>
    <row r="905" spans="1:7" ht="60">
      <c r="A905" s="716">
        <v>160328</v>
      </c>
      <c r="B905" s="716" t="s">
        <v>2439</v>
      </c>
      <c r="C905" s="716" t="s">
        <v>2440</v>
      </c>
      <c r="D905" s="718" t="s">
        <v>205</v>
      </c>
      <c r="E905" s="718">
        <v>1</v>
      </c>
      <c r="F905" s="719">
        <v>25.27</v>
      </c>
      <c r="G905" s="719">
        <v>25.27</v>
      </c>
    </row>
    <row r="906" spans="1:7" ht="60">
      <c r="A906" s="716">
        <v>160329</v>
      </c>
      <c r="B906" s="716" t="s">
        <v>2441</v>
      </c>
      <c r="C906" s="716" t="s">
        <v>2442</v>
      </c>
      <c r="D906" s="718" t="s">
        <v>205</v>
      </c>
      <c r="E906" s="718">
        <v>1</v>
      </c>
      <c r="F906" s="719">
        <v>18.559999999999999</v>
      </c>
      <c r="G906" s="719">
        <v>18.559999999999999</v>
      </c>
    </row>
    <row r="907" spans="1:7" ht="90">
      <c r="A907" s="716">
        <v>160330</v>
      </c>
      <c r="B907" s="716" t="s">
        <v>2443</v>
      </c>
      <c r="C907" s="716" t="s">
        <v>2444</v>
      </c>
      <c r="D907" s="718" t="s">
        <v>205</v>
      </c>
      <c r="E907" s="718">
        <v>1</v>
      </c>
      <c r="F907" s="719">
        <v>14.66</v>
      </c>
      <c r="G907" s="719">
        <v>14.66</v>
      </c>
    </row>
    <row r="908" spans="1:7" ht="60">
      <c r="A908" s="716">
        <v>160331</v>
      </c>
      <c r="B908" s="716" t="s">
        <v>2445</v>
      </c>
      <c r="C908" s="716" t="s">
        <v>2446</v>
      </c>
      <c r="D908" s="718" t="s">
        <v>205</v>
      </c>
      <c r="E908" s="718">
        <v>1</v>
      </c>
      <c r="F908" s="719">
        <v>38.799999999999997</v>
      </c>
      <c r="G908" s="719">
        <v>38.799999999999997</v>
      </c>
    </row>
    <row r="909" spans="1:7" ht="75">
      <c r="A909" s="716">
        <v>160332</v>
      </c>
      <c r="B909" s="716" t="s">
        <v>2447</v>
      </c>
      <c r="C909" s="716" t="s">
        <v>2448</v>
      </c>
      <c r="D909" s="718" t="s">
        <v>88</v>
      </c>
      <c r="E909" s="718">
        <v>1</v>
      </c>
      <c r="F909" s="719">
        <v>38.270000000000003</v>
      </c>
      <c r="G909" s="719">
        <v>38.270000000000003</v>
      </c>
    </row>
    <row r="910" spans="1:7" ht="75">
      <c r="A910" s="716">
        <v>160333</v>
      </c>
      <c r="B910" s="716" t="s">
        <v>2449</v>
      </c>
      <c r="C910" s="716" t="s">
        <v>2450</v>
      </c>
      <c r="D910" s="718" t="s">
        <v>88</v>
      </c>
      <c r="E910" s="718">
        <v>1</v>
      </c>
      <c r="F910" s="719">
        <v>84.32</v>
      </c>
      <c r="G910" s="719">
        <v>84.32</v>
      </c>
    </row>
    <row r="911" spans="1:7" ht="60">
      <c r="A911" s="716">
        <v>160334</v>
      </c>
      <c r="B911" s="716" t="s">
        <v>2451</v>
      </c>
      <c r="C911" s="716" t="s">
        <v>2452</v>
      </c>
      <c r="D911" s="718" t="s">
        <v>205</v>
      </c>
      <c r="E911" s="718">
        <v>1</v>
      </c>
      <c r="F911" s="719">
        <v>37.950000000000003</v>
      </c>
      <c r="G911" s="719">
        <v>37.950000000000003</v>
      </c>
    </row>
    <row r="912" spans="1:7" ht="75">
      <c r="A912" s="716">
        <v>160335</v>
      </c>
      <c r="B912" s="716" t="s">
        <v>2453</v>
      </c>
      <c r="C912" s="716" t="s">
        <v>2454</v>
      </c>
      <c r="D912" s="718" t="s">
        <v>88</v>
      </c>
      <c r="E912" s="718">
        <v>1</v>
      </c>
      <c r="F912" s="719">
        <v>52.86</v>
      </c>
      <c r="G912" s="719">
        <v>52.86</v>
      </c>
    </row>
    <row r="913" spans="1:7">
      <c r="A913" s="717">
        <v>1606</v>
      </c>
      <c r="B913" s="716"/>
      <c r="C913" s="717" t="s">
        <v>2455</v>
      </c>
      <c r="D913" s="718"/>
      <c r="E913" s="718"/>
      <c r="F913" s="719"/>
      <c r="G913" s="719"/>
    </row>
    <row r="914" spans="1:7" ht="180">
      <c r="A914" s="716">
        <v>160602</v>
      </c>
      <c r="B914" s="716" t="s">
        <v>2456</v>
      </c>
      <c r="C914" s="716" t="s">
        <v>2457</v>
      </c>
      <c r="D914" s="718" t="s">
        <v>205</v>
      </c>
      <c r="E914" s="718">
        <v>1</v>
      </c>
      <c r="F914" s="720">
        <v>1699</v>
      </c>
      <c r="G914" s="720">
        <v>1699</v>
      </c>
    </row>
    <row r="915" spans="1:7" ht="135">
      <c r="A915" s="716">
        <v>160603</v>
      </c>
      <c r="B915" s="716" t="s">
        <v>2458</v>
      </c>
      <c r="C915" s="716" t="s">
        <v>2459</v>
      </c>
      <c r="D915" s="718" t="s">
        <v>205</v>
      </c>
      <c r="E915" s="718">
        <v>1</v>
      </c>
      <c r="F915" s="719">
        <v>839.29</v>
      </c>
      <c r="G915" s="719">
        <v>839.29</v>
      </c>
    </row>
    <row r="916" spans="1:7" ht="105">
      <c r="A916" s="716">
        <v>160604</v>
      </c>
      <c r="B916" s="716" t="s">
        <v>2460</v>
      </c>
      <c r="C916" s="716" t="s">
        <v>2461</v>
      </c>
      <c r="D916" s="718" t="s">
        <v>205</v>
      </c>
      <c r="E916" s="718">
        <v>1</v>
      </c>
      <c r="F916" s="719">
        <v>193.92</v>
      </c>
      <c r="G916" s="719">
        <v>193.92</v>
      </c>
    </row>
    <row r="917" spans="1:7" ht="105">
      <c r="A917" s="716">
        <v>160605</v>
      </c>
      <c r="B917" s="716" t="s">
        <v>2462</v>
      </c>
      <c r="C917" s="716" t="s">
        <v>2463</v>
      </c>
      <c r="D917" s="718" t="s">
        <v>205</v>
      </c>
      <c r="E917" s="718">
        <v>1</v>
      </c>
      <c r="F917" s="719">
        <v>197.39</v>
      </c>
      <c r="G917" s="719">
        <v>197.39</v>
      </c>
    </row>
    <row r="918" spans="1:7" ht="105">
      <c r="A918" s="716">
        <v>160606</v>
      </c>
      <c r="B918" s="716" t="s">
        <v>2464</v>
      </c>
      <c r="C918" s="716" t="s">
        <v>2465</v>
      </c>
      <c r="D918" s="718" t="s">
        <v>205</v>
      </c>
      <c r="E918" s="718">
        <v>1</v>
      </c>
      <c r="F918" s="719">
        <v>708.63</v>
      </c>
      <c r="G918" s="719">
        <v>708.63</v>
      </c>
    </row>
    <row r="919" spans="1:7" ht="105">
      <c r="A919" s="716">
        <v>160607</v>
      </c>
      <c r="B919" s="716" t="s">
        <v>2466</v>
      </c>
      <c r="C919" s="716" t="s">
        <v>2467</v>
      </c>
      <c r="D919" s="718" t="s">
        <v>205</v>
      </c>
      <c r="E919" s="718">
        <v>1</v>
      </c>
      <c r="F919" s="719">
        <v>179.38</v>
      </c>
      <c r="G919" s="719">
        <v>179.38</v>
      </c>
    </row>
    <row r="920" spans="1:7" ht="105">
      <c r="A920" s="716">
        <v>160608</v>
      </c>
      <c r="B920" s="716" t="s">
        <v>2468</v>
      </c>
      <c r="C920" s="716" t="s">
        <v>2469</v>
      </c>
      <c r="D920" s="718" t="s">
        <v>205</v>
      </c>
      <c r="E920" s="718">
        <v>1</v>
      </c>
      <c r="F920" s="719">
        <v>315.12</v>
      </c>
      <c r="G920" s="719">
        <v>315.12</v>
      </c>
    </row>
    <row r="921" spans="1:7" ht="90">
      <c r="A921" s="716">
        <v>160612</v>
      </c>
      <c r="B921" s="716" t="s">
        <v>2470</v>
      </c>
      <c r="C921" s="716" t="s">
        <v>2471</v>
      </c>
      <c r="D921" s="718" t="s">
        <v>205</v>
      </c>
      <c r="E921" s="718">
        <v>1</v>
      </c>
      <c r="F921" s="719">
        <v>30.24</v>
      </c>
      <c r="G921" s="719">
        <v>30.24</v>
      </c>
    </row>
    <row r="922" spans="1:7" ht="60">
      <c r="A922" s="716">
        <v>160613</v>
      </c>
      <c r="B922" s="716" t="s">
        <v>2472</v>
      </c>
      <c r="C922" s="716" t="s">
        <v>2473</v>
      </c>
      <c r="D922" s="718" t="s">
        <v>205</v>
      </c>
      <c r="E922" s="718">
        <v>1</v>
      </c>
      <c r="F922" s="719">
        <v>256.27</v>
      </c>
      <c r="G922" s="719">
        <v>256.27</v>
      </c>
    </row>
    <row r="923" spans="1:7" ht="180">
      <c r="A923" s="716">
        <v>160625</v>
      </c>
      <c r="B923" s="716" t="s">
        <v>2474</v>
      </c>
      <c r="C923" s="716" t="s">
        <v>2475</v>
      </c>
      <c r="D923" s="718" t="s">
        <v>205</v>
      </c>
      <c r="E923" s="718">
        <v>1</v>
      </c>
      <c r="F923" s="719">
        <v>911.8</v>
      </c>
      <c r="G923" s="719">
        <v>911.8</v>
      </c>
    </row>
    <row r="924" spans="1:7" ht="195">
      <c r="A924" s="716">
        <v>160626</v>
      </c>
      <c r="B924" s="716" t="s">
        <v>2476</v>
      </c>
      <c r="C924" s="716" t="s">
        <v>2477</v>
      </c>
      <c r="D924" s="718" t="s">
        <v>205</v>
      </c>
      <c r="E924" s="718">
        <v>1</v>
      </c>
      <c r="F924" s="720">
        <v>1662.82</v>
      </c>
      <c r="G924" s="720">
        <v>1662.82</v>
      </c>
    </row>
    <row r="925" spans="1:7" ht="195">
      <c r="A925" s="716">
        <v>160627</v>
      </c>
      <c r="B925" s="716" t="s">
        <v>2478</v>
      </c>
      <c r="C925" s="716" t="s">
        <v>2479</v>
      </c>
      <c r="D925" s="718" t="s">
        <v>205</v>
      </c>
      <c r="E925" s="718">
        <v>1</v>
      </c>
      <c r="F925" s="720">
        <v>1701.5</v>
      </c>
      <c r="G925" s="720">
        <v>1701.5</v>
      </c>
    </row>
    <row r="926" spans="1:7" ht="195">
      <c r="A926" s="716">
        <v>160628</v>
      </c>
      <c r="B926" s="716" t="s">
        <v>2480</v>
      </c>
      <c r="C926" s="716" t="s">
        <v>2481</v>
      </c>
      <c r="D926" s="718" t="s">
        <v>205</v>
      </c>
      <c r="E926" s="718">
        <v>1</v>
      </c>
      <c r="F926" s="720">
        <v>2147.54</v>
      </c>
      <c r="G926" s="720">
        <v>2147.54</v>
      </c>
    </row>
    <row r="927" spans="1:7" ht="90">
      <c r="A927" s="716">
        <v>160629</v>
      </c>
      <c r="B927" s="716" t="s">
        <v>2482</v>
      </c>
      <c r="C927" s="716" t="s">
        <v>2483</v>
      </c>
      <c r="D927" s="718" t="s">
        <v>88</v>
      </c>
      <c r="E927" s="718">
        <v>1</v>
      </c>
      <c r="F927" s="719">
        <v>114.43</v>
      </c>
      <c r="G927" s="719">
        <v>114.43</v>
      </c>
    </row>
    <row r="928" spans="1:7" ht="90">
      <c r="A928" s="716">
        <v>160630</v>
      </c>
      <c r="B928" s="716" t="s">
        <v>2484</v>
      </c>
      <c r="C928" s="716" t="s">
        <v>2485</v>
      </c>
      <c r="D928" s="718" t="s">
        <v>88</v>
      </c>
      <c r="E928" s="718">
        <v>1</v>
      </c>
      <c r="F928" s="719">
        <v>144.88</v>
      </c>
      <c r="G928" s="719">
        <v>144.88</v>
      </c>
    </row>
    <row r="929" spans="1:7" ht="90">
      <c r="A929" s="716">
        <v>160631</v>
      </c>
      <c r="B929" s="716" t="s">
        <v>2486</v>
      </c>
      <c r="C929" s="716" t="s">
        <v>2487</v>
      </c>
      <c r="D929" s="718" t="s">
        <v>88</v>
      </c>
      <c r="E929" s="718">
        <v>1</v>
      </c>
      <c r="F929" s="719">
        <v>163.07</v>
      </c>
      <c r="G929" s="719">
        <v>163.07</v>
      </c>
    </row>
    <row r="930" spans="1:7" ht="90">
      <c r="A930" s="716">
        <v>160632</v>
      </c>
      <c r="B930" s="716" t="s">
        <v>2488</v>
      </c>
      <c r="C930" s="716" t="s">
        <v>2489</v>
      </c>
      <c r="D930" s="718" t="s">
        <v>88</v>
      </c>
      <c r="E930" s="718">
        <v>1</v>
      </c>
      <c r="F930" s="719">
        <v>230.76</v>
      </c>
      <c r="G930" s="719">
        <v>230.76</v>
      </c>
    </row>
    <row r="931" spans="1:7" ht="60">
      <c r="A931" s="716">
        <v>160633</v>
      </c>
      <c r="B931" s="716" t="s">
        <v>2490</v>
      </c>
      <c r="C931" s="716" t="s">
        <v>2491</v>
      </c>
      <c r="D931" s="718" t="s">
        <v>205</v>
      </c>
      <c r="E931" s="718">
        <v>1</v>
      </c>
      <c r="F931" s="719">
        <v>276.85000000000002</v>
      </c>
      <c r="G931" s="719">
        <v>276.85000000000002</v>
      </c>
    </row>
    <row r="932" spans="1:7" ht="60">
      <c r="A932" s="716">
        <v>160634</v>
      </c>
      <c r="B932" s="716" t="s">
        <v>2492</v>
      </c>
      <c r="C932" s="716" t="s">
        <v>2493</v>
      </c>
      <c r="D932" s="718" t="s">
        <v>205</v>
      </c>
      <c r="E932" s="718">
        <v>1</v>
      </c>
      <c r="F932" s="719">
        <v>408.03</v>
      </c>
      <c r="G932" s="719">
        <v>408.03</v>
      </c>
    </row>
    <row r="933" spans="1:7" ht="60">
      <c r="A933" s="716">
        <v>160635</v>
      </c>
      <c r="B933" s="716" t="s">
        <v>2494</v>
      </c>
      <c r="C933" s="716" t="s">
        <v>2495</v>
      </c>
      <c r="D933" s="718" t="s">
        <v>205</v>
      </c>
      <c r="E933" s="718">
        <v>1</v>
      </c>
      <c r="F933" s="719">
        <v>613.04</v>
      </c>
      <c r="G933" s="719">
        <v>613.04</v>
      </c>
    </row>
    <row r="934" spans="1:7" ht="60">
      <c r="A934" s="716">
        <v>160636</v>
      </c>
      <c r="B934" s="716" t="s">
        <v>2496</v>
      </c>
      <c r="C934" s="716" t="s">
        <v>2497</v>
      </c>
      <c r="D934" s="718" t="s">
        <v>205</v>
      </c>
      <c r="E934" s="718">
        <v>1</v>
      </c>
      <c r="F934" s="719">
        <v>957.12</v>
      </c>
      <c r="G934" s="719">
        <v>957.12</v>
      </c>
    </row>
    <row r="935" spans="1:7" ht="75">
      <c r="A935" s="716">
        <v>160637</v>
      </c>
      <c r="B935" s="716" t="s">
        <v>2498</v>
      </c>
      <c r="C935" s="716" t="s">
        <v>2499</v>
      </c>
      <c r="D935" s="718" t="s">
        <v>205</v>
      </c>
      <c r="E935" s="718">
        <v>1</v>
      </c>
      <c r="F935" s="719">
        <v>90.15</v>
      </c>
      <c r="G935" s="719">
        <v>90.15</v>
      </c>
    </row>
    <row r="936" spans="1:7" ht="75">
      <c r="A936" s="716">
        <v>160638</v>
      </c>
      <c r="B936" s="716" t="s">
        <v>2500</v>
      </c>
      <c r="C936" s="716" t="s">
        <v>2501</v>
      </c>
      <c r="D936" s="718" t="s">
        <v>205</v>
      </c>
      <c r="E936" s="718">
        <v>1</v>
      </c>
      <c r="F936" s="719">
        <v>136.56</v>
      </c>
      <c r="G936" s="719">
        <v>136.56</v>
      </c>
    </row>
    <row r="937" spans="1:7" ht="75">
      <c r="A937" s="716">
        <v>160639</v>
      </c>
      <c r="B937" s="716" t="s">
        <v>2502</v>
      </c>
      <c r="C937" s="716" t="s">
        <v>2503</v>
      </c>
      <c r="D937" s="718" t="s">
        <v>205</v>
      </c>
      <c r="E937" s="718">
        <v>1</v>
      </c>
      <c r="F937" s="719">
        <v>205.65</v>
      </c>
      <c r="G937" s="719">
        <v>205.65</v>
      </c>
    </row>
    <row r="938" spans="1:7" ht="75">
      <c r="A938" s="716">
        <v>160640</v>
      </c>
      <c r="B938" s="716" t="s">
        <v>2504</v>
      </c>
      <c r="C938" s="716" t="s">
        <v>2505</v>
      </c>
      <c r="D938" s="718" t="s">
        <v>205</v>
      </c>
      <c r="E938" s="718">
        <v>1</v>
      </c>
      <c r="F938" s="719">
        <v>357.94</v>
      </c>
      <c r="G938" s="719">
        <v>357.94</v>
      </c>
    </row>
    <row r="939" spans="1:7" ht="75">
      <c r="A939" s="716">
        <v>160641</v>
      </c>
      <c r="B939" s="716" t="s">
        <v>2506</v>
      </c>
      <c r="C939" s="716" t="s">
        <v>2507</v>
      </c>
      <c r="D939" s="718" t="s">
        <v>205</v>
      </c>
      <c r="E939" s="718">
        <v>1</v>
      </c>
      <c r="F939" s="719">
        <v>83.71</v>
      </c>
      <c r="G939" s="719">
        <v>83.71</v>
      </c>
    </row>
    <row r="940" spans="1:7" ht="90">
      <c r="A940" s="716">
        <v>160642</v>
      </c>
      <c r="B940" s="716" t="s">
        <v>2508</v>
      </c>
      <c r="C940" s="716" t="s">
        <v>2509</v>
      </c>
      <c r="D940" s="718" t="s">
        <v>205</v>
      </c>
      <c r="E940" s="718">
        <v>1</v>
      </c>
      <c r="F940" s="719">
        <v>108.13</v>
      </c>
      <c r="G940" s="719">
        <v>108.13</v>
      </c>
    </row>
    <row r="941" spans="1:7" ht="75">
      <c r="A941" s="716">
        <v>160643</v>
      </c>
      <c r="B941" s="716" t="s">
        <v>2510</v>
      </c>
      <c r="C941" s="716" t="s">
        <v>2511</v>
      </c>
      <c r="D941" s="718" t="s">
        <v>205</v>
      </c>
      <c r="E941" s="718">
        <v>1</v>
      </c>
      <c r="F941" s="719">
        <v>170.62</v>
      </c>
      <c r="G941" s="719">
        <v>170.62</v>
      </c>
    </row>
    <row r="942" spans="1:7" ht="90">
      <c r="A942" s="716">
        <v>160644</v>
      </c>
      <c r="B942" s="716" t="s">
        <v>2512</v>
      </c>
      <c r="C942" s="716" t="s">
        <v>2513</v>
      </c>
      <c r="D942" s="718" t="s">
        <v>205</v>
      </c>
      <c r="E942" s="718">
        <v>1</v>
      </c>
      <c r="F942" s="719">
        <v>309.62</v>
      </c>
      <c r="G942" s="719">
        <v>309.62</v>
      </c>
    </row>
    <row r="943" spans="1:7" ht="75">
      <c r="A943" s="716">
        <v>160645</v>
      </c>
      <c r="B943" s="716" t="s">
        <v>2514</v>
      </c>
      <c r="C943" s="716" t="s">
        <v>2515</v>
      </c>
      <c r="D943" s="718" t="s">
        <v>205</v>
      </c>
      <c r="E943" s="718">
        <v>1</v>
      </c>
      <c r="F943" s="719">
        <v>73.680000000000007</v>
      </c>
      <c r="G943" s="719">
        <v>73.680000000000007</v>
      </c>
    </row>
    <row r="944" spans="1:7" ht="90">
      <c r="A944" s="716">
        <v>160646</v>
      </c>
      <c r="B944" s="716" t="s">
        <v>2516</v>
      </c>
      <c r="C944" s="716" t="s">
        <v>2517</v>
      </c>
      <c r="D944" s="718" t="s">
        <v>205</v>
      </c>
      <c r="E944" s="718">
        <v>1</v>
      </c>
      <c r="F944" s="719">
        <v>120.31</v>
      </c>
      <c r="G944" s="719">
        <v>120.31</v>
      </c>
    </row>
    <row r="945" spans="1:7" ht="75">
      <c r="A945" s="716">
        <v>160647</v>
      </c>
      <c r="B945" s="716" t="s">
        <v>2518</v>
      </c>
      <c r="C945" s="716" t="s">
        <v>2519</v>
      </c>
      <c r="D945" s="718" t="s">
        <v>205</v>
      </c>
      <c r="E945" s="718">
        <v>1</v>
      </c>
      <c r="F945" s="719">
        <v>177.24</v>
      </c>
      <c r="G945" s="719">
        <v>177.24</v>
      </c>
    </row>
    <row r="946" spans="1:7" ht="90">
      <c r="A946" s="716">
        <v>160648</v>
      </c>
      <c r="B946" s="716" t="s">
        <v>2520</v>
      </c>
      <c r="C946" s="716" t="s">
        <v>2521</v>
      </c>
      <c r="D946" s="718" t="s">
        <v>205</v>
      </c>
      <c r="E946" s="718">
        <v>1</v>
      </c>
      <c r="F946" s="719">
        <v>323.24</v>
      </c>
      <c r="G946" s="719">
        <v>323.24</v>
      </c>
    </row>
    <row r="947" spans="1:7" ht="90">
      <c r="A947" s="716">
        <v>160649</v>
      </c>
      <c r="B947" s="716" t="s">
        <v>2522</v>
      </c>
      <c r="C947" s="716" t="s">
        <v>2523</v>
      </c>
      <c r="D947" s="718" t="s">
        <v>205</v>
      </c>
      <c r="E947" s="718">
        <v>1</v>
      </c>
      <c r="F947" s="719">
        <v>457.41</v>
      </c>
      <c r="G947" s="719">
        <v>457.41</v>
      </c>
    </row>
    <row r="948" spans="1:7" ht="90">
      <c r="A948" s="716">
        <v>160650</v>
      </c>
      <c r="B948" s="716" t="s">
        <v>2524</v>
      </c>
      <c r="C948" s="716" t="s">
        <v>2525</v>
      </c>
      <c r="D948" s="718" t="s">
        <v>205</v>
      </c>
      <c r="E948" s="718">
        <v>1</v>
      </c>
      <c r="F948" s="719">
        <v>721.28</v>
      </c>
      <c r="G948" s="719">
        <v>721.28</v>
      </c>
    </row>
    <row r="949" spans="1:7" ht="90">
      <c r="A949" s="716">
        <v>160651</v>
      </c>
      <c r="B949" s="716" t="s">
        <v>2526</v>
      </c>
      <c r="C949" s="716" t="s">
        <v>2527</v>
      </c>
      <c r="D949" s="718" t="s">
        <v>205</v>
      </c>
      <c r="E949" s="718">
        <v>1</v>
      </c>
      <c r="F949" s="719">
        <v>946.47</v>
      </c>
      <c r="G949" s="719">
        <v>946.47</v>
      </c>
    </row>
    <row r="950" spans="1:7" ht="90">
      <c r="A950" s="716">
        <v>160652</v>
      </c>
      <c r="B950" s="716" t="s">
        <v>2528</v>
      </c>
      <c r="C950" s="716" t="s">
        <v>2529</v>
      </c>
      <c r="D950" s="718" t="s">
        <v>205</v>
      </c>
      <c r="E950" s="718">
        <v>1</v>
      </c>
      <c r="F950" s="720">
        <v>1463.65</v>
      </c>
      <c r="G950" s="720">
        <v>1463.65</v>
      </c>
    </row>
    <row r="951" spans="1:7" ht="90">
      <c r="A951" s="716">
        <v>160653</v>
      </c>
      <c r="B951" s="716" t="s">
        <v>2530</v>
      </c>
      <c r="C951" s="716" t="s">
        <v>2531</v>
      </c>
      <c r="D951" s="718" t="s">
        <v>205</v>
      </c>
      <c r="E951" s="718">
        <v>1</v>
      </c>
      <c r="F951" s="719">
        <v>324.51</v>
      </c>
      <c r="G951" s="719">
        <v>324.51</v>
      </c>
    </row>
    <row r="952" spans="1:7" ht="90">
      <c r="A952" s="716">
        <v>160654</v>
      </c>
      <c r="B952" s="716" t="s">
        <v>2532</v>
      </c>
      <c r="C952" s="716" t="s">
        <v>2533</v>
      </c>
      <c r="D952" s="718" t="s">
        <v>205</v>
      </c>
      <c r="E952" s="718">
        <v>1</v>
      </c>
      <c r="F952" s="719">
        <v>503.49</v>
      </c>
      <c r="G952" s="719">
        <v>503.49</v>
      </c>
    </row>
    <row r="953" spans="1:7" ht="90">
      <c r="A953" s="716">
        <v>160655</v>
      </c>
      <c r="B953" s="716" t="s">
        <v>2534</v>
      </c>
      <c r="C953" s="716" t="s">
        <v>2535</v>
      </c>
      <c r="D953" s="718" t="s">
        <v>205</v>
      </c>
      <c r="E953" s="718">
        <v>1</v>
      </c>
      <c r="F953" s="719">
        <v>649.46</v>
      </c>
      <c r="G953" s="719">
        <v>649.46</v>
      </c>
    </row>
    <row r="954" spans="1:7" ht="90">
      <c r="A954" s="716">
        <v>160656</v>
      </c>
      <c r="B954" s="716" t="s">
        <v>2536</v>
      </c>
      <c r="C954" s="716" t="s">
        <v>2537</v>
      </c>
      <c r="D954" s="718" t="s">
        <v>205</v>
      </c>
      <c r="E954" s="718">
        <v>1</v>
      </c>
      <c r="F954" s="720">
        <v>1082.27</v>
      </c>
      <c r="G954" s="720">
        <v>1082.27</v>
      </c>
    </row>
    <row r="955" spans="1:7" ht="75">
      <c r="A955" s="716">
        <v>160657</v>
      </c>
      <c r="B955" s="716" t="s">
        <v>2538</v>
      </c>
      <c r="C955" s="716" t="s">
        <v>2539</v>
      </c>
      <c r="D955" s="718" t="s">
        <v>205</v>
      </c>
      <c r="E955" s="718">
        <v>1</v>
      </c>
      <c r="F955" s="719">
        <v>142.68</v>
      </c>
      <c r="G955" s="719">
        <v>142.68</v>
      </c>
    </row>
    <row r="956" spans="1:7" ht="75">
      <c r="A956" s="716">
        <v>160658</v>
      </c>
      <c r="B956" s="716" t="s">
        <v>2540</v>
      </c>
      <c r="C956" s="716" t="s">
        <v>2541</v>
      </c>
      <c r="D956" s="718" t="s">
        <v>205</v>
      </c>
      <c r="E956" s="718">
        <v>1</v>
      </c>
      <c r="F956" s="719">
        <v>217.42</v>
      </c>
      <c r="G956" s="719">
        <v>217.42</v>
      </c>
    </row>
    <row r="957" spans="1:7" ht="75">
      <c r="A957" s="716">
        <v>160659</v>
      </c>
      <c r="B957" s="716" t="s">
        <v>2542</v>
      </c>
      <c r="C957" s="716" t="s">
        <v>2543</v>
      </c>
      <c r="D957" s="718" t="s">
        <v>205</v>
      </c>
      <c r="E957" s="718">
        <v>1</v>
      </c>
      <c r="F957" s="719">
        <v>266.20999999999998</v>
      </c>
      <c r="G957" s="719">
        <v>266.20999999999998</v>
      </c>
    </row>
    <row r="958" spans="1:7" ht="60">
      <c r="A958" s="716">
        <v>160660</v>
      </c>
      <c r="B958" s="716" t="s">
        <v>2544</v>
      </c>
      <c r="C958" s="716" t="s">
        <v>2545</v>
      </c>
      <c r="D958" s="718" t="s">
        <v>205</v>
      </c>
      <c r="E958" s="718">
        <v>1</v>
      </c>
      <c r="F958" s="719">
        <v>152.47999999999999</v>
      </c>
      <c r="G958" s="719">
        <v>152.47999999999999</v>
      </c>
    </row>
    <row r="959" spans="1:7" ht="60">
      <c r="A959" s="716">
        <v>160661</v>
      </c>
      <c r="B959" s="716" t="s">
        <v>2546</v>
      </c>
      <c r="C959" s="716" t="s">
        <v>2547</v>
      </c>
      <c r="D959" s="718" t="s">
        <v>205</v>
      </c>
      <c r="E959" s="718">
        <v>1</v>
      </c>
      <c r="F959" s="719">
        <v>154.97999999999999</v>
      </c>
      <c r="G959" s="719">
        <v>154.97999999999999</v>
      </c>
    </row>
    <row r="960" spans="1:7" ht="60">
      <c r="A960" s="716">
        <v>160662</v>
      </c>
      <c r="B960" s="716" t="s">
        <v>2548</v>
      </c>
      <c r="C960" s="716" t="s">
        <v>2549</v>
      </c>
      <c r="D960" s="718" t="s">
        <v>205</v>
      </c>
      <c r="E960" s="718">
        <v>1</v>
      </c>
      <c r="F960" s="719">
        <v>336.39</v>
      </c>
      <c r="G960" s="719">
        <v>336.39</v>
      </c>
    </row>
    <row r="961" spans="1:7" ht="60">
      <c r="A961" s="716">
        <v>160663</v>
      </c>
      <c r="B961" s="716" t="s">
        <v>2550</v>
      </c>
      <c r="C961" s="716" t="s">
        <v>2551</v>
      </c>
      <c r="D961" s="718" t="s">
        <v>205</v>
      </c>
      <c r="E961" s="718">
        <v>1</v>
      </c>
      <c r="F961" s="719">
        <v>599.92999999999995</v>
      </c>
      <c r="G961" s="719">
        <v>599.92999999999995</v>
      </c>
    </row>
    <row r="962" spans="1:7" ht="195">
      <c r="A962" s="716">
        <v>160665</v>
      </c>
      <c r="B962" s="716" t="s">
        <v>2552</v>
      </c>
      <c r="C962" s="716" t="s">
        <v>2553</v>
      </c>
      <c r="D962" s="718" t="s">
        <v>205</v>
      </c>
      <c r="E962" s="718">
        <v>1</v>
      </c>
      <c r="F962" s="720">
        <v>2568.79</v>
      </c>
      <c r="G962" s="720">
        <v>2568.79</v>
      </c>
    </row>
    <row r="963" spans="1:7" ht="165">
      <c r="A963" s="716">
        <v>160671</v>
      </c>
      <c r="B963" s="716" t="s">
        <v>2554</v>
      </c>
      <c r="C963" s="716" t="s">
        <v>2555</v>
      </c>
      <c r="D963" s="718" t="s">
        <v>205</v>
      </c>
      <c r="E963" s="718">
        <v>1</v>
      </c>
      <c r="F963" s="720">
        <v>2178.1799999999998</v>
      </c>
      <c r="G963" s="720">
        <v>2178.1799999999998</v>
      </c>
    </row>
    <row r="964" spans="1:7" ht="75">
      <c r="A964" s="716">
        <v>160673</v>
      </c>
      <c r="B964" s="716" t="s">
        <v>2556</v>
      </c>
      <c r="C964" s="716" t="s">
        <v>2557</v>
      </c>
      <c r="D964" s="718" t="s">
        <v>205</v>
      </c>
      <c r="E964" s="718">
        <v>1</v>
      </c>
      <c r="F964" s="720">
        <v>3183.65</v>
      </c>
      <c r="G964" s="720">
        <v>3183.65</v>
      </c>
    </row>
    <row r="965" spans="1:7" ht="75">
      <c r="A965" s="716">
        <v>160674</v>
      </c>
      <c r="B965" s="716" t="s">
        <v>2558</v>
      </c>
      <c r="C965" s="716" t="s">
        <v>2559</v>
      </c>
      <c r="D965" s="718" t="s">
        <v>205</v>
      </c>
      <c r="E965" s="718">
        <v>1</v>
      </c>
      <c r="F965" s="719">
        <v>137.96</v>
      </c>
      <c r="G965" s="719">
        <v>137.96</v>
      </c>
    </row>
    <row r="966" spans="1:7" ht="75">
      <c r="A966" s="716">
        <v>160675</v>
      </c>
      <c r="B966" s="716" t="s">
        <v>2560</v>
      </c>
      <c r="C966" s="716" t="s">
        <v>2561</v>
      </c>
      <c r="D966" s="718" t="s">
        <v>205</v>
      </c>
      <c r="E966" s="718">
        <v>1</v>
      </c>
      <c r="F966" s="719">
        <v>198.59</v>
      </c>
      <c r="G966" s="719">
        <v>198.59</v>
      </c>
    </row>
    <row r="967" spans="1:7" ht="60">
      <c r="A967" s="716">
        <v>160676</v>
      </c>
      <c r="B967" s="716" t="s">
        <v>2562</v>
      </c>
      <c r="C967" s="716" t="s">
        <v>2563</v>
      </c>
      <c r="D967" s="718" t="s">
        <v>205</v>
      </c>
      <c r="E967" s="718">
        <v>1</v>
      </c>
      <c r="F967" s="719">
        <v>95.12</v>
      </c>
      <c r="G967" s="719">
        <v>95.12</v>
      </c>
    </row>
    <row r="968" spans="1:7">
      <c r="A968" s="717">
        <v>1607</v>
      </c>
      <c r="B968" s="716"/>
      <c r="C968" s="717" t="s">
        <v>2564</v>
      </c>
      <c r="D968" s="718"/>
      <c r="E968" s="718"/>
      <c r="F968" s="719"/>
      <c r="G968" s="719"/>
    </row>
    <row r="969" spans="1:7" ht="60">
      <c r="A969" s="716">
        <v>160702</v>
      </c>
      <c r="B969" s="716" t="s">
        <v>2565</v>
      </c>
      <c r="C969" s="716" t="s">
        <v>2566</v>
      </c>
      <c r="D969" s="718" t="s">
        <v>44</v>
      </c>
      <c r="E969" s="718">
        <v>1</v>
      </c>
      <c r="F969" s="719">
        <v>7.95</v>
      </c>
      <c r="G969" s="719">
        <v>7.95</v>
      </c>
    </row>
    <row r="970" spans="1:7" ht="60">
      <c r="A970" s="716">
        <v>160704</v>
      </c>
      <c r="B970" s="716" t="s">
        <v>2567</v>
      </c>
      <c r="C970" s="716" t="s">
        <v>2568</v>
      </c>
      <c r="D970" s="718" t="s">
        <v>776</v>
      </c>
      <c r="E970" s="718">
        <v>1</v>
      </c>
      <c r="F970" s="720">
        <v>2698.08</v>
      </c>
      <c r="G970" s="720">
        <v>2698.08</v>
      </c>
    </row>
    <row r="971" spans="1:7" ht="60">
      <c r="A971" s="716">
        <v>160707</v>
      </c>
      <c r="B971" s="716" t="s">
        <v>2569</v>
      </c>
      <c r="C971" s="716" t="s">
        <v>2570</v>
      </c>
      <c r="D971" s="718" t="s">
        <v>44</v>
      </c>
      <c r="E971" s="718">
        <v>1</v>
      </c>
      <c r="F971" s="719">
        <v>30.79</v>
      </c>
      <c r="G971" s="719">
        <v>30.79</v>
      </c>
    </row>
    <row r="972" spans="1:7" ht="60">
      <c r="A972" s="716">
        <v>160708</v>
      </c>
      <c r="B972" s="716" t="s">
        <v>2571</v>
      </c>
      <c r="C972" s="716" t="s">
        <v>2572</v>
      </c>
      <c r="D972" s="718" t="s">
        <v>44</v>
      </c>
      <c r="E972" s="718">
        <v>1</v>
      </c>
      <c r="F972" s="719">
        <v>31.29</v>
      </c>
      <c r="G972" s="719">
        <v>31.29</v>
      </c>
    </row>
    <row r="973" spans="1:7" ht="60">
      <c r="A973" s="716">
        <v>160709</v>
      </c>
      <c r="B973" s="716" t="s">
        <v>2573</v>
      </c>
      <c r="C973" s="716" t="s">
        <v>2574</v>
      </c>
      <c r="D973" s="718" t="s">
        <v>44</v>
      </c>
      <c r="E973" s="718">
        <v>1</v>
      </c>
      <c r="F973" s="720">
        <v>1578.95</v>
      </c>
      <c r="G973" s="720">
        <v>1578.95</v>
      </c>
    </row>
    <row r="974" spans="1:7" ht="90">
      <c r="A974" s="716">
        <v>160710</v>
      </c>
      <c r="B974" s="716" t="s">
        <v>2575</v>
      </c>
      <c r="C974" s="716" t="s">
        <v>2576</v>
      </c>
      <c r="D974" s="718" t="s">
        <v>44</v>
      </c>
      <c r="E974" s="718">
        <v>1</v>
      </c>
      <c r="F974" s="719">
        <v>76.63</v>
      </c>
      <c r="G974" s="719">
        <v>76.63</v>
      </c>
    </row>
    <row r="975" spans="1:7" ht="60">
      <c r="A975" s="716">
        <v>160711</v>
      </c>
      <c r="B975" s="716" t="s">
        <v>2577</v>
      </c>
      <c r="C975" s="716" t="s">
        <v>2578</v>
      </c>
      <c r="D975" s="718" t="s">
        <v>44</v>
      </c>
      <c r="E975" s="718">
        <v>1</v>
      </c>
      <c r="F975" s="719">
        <v>66.180000000000007</v>
      </c>
      <c r="G975" s="719">
        <v>66.180000000000007</v>
      </c>
    </row>
    <row r="976" spans="1:7" ht="60">
      <c r="A976" s="716">
        <v>160712</v>
      </c>
      <c r="B976" s="716" t="s">
        <v>2579</v>
      </c>
      <c r="C976" s="716" t="s">
        <v>2580</v>
      </c>
      <c r="D976" s="718" t="s">
        <v>44</v>
      </c>
      <c r="E976" s="718">
        <v>1</v>
      </c>
      <c r="F976" s="719">
        <v>229.75</v>
      </c>
      <c r="G976" s="719">
        <v>229.75</v>
      </c>
    </row>
    <row r="977" spans="1:7" ht="60">
      <c r="A977" s="716">
        <v>160713</v>
      </c>
      <c r="B977" s="716" t="s">
        <v>2581</v>
      </c>
      <c r="C977" s="716" t="s">
        <v>2582</v>
      </c>
      <c r="D977" s="718" t="s">
        <v>44</v>
      </c>
      <c r="E977" s="718">
        <v>1</v>
      </c>
      <c r="F977" s="719">
        <v>530.01</v>
      </c>
      <c r="G977" s="719">
        <v>530.01</v>
      </c>
    </row>
    <row r="978" spans="1:7" ht="60">
      <c r="A978" s="716">
        <v>160714</v>
      </c>
      <c r="B978" s="716" t="s">
        <v>2583</v>
      </c>
      <c r="C978" s="716" t="s">
        <v>2584</v>
      </c>
      <c r="D978" s="718" t="s">
        <v>44</v>
      </c>
      <c r="E978" s="718">
        <v>1</v>
      </c>
      <c r="F978" s="719">
        <v>87.43</v>
      </c>
      <c r="G978" s="719">
        <v>87.43</v>
      </c>
    </row>
    <row r="979" spans="1:7" ht="105">
      <c r="A979" s="716">
        <v>160715</v>
      </c>
      <c r="B979" s="716" t="s">
        <v>2585</v>
      </c>
      <c r="C979" s="716" t="s">
        <v>2586</v>
      </c>
      <c r="D979" s="718" t="s">
        <v>44</v>
      </c>
      <c r="E979" s="718">
        <v>1</v>
      </c>
      <c r="F979" s="719">
        <v>373.49</v>
      </c>
      <c r="G979" s="719">
        <v>373.49</v>
      </c>
    </row>
    <row r="980" spans="1:7" ht="60">
      <c r="A980" s="716">
        <v>160716</v>
      </c>
      <c r="B980" s="716" t="s">
        <v>2587</v>
      </c>
      <c r="C980" s="716" t="s">
        <v>2588</v>
      </c>
      <c r="D980" s="718" t="s">
        <v>776</v>
      </c>
      <c r="E980" s="718">
        <v>1</v>
      </c>
      <c r="F980" s="719">
        <v>751.37</v>
      </c>
      <c r="G980" s="719">
        <v>751.37</v>
      </c>
    </row>
    <row r="981" spans="1:7" ht="60">
      <c r="A981" s="716">
        <v>160718</v>
      </c>
      <c r="B981" s="716" t="s">
        <v>2589</v>
      </c>
      <c r="C981" s="716" t="s">
        <v>2590</v>
      </c>
      <c r="D981" s="718" t="s">
        <v>44</v>
      </c>
      <c r="E981" s="718">
        <v>1</v>
      </c>
      <c r="F981" s="719">
        <v>29.12</v>
      </c>
      <c r="G981" s="719">
        <v>29.12</v>
      </c>
    </row>
    <row r="982" spans="1:7">
      <c r="A982" s="717">
        <v>1608</v>
      </c>
      <c r="B982" s="716"/>
      <c r="C982" s="717" t="s">
        <v>2591</v>
      </c>
      <c r="D982" s="718"/>
      <c r="E982" s="718"/>
      <c r="F982" s="719"/>
      <c r="G982" s="719"/>
    </row>
    <row r="983" spans="1:7" ht="60">
      <c r="A983" s="716">
        <v>160806</v>
      </c>
      <c r="B983" s="716" t="s">
        <v>2592</v>
      </c>
      <c r="C983" s="716" t="s">
        <v>2593</v>
      </c>
      <c r="D983" s="718" t="s">
        <v>205</v>
      </c>
      <c r="E983" s="718">
        <v>1</v>
      </c>
      <c r="F983" s="719">
        <v>26.62</v>
      </c>
      <c r="G983" s="719">
        <v>26.62</v>
      </c>
    </row>
    <row r="984" spans="1:7" ht="60">
      <c r="A984" s="716">
        <v>160807</v>
      </c>
      <c r="B984" s="716" t="s">
        <v>2594</v>
      </c>
      <c r="C984" s="716" t="s">
        <v>2595</v>
      </c>
      <c r="D984" s="718" t="s">
        <v>205</v>
      </c>
      <c r="E984" s="718">
        <v>1</v>
      </c>
      <c r="F984" s="719">
        <v>12.61</v>
      </c>
      <c r="G984" s="719">
        <v>12.61</v>
      </c>
    </row>
    <row r="985" spans="1:7" ht="60">
      <c r="A985" s="716">
        <v>160808</v>
      </c>
      <c r="B985" s="716" t="s">
        <v>2596</v>
      </c>
      <c r="C985" s="716" t="s">
        <v>2597</v>
      </c>
      <c r="D985" s="718" t="s">
        <v>88</v>
      </c>
      <c r="E985" s="718">
        <v>1</v>
      </c>
      <c r="F985" s="719">
        <v>4.47</v>
      </c>
      <c r="G985" s="719">
        <v>4.47</v>
      </c>
    </row>
    <row r="986" spans="1:7" ht="60">
      <c r="A986" s="716">
        <v>160809</v>
      </c>
      <c r="B986" s="716" t="s">
        <v>2598</v>
      </c>
      <c r="C986" s="716" t="s">
        <v>2599</v>
      </c>
      <c r="D986" s="718" t="s">
        <v>205</v>
      </c>
      <c r="E986" s="718">
        <v>1</v>
      </c>
      <c r="F986" s="719">
        <v>383.81</v>
      </c>
      <c r="G986" s="719">
        <v>383.81</v>
      </c>
    </row>
    <row r="987" spans="1:7" ht="60">
      <c r="A987" s="716">
        <v>160810</v>
      </c>
      <c r="B987" s="716" t="s">
        <v>2600</v>
      </c>
      <c r="C987" s="716" t="s">
        <v>2601</v>
      </c>
      <c r="D987" s="718" t="s">
        <v>205</v>
      </c>
      <c r="E987" s="718">
        <v>1</v>
      </c>
      <c r="F987" s="719">
        <v>501.73</v>
      </c>
      <c r="G987" s="719">
        <v>501.73</v>
      </c>
    </row>
    <row r="988" spans="1:7" ht="60">
      <c r="A988" s="716">
        <v>160811</v>
      </c>
      <c r="B988" s="716" t="s">
        <v>2602</v>
      </c>
      <c r="C988" s="716" t="s">
        <v>2603</v>
      </c>
      <c r="D988" s="718" t="s">
        <v>205</v>
      </c>
      <c r="E988" s="718">
        <v>1</v>
      </c>
      <c r="F988" s="719">
        <v>588.41999999999996</v>
      </c>
      <c r="G988" s="719">
        <v>588.41999999999996</v>
      </c>
    </row>
    <row r="989" spans="1:7" ht="60">
      <c r="A989" s="716">
        <v>160812</v>
      </c>
      <c r="B989" s="716" t="s">
        <v>2604</v>
      </c>
      <c r="C989" s="716" t="s">
        <v>2605</v>
      </c>
      <c r="D989" s="718" t="s">
        <v>205</v>
      </c>
      <c r="E989" s="718">
        <v>1</v>
      </c>
      <c r="F989" s="719">
        <v>733.86</v>
      </c>
      <c r="G989" s="719">
        <v>733.86</v>
      </c>
    </row>
    <row r="990" spans="1:7" ht="60">
      <c r="A990" s="716">
        <v>160813</v>
      </c>
      <c r="B990" s="716" t="s">
        <v>2606</v>
      </c>
      <c r="C990" s="716" t="s">
        <v>2607</v>
      </c>
      <c r="D990" s="718" t="s">
        <v>205</v>
      </c>
      <c r="E990" s="718">
        <v>1</v>
      </c>
      <c r="F990" s="720">
        <v>1742.23</v>
      </c>
      <c r="G990" s="720">
        <v>1742.23</v>
      </c>
    </row>
    <row r="991" spans="1:7" ht="60">
      <c r="A991" s="716">
        <v>160814</v>
      </c>
      <c r="B991" s="716" t="s">
        <v>2608</v>
      </c>
      <c r="C991" s="716" t="s">
        <v>2609</v>
      </c>
      <c r="D991" s="718" t="s">
        <v>205</v>
      </c>
      <c r="E991" s="718">
        <v>1</v>
      </c>
      <c r="F991" s="720">
        <v>1874.77</v>
      </c>
      <c r="G991" s="720">
        <v>1874.77</v>
      </c>
    </row>
    <row r="992" spans="1:7" ht="60">
      <c r="A992" s="716">
        <v>160815</v>
      </c>
      <c r="B992" s="716" t="s">
        <v>2610</v>
      </c>
      <c r="C992" s="716" t="s">
        <v>2611</v>
      </c>
      <c r="D992" s="718" t="s">
        <v>205</v>
      </c>
      <c r="E992" s="718">
        <v>1</v>
      </c>
      <c r="F992" s="720">
        <v>1969.41</v>
      </c>
      <c r="G992" s="720">
        <v>1969.41</v>
      </c>
    </row>
    <row r="993" spans="1:7" ht="60">
      <c r="A993" s="716">
        <v>160816</v>
      </c>
      <c r="B993" s="716" t="s">
        <v>2612</v>
      </c>
      <c r="C993" s="716" t="s">
        <v>2613</v>
      </c>
      <c r="D993" s="718" t="s">
        <v>205</v>
      </c>
      <c r="E993" s="718">
        <v>1</v>
      </c>
      <c r="F993" s="720">
        <v>2071</v>
      </c>
      <c r="G993" s="720">
        <v>2071</v>
      </c>
    </row>
    <row r="994" spans="1:7" ht="60">
      <c r="A994" s="716">
        <v>160822</v>
      </c>
      <c r="B994" s="716" t="s">
        <v>2614</v>
      </c>
      <c r="C994" s="716" t="s">
        <v>2615</v>
      </c>
      <c r="D994" s="718" t="s">
        <v>205</v>
      </c>
      <c r="E994" s="718">
        <v>1</v>
      </c>
      <c r="F994" s="719">
        <v>111.34</v>
      </c>
      <c r="G994" s="719">
        <v>111.34</v>
      </c>
    </row>
    <row r="995" spans="1:7" ht="60">
      <c r="A995" s="716">
        <v>160823</v>
      </c>
      <c r="B995" s="716" t="s">
        <v>2616</v>
      </c>
      <c r="C995" s="716" t="s">
        <v>2617</v>
      </c>
      <c r="D995" s="718" t="s">
        <v>205</v>
      </c>
      <c r="E995" s="718">
        <v>1</v>
      </c>
      <c r="F995" s="719">
        <v>117.21</v>
      </c>
      <c r="G995" s="719">
        <v>117.21</v>
      </c>
    </row>
    <row r="996" spans="1:7" ht="60">
      <c r="A996" s="716">
        <v>160825</v>
      </c>
      <c r="B996" s="716" t="s">
        <v>2618</v>
      </c>
      <c r="C996" s="716" t="s">
        <v>2619</v>
      </c>
      <c r="D996" s="718" t="s">
        <v>205</v>
      </c>
      <c r="E996" s="718">
        <v>1</v>
      </c>
      <c r="F996" s="719">
        <v>29.37</v>
      </c>
      <c r="G996" s="719">
        <v>29.37</v>
      </c>
    </row>
    <row r="997" spans="1:7" ht="60">
      <c r="A997" s="716">
        <v>160826</v>
      </c>
      <c r="B997" s="716" t="s">
        <v>2620</v>
      </c>
      <c r="C997" s="716" t="s">
        <v>2621</v>
      </c>
      <c r="D997" s="718" t="s">
        <v>205</v>
      </c>
      <c r="E997" s="718">
        <v>1</v>
      </c>
      <c r="F997" s="719">
        <v>46.12</v>
      </c>
      <c r="G997" s="719">
        <v>46.12</v>
      </c>
    </row>
    <row r="998" spans="1:7" ht="60">
      <c r="A998" s="716">
        <v>160827</v>
      </c>
      <c r="B998" s="716" t="s">
        <v>2622</v>
      </c>
      <c r="C998" s="716" t="s">
        <v>2623</v>
      </c>
      <c r="D998" s="718" t="s">
        <v>205</v>
      </c>
      <c r="E998" s="718">
        <v>1</v>
      </c>
      <c r="F998" s="719">
        <v>211.58</v>
      </c>
      <c r="G998" s="719">
        <v>211.58</v>
      </c>
    </row>
    <row r="999" spans="1:7" ht="60">
      <c r="A999" s="716">
        <v>160828</v>
      </c>
      <c r="B999" s="716" t="s">
        <v>2624</v>
      </c>
      <c r="C999" s="716" t="s">
        <v>2625</v>
      </c>
      <c r="D999" s="718" t="s">
        <v>205</v>
      </c>
      <c r="E999" s="718">
        <v>1</v>
      </c>
      <c r="F999" s="719">
        <v>393.23</v>
      </c>
      <c r="G999" s="719">
        <v>393.23</v>
      </c>
    </row>
    <row r="1000" spans="1:7" ht="60">
      <c r="A1000" s="716">
        <v>160829</v>
      </c>
      <c r="B1000" s="716" t="s">
        <v>2626</v>
      </c>
      <c r="C1000" s="716" t="s">
        <v>2627</v>
      </c>
      <c r="D1000" s="718" t="s">
        <v>205</v>
      </c>
      <c r="E1000" s="718">
        <v>1</v>
      </c>
      <c r="F1000" s="719">
        <v>16.510000000000002</v>
      </c>
      <c r="G1000" s="719">
        <v>16.510000000000002</v>
      </c>
    </row>
    <row r="1001" spans="1:7" ht="60">
      <c r="A1001" s="716">
        <v>160830</v>
      </c>
      <c r="B1001" s="716" t="s">
        <v>2628</v>
      </c>
      <c r="C1001" s="716" t="s">
        <v>3581</v>
      </c>
      <c r="D1001" s="718" t="s">
        <v>205</v>
      </c>
      <c r="E1001" s="718">
        <v>1</v>
      </c>
      <c r="F1001" s="719">
        <v>21.52</v>
      </c>
      <c r="G1001" s="719">
        <v>21.52</v>
      </c>
    </row>
    <row r="1002" spans="1:7" ht="60">
      <c r="A1002" s="716">
        <v>160831</v>
      </c>
      <c r="B1002" s="716" t="s">
        <v>2629</v>
      </c>
      <c r="C1002" s="716" t="s">
        <v>2630</v>
      </c>
      <c r="D1002" s="718" t="s">
        <v>205</v>
      </c>
      <c r="E1002" s="718">
        <v>1</v>
      </c>
      <c r="F1002" s="719">
        <v>75.02</v>
      </c>
      <c r="G1002" s="719">
        <v>75.02</v>
      </c>
    </row>
    <row r="1003" spans="1:7" ht="60">
      <c r="A1003" s="716">
        <v>160832</v>
      </c>
      <c r="B1003" s="716" t="s">
        <v>2631</v>
      </c>
      <c r="C1003" s="716" t="s">
        <v>3582</v>
      </c>
      <c r="D1003" s="718" t="s">
        <v>205</v>
      </c>
      <c r="E1003" s="718">
        <v>1</v>
      </c>
      <c r="F1003" s="719">
        <v>103.7</v>
      </c>
      <c r="G1003" s="719">
        <v>103.7</v>
      </c>
    </row>
    <row r="1004" spans="1:7" ht="60">
      <c r="A1004" s="716">
        <v>160833</v>
      </c>
      <c r="B1004" s="716" t="s">
        <v>2632</v>
      </c>
      <c r="C1004" s="716" t="s">
        <v>2633</v>
      </c>
      <c r="D1004" s="718" t="s">
        <v>205</v>
      </c>
      <c r="E1004" s="718">
        <v>1</v>
      </c>
      <c r="F1004" s="719">
        <v>100.92</v>
      </c>
      <c r="G1004" s="719">
        <v>100.92</v>
      </c>
    </row>
    <row r="1005" spans="1:7" ht="60">
      <c r="A1005" s="716">
        <v>160834</v>
      </c>
      <c r="B1005" s="716" t="s">
        <v>2634</v>
      </c>
      <c r="C1005" s="716" t="s">
        <v>2635</v>
      </c>
      <c r="D1005" s="718" t="s">
        <v>205</v>
      </c>
      <c r="E1005" s="718">
        <v>1</v>
      </c>
      <c r="F1005" s="719">
        <v>169.11</v>
      </c>
      <c r="G1005" s="719">
        <v>169.11</v>
      </c>
    </row>
    <row r="1006" spans="1:7" ht="60">
      <c r="A1006" s="716">
        <v>160835</v>
      </c>
      <c r="B1006" s="716" t="s">
        <v>2636</v>
      </c>
      <c r="C1006" s="716" t="s">
        <v>2637</v>
      </c>
      <c r="D1006" s="718" t="s">
        <v>205</v>
      </c>
      <c r="E1006" s="718">
        <v>1</v>
      </c>
      <c r="F1006" s="719">
        <v>306.7</v>
      </c>
      <c r="G1006" s="719">
        <v>306.7</v>
      </c>
    </row>
    <row r="1007" spans="1:7" ht="60">
      <c r="A1007" s="716">
        <v>160836</v>
      </c>
      <c r="B1007" s="716" t="s">
        <v>2638</v>
      </c>
      <c r="C1007" s="716" t="s">
        <v>2639</v>
      </c>
      <c r="D1007" s="718" t="s">
        <v>205</v>
      </c>
      <c r="E1007" s="718">
        <v>1</v>
      </c>
      <c r="F1007" s="719">
        <v>501.74</v>
      </c>
      <c r="G1007" s="719">
        <v>501.74</v>
      </c>
    </row>
    <row r="1008" spans="1:7" ht="60">
      <c r="A1008" s="716">
        <v>160837</v>
      </c>
      <c r="B1008" s="716" t="s">
        <v>2640</v>
      </c>
      <c r="C1008" s="716" t="s">
        <v>2641</v>
      </c>
      <c r="D1008" s="718" t="s">
        <v>205</v>
      </c>
      <c r="E1008" s="718">
        <v>1</v>
      </c>
      <c r="F1008" s="719">
        <v>303.87</v>
      </c>
      <c r="G1008" s="719">
        <v>303.87</v>
      </c>
    </row>
    <row r="1009" spans="1:7" ht="60">
      <c r="A1009" s="716">
        <v>160838</v>
      </c>
      <c r="B1009" s="716" t="s">
        <v>2642</v>
      </c>
      <c r="C1009" s="716" t="s">
        <v>2643</v>
      </c>
      <c r="D1009" s="718" t="s">
        <v>205</v>
      </c>
      <c r="E1009" s="718">
        <v>1</v>
      </c>
      <c r="F1009" s="719">
        <v>82.52</v>
      </c>
      <c r="G1009" s="719">
        <v>82.52</v>
      </c>
    </row>
    <row r="1010" spans="1:7" ht="60">
      <c r="A1010" s="716">
        <v>160839</v>
      </c>
      <c r="B1010" s="716" t="s">
        <v>2644</v>
      </c>
      <c r="C1010" s="716" t="s">
        <v>2645</v>
      </c>
      <c r="D1010" s="718" t="s">
        <v>88</v>
      </c>
      <c r="E1010" s="718">
        <v>1</v>
      </c>
      <c r="F1010" s="719">
        <v>5.18</v>
      </c>
      <c r="G1010" s="719">
        <v>5.18</v>
      </c>
    </row>
    <row r="1011" spans="1:7" ht="60">
      <c r="A1011" s="716">
        <v>160840</v>
      </c>
      <c r="B1011" s="716" t="s">
        <v>2646</v>
      </c>
      <c r="C1011" s="716" t="s">
        <v>2647</v>
      </c>
      <c r="D1011" s="718" t="s">
        <v>205</v>
      </c>
      <c r="E1011" s="718">
        <v>1</v>
      </c>
      <c r="F1011" s="719">
        <v>263.85000000000002</v>
      </c>
      <c r="G1011" s="719">
        <v>263.85000000000002</v>
      </c>
    </row>
    <row r="1012" spans="1:7" ht="60">
      <c r="A1012" s="716">
        <v>160841</v>
      </c>
      <c r="B1012" s="716" t="s">
        <v>2648</v>
      </c>
      <c r="C1012" s="716" t="s">
        <v>2649</v>
      </c>
      <c r="D1012" s="718" t="s">
        <v>205</v>
      </c>
      <c r="E1012" s="718">
        <v>1</v>
      </c>
      <c r="F1012" s="719">
        <v>263.85000000000002</v>
      </c>
      <c r="G1012" s="719">
        <v>263.85000000000002</v>
      </c>
    </row>
    <row r="1013" spans="1:7" ht="60">
      <c r="A1013" s="716">
        <v>160842</v>
      </c>
      <c r="B1013" s="716" t="s">
        <v>2650</v>
      </c>
      <c r="C1013" s="716" t="s">
        <v>2651</v>
      </c>
      <c r="D1013" s="718" t="s">
        <v>205</v>
      </c>
      <c r="E1013" s="718">
        <v>1</v>
      </c>
      <c r="F1013" s="719">
        <v>482.18</v>
      </c>
      <c r="G1013" s="719">
        <v>482.18</v>
      </c>
    </row>
    <row r="1014" spans="1:7" ht="60">
      <c r="A1014" s="716">
        <v>160844</v>
      </c>
      <c r="B1014" s="716" t="s">
        <v>2652</v>
      </c>
      <c r="C1014" s="716" t="s">
        <v>2653</v>
      </c>
      <c r="D1014" s="718" t="s">
        <v>205</v>
      </c>
      <c r="E1014" s="718">
        <v>1</v>
      </c>
      <c r="F1014" s="719">
        <v>518.71</v>
      </c>
      <c r="G1014" s="719">
        <v>518.71</v>
      </c>
    </row>
    <row r="1015" spans="1:7" ht="60">
      <c r="A1015" s="716">
        <v>160845</v>
      </c>
      <c r="B1015" s="716" t="s">
        <v>2654</v>
      </c>
      <c r="C1015" s="716" t="s">
        <v>2655</v>
      </c>
      <c r="D1015" s="718" t="s">
        <v>205</v>
      </c>
      <c r="E1015" s="718">
        <v>1</v>
      </c>
      <c r="F1015" s="719">
        <v>23.01</v>
      </c>
      <c r="G1015" s="719">
        <v>23.01</v>
      </c>
    </row>
    <row r="1016" spans="1:7" ht="60">
      <c r="A1016" s="716">
        <v>160846</v>
      </c>
      <c r="B1016" s="716" t="s">
        <v>2656</v>
      </c>
      <c r="C1016" s="716" t="s">
        <v>2657</v>
      </c>
      <c r="D1016" s="718" t="s">
        <v>205</v>
      </c>
      <c r="E1016" s="718">
        <v>1</v>
      </c>
      <c r="F1016" s="719">
        <v>38.44</v>
      </c>
      <c r="G1016" s="719">
        <v>38.44</v>
      </c>
    </row>
    <row r="1017" spans="1:7" ht="60">
      <c r="A1017" s="716">
        <v>160847</v>
      </c>
      <c r="B1017" s="716" t="s">
        <v>2658</v>
      </c>
      <c r="C1017" s="716" t="s">
        <v>2659</v>
      </c>
      <c r="D1017" s="718" t="s">
        <v>205</v>
      </c>
      <c r="E1017" s="718">
        <v>1</v>
      </c>
      <c r="F1017" s="719">
        <v>29.17</v>
      </c>
      <c r="G1017" s="719">
        <v>29.17</v>
      </c>
    </row>
    <row r="1018" spans="1:7" ht="60">
      <c r="A1018" s="716">
        <v>160848</v>
      </c>
      <c r="B1018" s="716" t="s">
        <v>2660</v>
      </c>
      <c r="C1018" s="716" t="s">
        <v>2661</v>
      </c>
      <c r="D1018" s="718" t="s">
        <v>205</v>
      </c>
      <c r="E1018" s="718">
        <v>1</v>
      </c>
      <c r="F1018" s="719">
        <v>49.73</v>
      </c>
      <c r="G1018" s="719">
        <v>49.73</v>
      </c>
    </row>
    <row r="1019" spans="1:7" ht="60">
      <c r="A1019" s="716">
        <v>160851</v>
      </c>
      <c r="B1019" s="716" t="s">
        <v>2662</v>
      </c>
      <c r="C1019" s="716" t="s">
        <v>2663</v>
      </c>
      <c r="D1019" s="718" t="s">
        <v>88</v>
      </c>
      <c r="E1019" s="718">
        <v>1</v>
      </c>
      <c r="F1019" s="719">
        <v>6.49</v>
      </c>
      <c r="G1019" s="719">
        <v>6.49</v>
      </c>
    </row>
    <row r="1020" spans="1:7" ht="60">
      <c r="A1020" s="716">
        <v>160864</v>
      </c>
      <c r="B1020" s="716" t="s">
        <v>2664</v>
      </c>
      <c r="C1020" s="716" t="s">
        <v>2665</v>
      </c>
      <c r="D1020" s="718" t="s">
        <v>205</v>
      </c>
      <c r="E1020" s="718">
        <v>1</v>
      </c>
      <c r="F1020" s="719">
        <v>833.38</v>
      </c>
      <c r="G1020" s="719">
        <v>833.38</v>
      </c>
    </row>
    <row r="1021" spans="1:7" ht="60">
      <c r="A1021" s="716">
        <v>160865</v>
      </c>
      <c r="B1021" s="716" t="s">
        <v>2666</v>
      </c>
      <c r="C1021" s="716" t="s">
        <v>2667</v>
      </c>
      <c r="D1021" s="718" t="s">
        <v>205</v>
      </c>
      <c r="E1021" s="718">
        <v>1</v>
      </c>
      <c r="F1021" s="720">
        <v>2649.65</v>
      </c>
      <c r="G1021" s="720">
        <v>2649.65</v>
      </c>
    </row>
    <row r="1022" spans="1:7" ht="75">
      <c r="A1022" s="716">
        <v>160866</v>
      </c>
      <c r="B1022" s="716" t="s">
        <v>2668</v>
      </c>
      <c r="C1022" s="716" t="s">
        <v>2669</v>
      </c>
      <c r="D1022" s="718" t="s">
        <v>205</v>
      </c>
      <c r="E1022" s="718">
        <v>1</v>
      </c>
      <c r="F1022" s="720">
        <v>2899.27</v>
      </c>
      <c r="G1022" s="720">
        <v>2899.27</v>
      </c>
    </row>
    <row r="1023" spans="1:7" ht="75">
      <c r="A1023" s="716">
        <v>160867</v>
      </c>
      <c r="B1023" s="716" t="s">
        <v>2670</v>
      </c>
      <c r="C1023" s="716" t="s">
        <v>2671</v>
      </c>
      <c r="D1023" s="718" t="s">
        <v>205</v>
      </c>
      <c r="E1023" s="718">
        <v>1</v>
      </c>
      <c r="F1023" s="720">
        <v>6144.18</v>
      </c>
      <c r="G1023" s="720">
        <v>6144.18</v>
      </c>
    </row>
    <row r="1024" spans="1:7" ht="60">
      <c r="A1024" s="716">
        <v>160869</v>
      </c>
      <c r="B1024" s="716" t="s">
        <v>2672</v>
      </c>
      <c r="C1024" s="716" t="s">
        <v>2673</v>
      </c>
      <c r="D1024" s="718" t="s">
        <v>205</v>
      </c>
      <c r="E1024" s="718">
        <v>1</v>
      </c>
      <c r="F1024" s="719">
        <v>46.85</v>
      </c>
      <c r="G1024" s="719">
        <v>46.85</v>
      </c>
    </row>
    <row r="1025" spans="1:7" ht="60">
      <c r="A1025" s="716">
        <v>160870</v>
      </c>
      <c r="B1025" s="716" t="s">
        <v>2674</v>
      </c>
      <c r="C1025" s="716" t="s">
        <v>2675</v>
      </c>
      <c r="D1025" s="718" t="s">
        <v>205</v>
      </c>
      <c r="E1025" s="718">
        <v>1</v>
      </c>
      <c r="F1025" s="719">
        <v>31.23</v>
      </c>
      <c r="G1025" s="719">
        <v>31.23</v>
      </c>
    </row>
    <row r="1026" spans="1:7" ht="60">
      <c r="A1026" s="716">
        <v>160871</v>
      </c>
      <c r="B1026" s="716" t="s">
        <v>2676</v>
      </c>
      <c r="C1026" s="716" t="s">
        <v>2677</v>
      </c>
      <c r="D1026" s="718" t="s">
        <v>205</v>
      </c>
      <c r="E1026" s="718">
        <v>1</v>
      </c>
      <c r="F1026" s="719">
        <v>43.45</v>
      </c>
      <c r="G1026" s="719">
        <v>43.45</v>
      </c>
    </row>
    <row r="1027" spans="1:7" ht="60">
      <c r="A1027" s="716">
        <v>160872</v>
      </c>
      <c r="B1027" s="716" t="s">
        <v>2678</v>
      </c>
      <c r="C1027" s="716" t="s">
        <v>2679</v>
      </c>
      <c r="D1027" s="718" t="s">
        <v>205</v>
      </c>
      <c r="E1027" s="718">
        <v>1</v>
      </c>
      <c r="F1027" s="719">
        <v>30.77</v>
      </c>
      <c r="G1027" s="719">
        <v>30.77</v>
      </c>
    </row>
    <row r="1028" spans="1:7" ht="60">
      <c r="A1028" s="716">
        <v>160873</v>
      </c>
      <c r="B1028" s="716" t="s">
        <v>2680</v>
      </c>
      <c r="C1028" s="716" t="s">
        <v>2681</v>
      </c>
      <c r="D1028" s="718" t="s">
        <v>205</v>
      </c>
      <c r="E1028" s="718">
        <v>1</v>
      </c>
      <c r="F1028" s="719">
        <v>50.57</v>
      </c>
      <c r="G1028" s="719">
        <v>50.57</v>
      </c>
    </row>
    <row r="1029" spans="1:7" ht="60">
      <c r="A1029" s="716">
        <v>160874</v>
      </c>
      <c r="B1029" s="716" t="s">
        <v>2682</v>
      </c>
      <c r="C1029" s="716" t="s">
        <v>2683</v>
      </c>
      <c r="D1029" s="718" t="s">
        <v>205</v>
      </c>
      <c r="E1029" s="718">
        <v>1</v>
      </c>
      <c r="F1029" s="719">
        <v>358.62</v>
      </c>
      <c r="G1029" s="719">
        <v>358.62</v>
      </c>
    </row>
    <row r="1030" spans="1:7" ht="30">
      <c r="A1030" s="717">
        <v>1610</v>
      </c>
      <c r="B1030" s="716"/>
      <c r="C1030" s="717" t="s">
        <v>2684</v>
      </c>
      <c r="D1030" s="718"/>
      <c r="E1030" s="718"/>
      <c r="F1030" s="719"/>
      <c r="G1030" s="719"/>
    </row>
    <row r="1031" spans="1:7" ht="120">
      <c r="A1031" s="716">
        <v>161001</v>
      </c>
      <c r="B1031" s="716" t="s">
        <v>2685</v>
      </c>
      <c r="C1031" s="716" t="s">
        <v>2686</v>
      </c>
      <c r="D1031" s="718" t="s">
        <v>88</v>
      </c>
      <c r="E1031" s="718">
        <v>1</v>
      </c>
      <c r="F1031" s="719">
        <v>24.53</v>
      </c>
      <c r="G1031" s="719">
        <v>24.53</v>
      </c>
    </row>
    <row r="1032" spans="1:7" ht="120">
      <c r="A1032" s="716">
        <v>161002</v>
      </c>
      <c r="B1032" s="716" t="s">
        <v>2687</v>
      </c>
      <c r="C1032" s="716" t="s">
        <v>2688</v>
      </c>
      <c r="D1032" s="718" t="s">
        <v>88</v>
      </c>
      <c r="E1032" s="718">
        <v>1</v>
      </c>
      <c r="F1032" s="719">
        <v>33.74</v>
      </c>
      <c r="G1032" s="719">
        <v>33.74</v>
      </c>
    </row>
    <row r="1033" spans="1:7" ht="120">
      <c r="A1033" s="716">
        <v>161003</v>
      </c>
      <c r="B1033" s="716" t="s">
        <v>2689</v>
      </c>
      <c r="C1033" s="716" t="s">
        <v>2690</v>
      </c>
      <c r="D1033" s="718" t="s">
        <v>88</v>
      </c>
      <c r="E1033" s="718">
        <v>1</v>
      </c>
      <c r="F1033" s="719">
        <v>42.48</v>
      </c>
      <c r="G1033" s="719">
        <v>42.48</v>
      </c>
    </row>
    <row r="1034" spans="1:7" ht="120">
      <c r="A1034" s="716">
        <v>161004</v>
      </c>
      <c r="B1034" s="716" t="s">
        <v>2691</v>
      </c>
      <c r="C1034" s="716" t="s">
        <v>2692</v>
      </c>
      <c r="D1034" s="718" t="s">
        <v>88</v>
      </c>
      <c r="E1034" s="718">
        <v>1</v>
      </c>
      <c r="F1034" s="719">
        <v>55.94</v>
      </c>
      <c r="G1034" s="719">
        <v>55.94</v>
      </c>
    </row>
    <row r="1035" spans="1:7" ht="120">
      <c r="A1035" s="716">
        <v>161005</v>
      </c>
      <c r="B1035" s="716" t="s">
        <v>2693</v>
      </c>
      <c r="C1035" s="716" t="s">
        <v>2694</v>
      </c>
      <c r="D1035" s="718" t="s">
        <v>88</v>
      </c>
      <c r="E1035" s="718">
        <v>1</v>
      </c>
      <c r="F1035" s="719">
        <v>64.7</v>
      </c>
      <c r="G1035" s="719">
        <v>64.7</v>
      </c>
    </row>
    <row r="1036" spans="1:7" ht="120">
      <c r="A1036" s="716">
        <v>161006</v>
      </c>
      <c r="B1036" s="716" t="s">
        <v>2695</v>
      </c>
      <c r="C1036" s="716" t="s">
        <v>2696</v>
      </c>
      <c r="D1036" s="718" t="s">
        <v>88</v>
      </c>
      <c r="E1036" s="718">
        <v>1</v>
      </c>
      <c r="F1036" s="719">
        <v>80.73</v>
      </c>
      <c r="G1036" s="719">
        <v>80.73</v>
      </c>
    </row>
    <row r="1037" spans="1:7" ht="120">
      <c r="A1037" s="716">
        <v>161007</v>
      </c>
      <c r="B1037" s="716" t="s">
        <v>2697</v>
      </c>
      <c r="C1037" s="716" t="s">
        <v>2698</v>
      </c>
      <c r="D1037" s="718" t="s">
        <v>88</v>
      </c>
      <c r="E1037" s="718">
        <v>1</v>
      </c>
      <c r="F1037" s="719">
        <v>103.6</v>
      </c>
      <c r="G1037" s="719">
        <v>103.6</v>
      </c>
    </row>
    <row r="1038" spans="1:7" ht="120">
      <c r="A1038" s="716">
        <v>161008</v>
      </c>
      <c r="B1038" s="716" t="s">
        <v>2699</v>
      </c>
      <c r="C1038" s="716" t="s">
        <v>2700</v>
      </c>
      <c r="D1038" s="718" t="s">
        <v>88</v>
      </c>
      <c r="E1038" s="718">
        <v>1</v>
      </c>
      <c r="F1038" s="719">
        <v>126.75</v>
      </c>
      <c r="G1038" s="719">
        <v>126.75</v>
      </c>
    </row>
    <row r="1039" spans="1:7" ht="120">
      <c r="A1039" s="716">
        <v>161009</v>
      </c>
      <c r="B1039" s="716" t="s">
        <v>2701</v>
      </c>
      <c r="C1039" s="716" t="s">
        <v>2702</v>
      </c>
      <c r="D1039" s="718" t="s">
        <v>88</v>
      </c>
      <c r="E1039" s="718">
        <v>1</v>
      </c>
      <c r="F1039" s="719">
        <v>137.53</v>
      </c>
      <c r="G1039" s="719">
        <v>137.53</v>
      </c>
    </row>
    <row r="1040" spans="1:7" ht="60">
      <c r="A1040" s="716">
        <v>161010</v>
      </c>
      <c r="B1040" s="716" t="s">
        <v>2703</v>
      </c>
      <c r="C1040" s="716" t="s">
        <v>2704</v>
      </c>
      <c r="D1040" s="718" t="s">
        <v>205</v>
      </c>
      <c r="E1040" s="718">
        <v>1</v>
      </c>
      <c r="F1040" s="719">
        <v>17.04</v>
      </c>
      <c r="G1040" s="719">
        <v>17.04</v>
      </c>
    </row>
    <row r="1041" spans="1:7" ht="60">
      <c r="A1041" s="716">
        <v>161011</v>
      </c>
      <c r="B1041" s="716" t="s">
        <v>2705</v>
      </c>
      <c r="C1041" s="716" t="s">
        <v>2706</v>
      </c>
      <c r="D1041" s="718" t="s">
        <v>205</v>
      </c>
      <c r="E1041" s="718">
        <v>1</v>
      </c>
      <c r="F1041" s="719">
        <v>28.01</v>
      </c>
      <c r="G1041" s="719">
        <v>28.01</v>
      </c>
    </row>
    <row r="1042" spans="1:7" ht="60">
      <c r="A1042" s="716">
        <v>161012</v>
      </c>
      <c r="B1042" s="716" t="s">
        <v>2707</v>
      </c>
      <c r="C1042" s="716" t="s">
        <v>2708</v>
      </c>
      <c r="D1042" s="718" t="s">
        <v>205</v>
      </c>
      <c r="E1042" s="718">
        <v>1</v>
      </c>
      <c r="F1042" s="719">
        <v>47.12</v>
      </c>
      <c r="G1042" s="719">
        <v>47.12</v>
      </c>
    </row>
    <row r="1043" spans="1:7" ht="60">
      <c r="A1043" s="716">
        <v>161013</v>
      </c>
      <c r="B1043" s="716" t="s">
        <v>2709</v>
      </c>
      <c r="C1043" s="716" t="s">
        <v>2710</v>
      </c>
      <c r="D1043" s="718" t="s">
        <v>167</v>
      </c>
      <c r="E1043" s="718">
        <v>1</v>
      </c>
      <c r="F1043" s="719">
        <v>90.19</v>
      </c>
      <c r="G1043" s="719">
        <v>90.19</v>
      </c>
    </row>
    <row r="1044" spans="1:7" ht="60">
      <c r="A1044" s="716">
        <v>161014</v>
      </c>
      <c r="B1044" s="716" t="s">
        <v>2711</v>
      </c>
      <c r="C1044" s="716" t="s">
        <v>2712</v>
      </c>
      <c r="D1044" s="718" t="s">
        <v>167</v>
      </c>
      <c r="E1044" s="718">
        <v>1</v>
      </c>
      <c r="F1044" s="719">
        <v>101.65</v>
      </c>
      <c r="G1044" s="719">
        <v>101.65</v>
      </c>
    </row>
    <row r="1045" spans="1:7" ht="60">
      <c r="A1045" s="716">
        <v>161015</v>
      </c>
      <c r="B1045" s="716" t="s">
        <v>2713</v>
      </c>
      <c r="C1045" s="716" t="s">
        <v>2714</v>
      </c>
      <c r="D1045" s="718" t="s">
        <v>167</v>
      </c>
      <c r="E1045" s="718">
        <v>1</v>
      </c>
      <c r="F1045" s="719">
        <v>114.68</v>
      </c>
      <c r="G1045" s="719">
        <v>114.68</v>
      </c>
    </row>
    <row r="1046" spans="1:7" ht="120">
      <c r="A1046" s="716">
        <v>161016</v>
      </c>
      <c r="B1046" s="716" t="s">
        <v>2715</v>
      </c>
      <c r="C1046" s="716" t="s">
        <v>2716</v>
      </c>
      <c r="D1046" s="718" t="s">
        <v>88</v>
      </c>
      <c r="E1046" s="718">
        <v>1</v>
      </c>
      <c r="F1046" s="719">
        <v>71.099999999999994</v>
      </c>
      <c r="G1046" s="719">
        <v>71.099999999999994</v>
      </c>
    </row>
    <row r="1047" spans="1:7" ht="60">
      <c r="A1047" s="716">
        <v>161017</v>
      </c>
      <c r="B1047" s="716" t="s">
        <v>2717</v>
      </c>
      <c r="C1047" s="716" t="s">
        <v>2718</v>
      </c>
      <c r="D1047" s="718" t="s">
        <v>44</v>
      </c>
      <c r="E1047" s="718">
        <v>1</v>
      </c>
      <c r="F1047" s="719">
        <v>275.18</v>
      </c>
      <c r="G1047" s="719">
        <v>275.18</v>
      </c>
    </row>
    <row r="1048" spans="1:7" ht="60">
      <c r="A1048" s="716">
        <v>161018</v>
      </c>
      <c r="B1048" s="716" t="s">
        <v>2719</v>
      </c>
      <c r="C1048" s="716" t="s">
        <v>2720</v>
      </c>
      <c r="D1048" s="718" t="s">
        <v>44</v>
      </c>
      <c r="E1048" s="718">
        <v>1</v>
      </c>
      <c r="F1048" s="719">
        <v>231.31</v>
      </c>
      <c r="G1048" s="719">
        <v>231.31</v>
      </c>
    </row>
    <row r="1049" spans="1:7" ht="60">
      <c r="A1049" s="716">
        <v>161019</v>
      </c>
      <c r="B1049" s="716" t="s">
        <v>2721</v>
      </c>
      <c r="C1049" s="716" t="s">
        <v>2722</v>
      </c>
      <c r="D1049" s="718" t="s">
        <v>44</v>
      </c>
      <c r="E1049" s="718">
        <v>1</v>
      </c>
      <c r="F1049" s="719">
        <v>188.1</v>
      </c>
      <c r="G1049" s="719">
        <v>188.1</v>
      </c>
    </row>
    <row r="1050" spans="1:7">
      <c r="A1050" s="717">
        <v>17</v>
      </c>
      <c r="B1050" s="716"/>
      <c r="C1050" s="717" t="s">
        <v>331</v>
      </c>
      <c r="D1050" s="718"/>
      <c r="E1050" s="718"/>
      <c r="F1050" s="719"/>
      <c r="G1050" s="719"/>
    </row>
    <row r="1051" spans="1:7">
      <c r="A1051" s="717">
        <v>1701</v>
      </c>
      <c r="B1051" s="716"/>
      <c r="C1051" s="717" t="s">
        <v>2723</v>
      </c>
      <c r="D1051" s="718"/>
      <c r="E1051" s="718"/>
      <c r="F1051" s="719"/>
      <c r="G1051" s="719"/>
    </row>
    <row r="1052" spans="1:7" ht="120">
      <c r="A1052" s="716">
        <v>170101</v>
      </c>
      <c r="B1052" s="716" t="s">
        <v>2724</v>
      </c>
      <c r="C1052" s="716" t="s">
        <v>2725</v>
      </c>
      <c r="D1052" s="718" t="s">
        <v>205</v>
      </c>
      <c r="E1052" s="718">
        <v>1</v>
      </c>
      <c r="F1052" s="719">
        <v>637.12</v>
      </c>
      <c r="G1052" s="719">
        <v>637.12</v>
      </c>
    </row>
    <row r="1053" spans="1:7" ht="75">
      <c r="A1053" s="716">
        <v>170107</v>
      </c>
      <c r="B1053" s="716" t="s">
        <v>2726</v>
      </c>
      <c r="C1053" s="716" t="s">
        <v>2727</v>
      </c>
      <c r="D1053" s="718" t="s">
        <v>205</v>
      </c>
      <c r="E1053" s="718">
        <v>1</v>
      </c>
      <c r="F1053" s="719">
        <v>910.45</v>
      </c>
      <c r="G1053" s="719">
        <v>910.45</v>
      </c>
    </row>
    <row r="1054" spans="1:7" ht="60">
      <c r="A1054" s="716">
        <v>170110</v>
      </c>
      <c r="B1054" s="716" t="s">
        <v>2728</v>
      </c>
      <c r="C1054" s="716" t="s">
        <v>2729</v>
      </c>
      <c r="D1054" s="718" t="s">
        <v>205</v>
      </c>
      <c r="E1054" s="718">
        <v>1</v>
      </c>
      <c r="F1054" s="719">
        <v>75.98</v>
      </c>
      <c r="G1054" s="719">
        <v>75.98</v>
      </c>
    </row>
    <row r="1055" spans="1:7" ht="90">
      <c r="A1055" s="716">
        <v>170114</v>
      </c>
      <c r="B1055" s="716" t="s">
        <v>2730</v>
      </c>
      <c r="C1055" s="716" t="s">
        <v>2731</v>
      </c>
      <c r="D1055" s="718" t="s">
        <v>205</v>
      </c>
      <c r="E1055" s="718">
        <v>1</v>
      </c>
      <c r="F1055" s="720">
        <v>1078.75</v>
      </c>
      <c r="G1055" s="720">
        <v>1078.75</v>
      </c>
    </row>
    <row r="1056" spans="1:7" ht="105">
      <c r="A1056" s="716">
        <v>170115</v>
      </c>
      <c r="B1056" s="716" t="s">
        <v>2732</v>
      </c>
      <c r="C1056" s="716" t="s">
        <v>2733</v>
      </c>
      <c r="D1056" s="718" t="s">
        <v>205</v>
      </c>
      <c r="E1056" s="718">
        <v>1</v>
      </c>
      <c r="F1056" s="719">
        <v>355.12</v>
      </c>
      <c r="G1056" s="719">
        <v>355.12</v>
      </c>
    </row>
    <row r="1057" spans="1:7" ht="90">
      <c r="A1057" s="716">
        <v>170116</v>
      </c>
      <c r="B1057" s="716" t="s">
        <v>2734</v>
      </c>
      <c r="C1057" s="716" t="s">
        <v>2735</v>
      </c>
      <c r="D1057" s="718" t="s">
        <v>205</v>
      </c>
      <c r="E1057" s="718">
        <v>1</v>
      </c>
      <c r="F1057" s="719">
        <v>583.69000000000005</v>
      </c>
      <c r="G1057" s="719">
        <v>583.69000000000005</v>
      </c>
    </row>
    <row r="1058" spans="1:7" ht="105">
      <c r="A1058" s="716">
        <v>170117</v>
      </c>
      <c r="B1058" s="716" t="s">
        <v>2736</v>
      </c>
      <c r="C1058" s="716" t="s">
        <v>2737</v>
      </c>
      <c r="D1058" s="718" t="s">
        <v>205</v>
      </c>
      <c r="E1058" s="718">
        <v>1</v>
      </c>
      <c r="F1058" s="719">
        <v>243.94</v>
      </c>
      <c r="G1058" s="719">
        <v>243.94</v>
      </c>
    </row>
    <row r="1059" spans="1:7" ht="60">
      <c r="A1059" s="716">
        <v>170119</v>
      </c>
      <c r="B1059" s="716" t="s">
        <v>2738</v>
      </c>
      <c r="C1059" s="716" t="s">
        <v>2739</v>
      </c>
      <c r="D1059" s="718" t="s">
        <v>205</v>
      </c>
      <c r="E1059" s="718">
        <v>1</v>
      </c>
      <c r="F1059" s="719">
        <v>69.97</v>
      </c>
      <c r="G1059" s="719">
        <v>69.97</v>
      </c>
    </row>
    <row r="1060" spans="1:7" ht="105">
      <c r="A1060" s="716">
        <v>170120</v>
      </c>
      <c r="B1060" s="716" t="s">
        <v>2740</v>
      </c>
      <c r="C1060" s="716" t="s">
        <v>2741</v>
      </c>
      <c r="D1060" s="718" t="s">
        <v>205</v>
      </c>
      <c r="E1060" s="718">
        <v>1</v>
      </c>
      <c r="F1060" s="719">
        <v>382.25</v>
      </c>
      <c r="G1060" s="719">
        <v>382.25</v>
      </c>
    </row>
    <row r="1061" spans="1:7" ht="105">
      <c r="A1061" s="716">
        <v>170121</v>
      </c>
      <c r="B1061" s="716" t="s">
        <v>2742</v>
      </c>
      <c r="C1061" s="716" t="s">
        <v>2743</v>
      </c>
      <c r="D1061" s="718" t="s">
        <v>205</v>
      </c>
      <c r="E1061" s="718">
        <v>1</v>
      </c>
      <c r="F1061" s="719">
        <v>322.42</v>
      </c>
      <c r="G1061" s="719">
        <v>322.42</v>
      </c>
    </row>
    <row r="1062" spans="1:7" ht="90">
      <c r="A1062" s="716">
        <v>170122</v>
      </c>
      <c r="B1062" s="716" t="s">
        <v>2744</v>
      </c>
      <c r="C1062" s="716" t="s">
        <v>2745</v>
      </c>
      <c r="D1062" s="718" t="s">
        <v>205</v>
      </c>
      <c r="E1062" s="718">
        <v>1</v>
      </c>
      <c r="F1062" s="719">
        <v>335.19</v>
      </c>
      <c r="G1062" s="719">
        <v>335.19</v>
      </c>
    </row>
    <row r="1063" spans="1:7" ht="60">
      <c r="A1063" s="716">
        <v>170123</v>
      </c>
      <c r="B1063" s="716" t="s">
        <v>2746</v>
      </c>
      <c r="C1063" s="716" t="s">
        <v>2747</v>
      </c>
      <c r="D1063" s="718" t="s">
        <v>205</v>
      </c>
      <c r="E1063" s="718">
        <v>1</v>
      </c>
      <c r="F1063" s="719">
        <v>144.52000000000001</v>
      </c>
      <c r="G1063" s="719">
        <v>144.52000000000001</v>
      </c>
    </row>
    <row r="1064" spans="1:7" ht="105">
      <c r="A1064" s="716">
        <v>170124</v>
      </c>
      <c r="B1064" s="716" t="s">
        <v>2748</v>
      </c>
      <c r="C1064" s="716" t="s">
        <v>2749</v>
      </c>
      <c r="D1064" s="718" t="s">
        <v>205</v>
      </c>
      <c r="E1064" s="718">
        <v>1</v>
      </c>
      <c r="F1064" s="719">
        <v>584.19000000000005</v>
      </c>
      <c r="G1064" s="719">
        <v>584.19000000000005</v>
      </c>
    </row>
    <row r="1065" spans="1:7" ht="120">
      <c r="A1065" s="716">
        <v>170126</v>
      </c>
      <c r="B1065" s="716" t="s">
        <v>2750</v>
      </c>
      <c r="C1065" s="716" t="s">
        <v>2751</v>
      </c>
      <c r="D1065" s="718" t="s">
        <v>205</v>
      </c>
      <c r="E1065" s="718">
        <v>1</v>
      </c>
      <c r="F1065" s="720">
        <v>3790.23</v>
      </c>
      <c r="G1065" s="720">
        <v>3790.23</v>
      </c>
    </row>
    <row r="1066" spans="1:7" ht="135">
      <c r="A1066" s="716">
        <v>170128</v>
      </c>
      <c r="B1066" s="716" t="s">
        <v>2752</v>
      </c>
      <c r="C1066" s="716" t="s">
        <v>2753</v>
      </c>
      <c r="D1066" s="718" t="s">
        <v>205</v>
      </c>
      <c r="E1066" s="718">
        <v>1</v>
      </c>
      <c r="F1066" s="720">
        <v>1539.95</v>
      </c>
      <c r="G1066" s="720">
        <v>1539.95</v>
      </c>
    </row>
    <row r="1067" spans="1:7" ht="135">
      <c r="A1067" s="716">
        <v>170129</v>
      </c>
      <c r="B1067" s="716" t="s">
        <v>2754</v>
      </c>
      <c r="C1067" s="716" t="s">
        <v>2755</v>
      </c>
      <c r="D1067" s="718" t="s">
        <v>205</v>
      </c>
      <c r="E1067" s="718">
        <v>1</v>
      </c>
      <c r="F1067" s="719">
        <v>735.43</v>
      </c>
      <c r="G1067" s="719">
        <v>735.43</v>
      </c>
    </row>
    <row r="1068" spans="1:7" ht="120">
      <c r="A1068" s="716">
        <v>170130</v>
      </c>
      <c r="B1068" s="716" t="s">
        <v>2756</v>
      </c>
      <c r="C1068" s="716" t="s">
        <v>2757</v>
      </c>
      <c r="D1068" s="718" t="s">
        <v>205</v>
      </c>
      <c r="E1068" s="718">
        <v>1</v>
      </c>
      <c r="F1068" s="719">
        <v>930.77</v>
      </c>
      <c r="G1068" s="719">
        <v>930.77</v>
      </c>
    </row>
    <row r="1069" spans="1:7" ht="120">
      <c r="A1069" s="716">
        <v>170132</v>
      </c>
      <c r="B1069" s="716" t="s">
        <v>2758</v>
      </c>
      <c r="C1069" s="716" t="s">
        <v>2759</v>
      </c>
      <c r="D1069" s="718" t="s">
        <v>205</v>
      </c>
      <c r="E1069" s="718">
        <v>1</v>
      </c>
      <c r="F1069" s="720">
        <v>2132.0100000000002</v>
      </c>
      <c r="G1069" s="720">
        <v>2132.0100000000002</v>
      </c>
    </row>
    <row r="1070" spans="1:7" ht="105">
      <c r="A1070" s="716">
        <v>170133</v>
      </c>
      <c r="B1070" s="716" t="s">
        <v>2760</v>
      </c>
      <c r="C1070" s="716" t="s">
        <v>2761</v>
      </c>
      <c r="D1070" s="718" t="s">
        <v>205</v>
      </c>
      <c r="E1070" s="718">
        <v>1</v>
      </c>
      <c r="F1070" s="719">
        <v>375.2</v>
      </c>
      <c r="G1070" s="719">
        <v>375.2</v>
      </c>
    </row>
    <row r="1071" spans="1:7" ht="90">
      <c r="A1071" s="716">
        <v>170134</v>
      </c>
      <c r="B1071" s="716" t="s">
        <v>2762</v>
      </c>
      <c r="C1071" s="716" t="s">
        <v>2763</v>
      </c>
      <c r="D1071" s="718" t="s">
        <v>205</v>
      </c>
      <c r="E1071" s="718">
        <v>1</v>
      </c>
      <c r="F1071" s="719">
        <v>817.53</v>
      </c>
      <c r="G1071" s="719">
        <v>817.53</v>
      </c>
    </row>
    <row r="1072" spans="1:7" ht="135">
      <c r="A1072" s="716">
        <v>170135</v>
      </c>
      <c r="B1072" s="716" t="s">
        <v>2764</v>
      </c>
      <c r="C1072" s="716" t="s">
        <v>2765</v>
      </c>
      <c r="D1072" s="718" t="s">
        <v>205</v>
      </c>
      <c r="E1072" s="718">
        <v>1</v>
      </c>
      <c r="F1072" s="720">
        <v>3907.29</v>
      </c>
      <c r="G1072" s="720">
        <v>3907.29</v>
      </c>
    </row>
    <row r="1073" spans="1:7" ht="135">
      <c r="A1073" s="716">
        <v>170136</v>
      </c>
      <c r="B1073" s="716" t="s">
        <v>2766</v>
      </c>
      <c r="C1073" s="716" t="s">
        <v>2767</v>
      </c>
      <c r="D1073" s="718" t="s">
        <v>205</v>
      </c>
      <c r="E1073" s="718">
        <v>1</v>
      </c>
      <c r="F1073" s="720">
        <v>1206.78</v>
      </c>
      <c r="G1073" s="720">
        <v>1206.78</v>
      </c>
    </row>
    <row r="1074" spans="1:7">
      <c r="A1074" s="717">
        <v>1702</v>
      </c>
      <c r="B1074" s="716"/>
      <c r="C1074" s="717" t="s">
        <v>2768</v>
      </c>
      <c r="D1074" s="718"/>
      <c r="E1074" s="718"/>
      <c r="F1074" s="719"/>
      <c r="G1074" s="719"/>
    </row>
    <row r="1075" spans="1:7" ht="60">
      <c r="A1075" s="716">
        <v>170205</v>
      </c>
      <c r="B1075" s="716" t="s">
        <v>2769</v>
      </c>
      <c r="C1075" s="716" t="s">
        <v>2770</v>
      </c>
      <c r="D1075" s="718" t="s">
        <v>44</v>
      </c>
      <c r="E1075" s="718">
        <v>1</v>
      </c>
      <c r="F1075" s="719">
        <v>718.18</v>
      </c>
      <c r="G1075" s="719">
        <v>718.18</v>
      </c>
    </row>
    <row r="1076" spans="1:7" ht="75">
      <c r="A1076" s="716">
        <v>170220</v>
      </c>
      <c r="B1076" s="716" t="s">
        <v>2771</v>
      </c>
      <c r="C1076" s="716" t="s">
        <v>2772</v>
      </c>
      <c r="D1076" s="718" t="s">
        <v>44</v>
      </c>
      <c r="E1076" s="718">
        <v>1</v>
      </c>
      <c r="F1076" s="719">
        <v>544.74</v>
      </c>
      <c r="G1076" s="719">
        <v>544.74</v>
      </c>
    </row>
    <row r="1077" spans="1:7" ht="60">
      <c r="A1077" s="716">
        <v>170221</v>
      </c>
      <c r="B1077" s="716" t="s">
        <v>2773</v>
      </c>
      <c r="C1077" s="716" t="s">
        <v>2774</v>
      </c>
      <c r="D1077" s="718" t="s">
        <v>44</v>
      </c>
      <c r="E1077" s="718">
        <v>1</v>
      </c>
      <c r="F1077" s="719">
        <v>45.64</v>
      </c>
      <c r="G1077" s="719">
        <v>45.64</v>
      </c>
    </row>
    <row r="1078" spans="1:7" ht="135">
      <c r="A1078" s="716">
        <v>170222</v>
      </c>
      <c r="B1078" s="716" t="s">
        <v>2775</v>
      </c>
      <c r="C1078" s="716" t="s">
        <v>2776</v>
      </c>
      <c r="D1078" s="718" t="s">
        <v>205</v>
      </c>
      <c r="E1078" s="718">
        <v>1</v>
      </c>
      <c r="F1078" s="720">
        <v>1377.07</v>
      </c>
      <c r="G1078" s="720">
        <v>1377.07</v>
      </c>
    </row>
    <row r="1079" spans="1:7" ht="30">
      <c r="A1079" s="717">
        <v>1703</v>
      </c>
      <c r="B1079" s="716"/>
      <c r="C1079" s="717" t="s">
        <v>333</v>
      </c>
      <c r="D1079" s="718"/>
      <c r="E1079" s="718"/>
      <c r="F1079" s="719"/>
      <c r="G1079" s="719"/>
    </row>
    <row r="1080" spans="1:7" ht="60">
      <c r="A1080" s="716">
        <v>170304</v>
      </c>
      <c r="B1080" s="716" t="s">
        <v>2777</v>
      </c>
      <c r="C1080" s="716" t="s">
        <v>2778</v>
      </c>
      <c r="D1080" s="718" t="s">
        <v>205</v>
      </c>
      <c r="E1080" s="718">
        <v>1</v>
      </c>
      <c r="F1080" s="719">
        <v>284.67</v>
      </c>
      <c r="G1080" s="719">
        <v>284.67</v>
      </c>
    </row>
    <row r="1081" spans="1:7" ht="60">
      <c r="A1081" s="716">
        <v>170306</v>
      </c>
      <c r="B1081" s="716" t="s">
        <v>2779</v>
      </c>
      <c r="C1081" s="716" t="s">
        <v>335</v>
      </c>
      <c r="D1081" s="718" t="s">
        <v>205</v>
      </c>
      <c r="E1081" s="718">
        <v>1</v>
      </c>
      <c r="F1081" s="719">
        <v>218.88</v>
      </c>
      <c r="G1081" s="719">
        <v>218.88</v>
      </c>
    </row>
    <row r="1082" spans="1:7" ht="60">
      <c r="A1082" s="716">
        <v>170309</v>
      </c>
      <c r="B1082" s="716" t="s">
        <v>2780</v>
      </c>
      <c r="C1082" s="716" t="s">
        <v>2781</v>
      </c>
      <c r="D1082" s="718" t="s">
        <v>205</v>
      </c>
      <c r="E1082" s="718">
        <v>1</v>
      </c>
      <c r="F1082" s="719">
        <v>144.6</v>
      </c>
      <c r="G1082" s="719">
        <v>144.6</v>
      </c>
    </row>
    <row r="1083" spans="1:7" ht="60">
      <c r="A1083" s="716">
        <v>170310</v>
      </c>
      <c r="B1083" s="716" t="s">
        <v>2782</v>
      </c>
      <c r="C1083" s="716" t="s">
        <v>2783</v>
      </c>
      <c r="D1083" s="718" t="s">
        <v>205</v>
      </c>
      <c r="E1083" s="718">
        <v>1</v>
      </c>
      <c r="F1083" s="719">
        <v>231.52</v>
      </c>
      <c r="G1083" s="719">
        <v>231.52</v>
      </c>
    </row>
    <row r="1084" spans="1:7" ht="60">
      <c r="A1084" s="716">
        <v>170311</v>
      </c>
      <c r="B1084" s="716" t="s">
        <v>2784</v>
      </c>
      <c r="C1084" s="716" t="s">
        <v>2785</v>
      </c>
      <c r="D1084" s="718" t="s">
        <v>205</v>
      </c>
      <c r="E1084" s="718">
        <v>1</v>
      </c>
      <c r="F1084" s="719">
        <v>57.13</v>
      </c>
      <c r="G1084" s="719">
        <v>57.13</v>
      </c>
    </row>
    <row r="1085" spans="1:7" ht="60">
      <c r="A1085" s="716">
        <v>170313</v>
      </c>
      <c r="B1085" s="716" t="s">
        <v>2786</v>
      </c>
      <c r="C1085" s="716" t="s">
        <v>2787</v>
      </c>
      <c r="D1085" s="718" t="s">
        <v>205</v>
      </c>
      <c r="E1085" s="718">
        <v>1</v>
      </c>
      <c r="F1085" s="719">
        <v>218.88</v>
      </c>
      <c r="G1085" s="719">
        <v>218.88</v>
      </c>
    </row>
    <row r="1086" spans="1:7" ht="60">
      <c r="A1086" s="716">
        <v>170315</v>
      </c>
      <c r="B1086" s="716" t="s">
        <v>2788</v>
      </c>
      <c r="C1086" s="716" t="s">
        <v>2789</v>
      </c>
      <c r="D1086" s="718" t="s">
        <v>205</v>
      </c>
      <c r="E1086" s="718">
        <v>1</v>
      </c>
      <c r="F1086" s="719">
        <v>376.89</v>
      </c>
      <c r="G1086" s="719">
        <v>376.89</v>
      </c>
    </row>
    <row r="1087" spans="1:7" ht="60">
      <c r="A1087" s="716">
        <v>170316</v>
      </c>
      <c r="B1087" s="716" t="s">
        <v>2790</v>
      </c>
      <c r="C1087" s="716" t="s">
        <v>2791</v>
      </c>
      <c r="D1087" s="718" t="s">
        <v>205</v>
      </c>
      <c r="E1087" s="718">
        <v>1</v>
      </c>
      <c r="F1087" s="719">
        <v>145</v>
      </c>
      <c r="G1087" s="719">
        <v>145</v>
      </c>
    </row>
    <row r="1088" spans="1:7" ht="60">
      <c r="A1088" s="716">
        <v>170317</v>
      </c>
      <c r="B1088" s="716" t="s">
        <v>2792</v>
      </c>
      <c r="C1088" s="716" t="s">
        <v>2793</v>
      </c>
      <c r="D1088" s="718" t="s">
        <v>205</v>
      </c>
      <c r="E1088" s="718">
        <v>1</v>
      </c>
      <c r="F1088" s="719">
        <v>162.74</v>
      </c>
      <c r="G1088" s="719">
        <v>162.74</v>
      </c>
    </row>
    <row r="1089" spans="1:7" ht="60">
      <c r="A1089" s="716">
        <v>170318</v>
      </c>
      <c r="B1089" s="716" t="s">
        <v>2794</v>
      </c>
      <c r="C1089" s="716" t="s">
        <v>2795</v>
      </c>
      <c r="D1089" s="718" t="s">
        <v>205</v>
      </c>
      <c r="E1089" s="718">
        <v>1</v>
      </c>
      <c r="F1089" s="719">
        <v>70.38</v>
      </c>
      <c r="G1089" s="719">
        <v>70.38</v>
      </c>
    </row>
    <row r="1090" spans="1:7" ht="60">
      <c r="A1090" s="716">
        <v>170319</v>
      </c>
      <c r="B1090" s="716" t="s">
        <v>2796</v>
      </c>
      <c r="C1090" s="716" t="s">
        <v>2797</v>
      </c>
      <c r="D1090" s="718" t="s">
        <v>205</v>
      </c>
      <c r="E1090" s="718">
        <v>1</v>
      </c>
      <c r="F1090" s="719">
        <v>67.36</v>
      </c>
      <c r="G1090" s="719">
        <v>67.36</v>
      </c>
    </row>
    <row r="1091" spans="1:7" ht="60">
      <c r="A1091" s="716">
        <v>170320</v>
      </c>
      <c r="B1091" s="716" t="s">
        <v>2798</v>
      </c>
      <c r="C1091" s="716" t="s">
        <v>2799</v>
      </c>
      <c r="D1091" s="718" t="s">
        <v>205</v>
      </c>
      <c r="E1091" s="718">
        <v>1</v>
      </c>
      <c r="F1091" s="719">
        <v>69.319999999999993</v>
      </c>
      <c r="G1091" s="719">
        <v>69.319999999999993</v>
      </c>
    </row>
    <row r="1092" spans="1:7" ht="60">
      <c r="A1092" s="716">
        <v>170321</v>
      </c>
      <c r="B1092" s="716" t="s">
        <v>2800</v>
      </c>
      <c r="C1092" s="716" t="s">
        <v>2801</v>
      </c>
      <c r="D1092" s="718" t="s">
        <v>205</v>
      </c>
      <c r="E1092" s="718">
        <v>1</v>
      </c>
      <c r="F1092" s="719">
        <v>95.81</v>
      </c>
      <c r="G1092" s="719">
        <v>95.81</v>
      </c>
    </row>
    <row r="1093" spans="1:7" ht="60">
      <c r="A1093" s="716">
        <v>170322</v>
      </c>
      <c r="B1093" s="716" t="s">
        <v>2802</v>
      </c>
      <c r="C1093" s="716" t="s">
        <v>2803</v>
      </c>
      <c r="D1093" s="718" t="s">
        <v>205</v>
      </c>
      <c r="E1093" s="718">
        <v>1</v>
      </c>
      <c r="F1093" s="719">
        <v>135.69999999999999</v>
      </c>
      <c r="G1093" s="719">
        <v>135.69999999999999</v>
      </c>
    </row>
    <row r="1094" spans="1:7" ht="60">
      <c r="A1094" s="716">
        <v>170323</v>
      </c>
      <c r="B1094" s="716" t="s">
        <v>2804</v>
      </c>
      <c r="C1094" s="716" t="s">
        <v>2805</v>
      </c>
      <c r="D1094" s="718" t="s">
        <v>205</v>
      </c>
      <c r="E1094" s="718">
        <v>1</v>
      </c>
      <c r="F1094" s="719">
        <v>186.55</v>
      </c>
      <c r="G1094" s="719">
        <v>186.55</v>
      </c>
    </row>
    <row r="1095" spans="1:7" ht="60">
      <c r="A1095" s="716">
        <v>170324</v>
      </c>
      <c r="B1095" s="716" t="s">
        <v>2806</v>
      </c>
      <c r="C1095" s="716" t="s">
        <v>2807</v>
      </c>
      <c r="D1095" s="718" t="s">
        <v>205</v>
      </c>
      <c r="E1095" s="718">
        <v>1</v>
      </c>
      <c r="F1095" s="719">
        <v>300.89</v>
      </c>
      <c r="G1095" s="719">
        <v>300.89</v>
      </c>
    </row>
    <row r="1096" spans="1:7" ht="60">
      <c r="A1096" s="716">
        <v>170325</v>
      </c>
      <c r="B1096" s="716" t="s">
        <v>2808</v>
      </c>
      <c r="C1096" s="716" t="s">
        <v>2809</v>
      </c>
      <c r="D1096" s="718" t="s">
        <v>205</v>
      </c>
      <c r="E1096" s="718">
        <v>1</v>
      </c>
      <c r="F1096" s="719">
        <v>440.84</v>
      </c>
      <c r="G1096" s="719">
        <v>440.84</v>
      </c>
    </row>
    <row r="1097" spans="1:7" ht="60">
      <c r="A1097" s="716">
        <v>170326</v>
      </c>
      <c r="B1097" s="716" t="s">
        <v>2810</v>
      </c>
      <c r="C1097" s="716" t="s">
        <v>2811</v>
      </c>
      <c r="D1097" s="718" t="s">
        <v>205</v>
      </c>
      <c r="E1097" s="718">
        <v>1</v>
      </c>
      <c r="F1097" s="719">
        <v>640.19000000000005</v>
      </c>
      <c r="G1097" s="719">
        <v>640.19000000000005</v>
      </c>
    </row>
    <row r="1098" spans="1:7" ht="60">
      <c r="A1098" s="716">
        <v>170327</v>
      </c>
      <c r="B1098" s="716" t="s">
        <v>2812</v>
      </c>
      <c r="C1098" s="716" t="s">
        <v>2813</v>
      </c>
      <c r="D1098" s="718" t="s">
        <v>205</v>
      </c>
      <c r="E1098" s="718">
        <v>1</v>
      </c>
      <c r="F1098" s="719">
        <v>134.83000000000001</v>
      </c>
      <c r="G1098" s="719">
        <v>134.83000000000001</v>
      </c>
    </row>
    <row r="1099" spans="1:7" ht="60">
      <c r="A1099" s="716">
        <v>170328</v>
      </c>
      <c r="B1099" s="716" t="s">
        <v>2814</v>
      </c>
      <c r="C1099" s="716" t="s">
        <v>2815</v>
      </c>
      <c r="D1099" s="718" t="s">
        <v>205</v>
      </c>
      <c r="E1099" s="718">
        <v>1</v>
      </c>
      <c r="F1099" s="719">
        <v>143.37</v>
      </c>
      <c r="G1099" s="719">
        <v>143.37</v>
      </c>
    </row>
    <row r="1100" spans="1:7" ht="60">
      <c r="A1100" s="716">
        <v>170329</v>
      </c>
      <c r="B1100" s="716" t="s">
        <v>2816</v>
      </c>
      <c r="C1100" s="716" t="s">
        <v>2817</v>
      </c>
      <c r="D1100" s="718" t="s">
        <v>205</v>
      </c>
      <c r="E1100" s="718">
        <v>1</v>
      </c>
      <c r="F1100" s="719">
        <v>182.65</v>
      </c>
      <c r="G1100" s="719">
        <v>182.65</v>
      </c>
    </row>
    <row r="1101" spans="1:7" ht="60">
      <c r="A1101" s="716">
        <v>170330</v>
      </c>
      <c r="B1101" s="716" t="s">
        <v>2818</v>
      </c>
      <c r="C1101" s="716" t="s">
        <v>2819</v>
      </c>
      <c r="D1101" s="718" t="s">
        <v>205</v>
      </c>
      <c r="E1101" s="718">
        <v>1</v>
      </c>
      <c r="F1101" s="719">
        <v>223.81</v>
      </c>
      <c r="G1101" s="719">
        <v>223.81</v>
      </c>
    </row>
    <row r="1102" spans="1:7" ht="60">
      <c r="A1102" s="716">
        <v>170331</v>
      </c>
      <c r="B1102" s="716" t="s">
        <v>2820</v>
      </c>
      <c r="C1102" s="716" t="s">
        <v>2821</v>
      </c>
      <c r="D1102" s="718" t="s">
        <v>205</v>
      </c>
      <c r="E1102" s="718">
        <v>1</v>
      </c>
      <c r="F1102" s="719">
        <v>241.78</v>
      </c>
      <c r="G1102" s="719">
        <v>241.78</v>
      </c>
    </row>
    <row r="1103" spans="1:7" ht="60">
      <c r="A1103" s="716">
        <v>170345</v>
      </c>
      <c r="B1103" s="716" t="s">
        <v>2822</v>
      </c>
      <c r="C1103" s="716" t="s">
        <v>2823</v>
      </c>
      <c r="D1103" s="718" t="s">
        <v>205</v>
      </c>
      <c r="E1103" s="718">
        <v>1</v>
      </c>
      <c r="F1103" s="719">
        <v>406.67</v>
      </c>
      <c r="G1103" s="719">
        <v>406.67</v>
      </c>
    </row>
    <row r="1104" spans="1:7" ht="75">
      <c r="A1104" s="716">
        <v>170346</v>
      </c>
      <c r="B1104" s="716" t="s">
        <v>2824</v>
      </c>
      <c r="C1104" s="716" t="s">
        <v>2825</v>
      </c>
      <c r="D1104" s="718" t="s">
        <v>205</v>
      </c>
      <c r="E1104" s="718">
        <v>1</v>
      </c>
      <c r="F1104" s="719">
        <v>406.67</v>
      </c>
      <c r="G1104" s="719">
        <v>406.67</v>
      </c>
    </row>
    <row r="1105" spans="1:7" ht="60">
      <c r="A1105" s="716">
        <v>170347</v>
      </c>
      <c r="B1105" s="716" t="s">
        <v>2826</v>
      </c>
      <c r="C1105" s="716" t="s">
        <v>2827</v>
      </c>
      <c r="D1105" s="718" t="s">
        <v>205</v>
      </c>
      <c r="E1105" s="718">
        <v>1</v>
      </c>
      <c r="F1105" s="719">
        <v>13.36</v>
      </c>
      <c r="G1105" s="719">
        <v>13.36</v>
      </c>
    </row>
    <row r="1106" spans="1:7" ht="60">
      <c r="A1106" s="716">
        <v>170348</v>
      </c>
      <c r="B1106" s="716" t="s">
        <v>2828</v>
      </c>
      <c r="C1106" s="716" t="s">
        <v>2829</v>
      </c>
      <c r="D1106" s="718" t="s">
        <v>205</v>
      </c>
      <c r="E1106" s="718">
        <v>1</v>
      </c>
      <c r="F1106" s="719">
        <v>19.45</v>
      </c>
      <c r="G1106" s="719">
        <v>19.45</v>
      </c>
    </row>
    <row r="1107" spans="1:7" ht="60">
      <c r="A1107" s="716">
        <v>170349</v>
      </c>
      <c r="B1107" s="716" t="s">
        <v>2830</v>
      </c>
      <c r="C1107" s="716" t="s">
        <v>2831</v>
      </c>
      <c r="D1107" s="718" t="s">
        <v>205</v>
      </c>
      <c r="E1107" s="718">
        <v>1</v>
      </c>
      <c r="F1107" s="719">
        <v>86.3</v>
      </c>
      <c r="G1107" s="719">
        <v>86.3</v>
      </c>
    </row>
    <row r="1108" spans="1:7" ht="60">
      <c r="A1108" s="716">
        <v>170350</v>
      </c>
      <c r="B1108" s="716" t="s">
        <v>2832</v>
      </c>
      <c r="C1108" s="716" t="s">
        <v>2833</v>
      </c>
      <c r="D1108" s="718" t="s">
        <v>205</v>
      </c>
      <c r="E1108" s="718">
        <v>1</v>
      </c>
      <c r="F1108" s="719">
        <v>24.51</v>
      </c>
      <c r="G1108" s="719">
        <v>24.51</v>
      </c>
    </row>
    <row r="1109" spans="1:7" ht="60">
      <c r="A1109" s="716">
        <v>170351</v>
      </c>
      <c r="B1109" s="716" t="s">
        <v>2834</v>
      </c>
      <c r="C1109" s="716" t="s">
        <v>2835</v>
      </c>
      <c r="D1109" s="718" t="s">
        <v>205</v>
      </c>
      <c r="E1109" s="718">
        <v>1</v>
      </c>
      <c r="F1109" s="719">
        <v>439.29</v>
      </c>
      <c r="G1109" s="719">
        <v>439.29</v>
      </c>
    </row>
    <row r="1110" spans="1:7" ht="75">
      <c r="A1110" s="716">
        <v>170352</v>
      </c>
      <c r="B1110" s="716" t="s">
        <v>2836</v>
      </c>
      <c r="C1110" s="716" t="s">
        <v>2837</v>
      </c>
      <c r="D1110" s="718" t="s">
        <v>205</v>
      </c>
      <c r="E1110" s="718">
        <v>1</v>
      </c>
      <c r="F1110" s="719">
        <v>576.27</v>
      </c>
      <c r="G1110" s="719">
        <v>576.27</v>
      </c>
    </row>
    <row r="1111" spans="1:7" ht="60">
      <c r="A1111" s="716">
        <v>170353</v>
      </c>
      <c r="B1111" s="716" t="s">
        <v>2838</v>
      </c>
      <c r="C1111" s="716" t="s">
        <v>2839</v>
      </c>
      <c r="D1111" s="718" t="s">
        <v>205</v>
      </c>
      <c r="E1111" s="718">
        <v>1</v>
      </c>
      <c r="F1111" s="719">
        <v>534.21</v>
      </c>
      <c r="G1111" s="719">
        <v>534.21</v>
      </c>
    </row>
    <row r="1112" spans="1:7" ht="60">
      <c r="A1112" s="716">
        <v>170354</v>
      </c>
      <c r="B1112" s="716" t="s">
        <v>2840</v>
      </c>
      <c r="C1112" s="716" t="s">
        <v>2841</v>
      </c>
      <c r="D1112" s="718" t="s">
        <v>205</v>
      </c>
      <c r="E1112" s="718">
        <v>1</v>
      </c>
      <c r="F1112" s="720">
        <v>1392.07</v>
      </c>
      <c r="G1112" s="720">
        <v>1392.07</v>
      </c>
    </row>
    <row r="1113" spans="1:7" ht="60">
      <c r="A1113" s="716">
        <v>170357</v>
      </c>
      <c r="B1113" s="716" t="s">
        <v>2842</v>
      </c>
      <c r="C1113" s="716" t="s">
        <v>2843</v>
      </c>
      <c r="D1113" s="718" t="s">
        <v>205</v>
      </c>
      <c r="E1113" s="718">
        <v>1</v>
      </c>
      <c r="F1113" s="720">
        <v>1113.0999999999999</v>
      </c>
      <c r="G1113" s="720">
        <v>1113.0999999999999</v>
      </c>
    </row>
    <row r="1114" spans="1:7" ht="60">
      <c r="A1114" s="716">
        <v>170361</v>
      </c>
      <c r="B1114" s="716" t="s">
        <v>2844</v>
      </c>
      <c r="C1114" s="716" t="s">
        <v>2845</v>
      </c>
      <c r="D1114" s="718" t="s">
        <v>205</v>
      </c>
      <c r="E1114" s="718">
        <v>1</v>
      </c>
      <c r="F1114" s="719">
        <v>114.15</v>
      </c>
      <c r="G1114" s="719">
        <v>114.15</v>
      </c>
    </row>
    <row r="1115" spans="1:7" ht="60">
      <c r="A1115" s="716">
        <v>170362</v>
      </c>
      <c r="B1115" s="716" t="s">
        <v>2846</v>
      </c>
      <c r="C1115" s="716" t="s">
        <v>2847</v>
      </c>
      <c r="D1115" s="718" t="s">
        <v>205</v>
      </c>
      <c r="E1115" s="718">
        <v>1</v>
      </c>
      <c r="F1115" s="719">
        <v>140.16999999999999</v>
      </c>
      <c r="G1115" s="719">
        <v>140.16999999999999</v>
      </c>
    </row>
    <row r="1116" spans="1:7" ht="60">
      <c r="A1116" s="716">
        <v>170363</v>
      </c>
      <c r="B1116" s="716" t="s">
        <v>2848</v>
      </c>
      <c r="C1116" s="716" t="s">
        <v>2849</v>
      </c>
      <c r="D1116" s="718" t="s">
        <v>205</v>
      </c>
      <c r="E1116" s="718">
        <v>1</v>
      </c>
      <c r="F1116" s="719">
        <v>159.27000000000001</v>
      </c>
      <c r="G1116" s="719">
        <v>159.27000000000001</v>
      </c>
    </row>
    <row r="1117" spans="1:7" ht="60">
      <c r="A1117" s="716">
        <v>170364</v>
      </c>
      <c r="B1117" s="716" t="s">
        <v>2850</v>
      </c>
      <c r="C1117" s="716" t="s">
        <v>2851</v>
      </c>
      <c r="D1117" s="718" t="s">
        <v>205</v>
      </c>
      <c r="E1117" s="718">
        <v>1</v>
      </c>
      <c r="F1117" s="719">
        <v>255.6</v>
      </c>
      <c r="G1117" s="719">
        <v>255.6</v>
      </c>
    </row>
    <row r="1118" spans="1:7" ht="60">
      <c r="A1118" s="716">
        <v>170365</v>
      </c>
      <c r="B1118" s="716" t="s">
        <v>2852</v>
      </c>
      <c r="C1118" s="716" t="s">
        <v>2853</v>
      </c>
      <c r="D1118" s="718" t="s">
        <v>205</v>
      </c>
      <c r="E1118" s="718">
        <v>1</v>
      </c>
      <c r="F1118" s="719">
        <v>301.88</v>
      </c>
      <c r="G1118" s="719">
        <v>301.88</v>
      </c>
    </row>
    <row r="1119" spans="1:7" ht="60">
      <c r="A1119" s="716">
        <v>170366</v>
      </c>
      <c r="B1119" s="716" t="s">
        <v>2854</v>
      </c>
      <c r="C1119" s="716" t="s">
        <v>2855</v>
      </c>
      <c r="D1119" s="718" t="s">
        <v>205</v>
      </c>
      <c r="E1119" s="718">
        <v>1</v>
      </c>
      <c r="F1119" s="719">
        <v>444.63</v>
      </c>
      <c r="G1119" s="719">
        <v>444.63</v>
      </c>
    </row>
    <row r="1120" spans="1:7" ht="60">
      <c r="A1120" s="716">
        <v>170367</v>
      </c>
      <c r="B1120" s="716" t="s">
        <v>2856</v>
      </c>
      <c r="C1120" s="716" t="s">
        <v>2857</v>
      </c>
      <c r="D1120" s="718" t="s">
        <v>205</v>
      </c>
      <c r="E1120" s="718">
        <v>1</v>
      </c>
      <c r="F1120" s="719">
        <v>715.45</v>
      </c>
      <c r="G1120" s="719">
        <v>715.45</v>
      </c>
    </row>
    <row r="1121" spans="1:7" ht="60">
      <c r="A1121" s="716">
        <v>170368</v>
      </c>
      <c r="B1121" s="716" t="s">
        <v>2858</v>
      </c>
      <c r="C1121" s="716" t="s">
        <v>2859</v>
      </c>
      <c r="D1121" s="718" t="s">
        <v>205</v>
      </c>
      <c r="E1121" s="718">
        <v>1</v>
      </c>
      <c r="F1121" s="719">
        <v>940.27</v>
      </c>
      <c r="G1121" s="719">
        <v>940.27</v>
      </c>
    </row>
    <row r="1122" spans="1:7" ht="60">
      <c r="A1122" s="716">
        <v>170369</v>
      </c>
      <c r="B1122" s="716" t="s">
        <v>2860</v>
      </c>
      <c r="C1122" s="716" t="s">
        <v>2861</v>
      </c>
      <c r="D1122" s="718" t="s">
        <v>205</v>
      </c>
      <c r="E1122" s="718">
        <v>1</v>
      </c>
      <c r="F1122" s="719">
        <v>90.65</v>
      </c>
      <c r="G1122" s="719">
        <v>90.65</v>
      </c>
    </row>
    <row r="1123" spans="1:7" ht="60">
      <c r="A1123" s="716">
        <v>170370</v>
      </c>
      <c r="B1123" s="716" t="s">
        <v>2862</v>
      </c>
      <c r="C1123" s="716" t="s">
        <v>2863</v>
      </c>
      <c r="D1123" s="718" t="s">
        <v>205</v>
      </c>
      <c r="E1123" s="718">
        <v>1</v>
      </c>
      <c r="F1123" s="719">
        <v>102.07</v>
      </c>
      <c r="G1123" s="719">
        <v>102.07</v>
      </c>
    </row>
    <row r="1124" spans="1:7" ht="60">
      <c r="A1124" s="716">
        <v>170371</v>
      </c>
      <c r="B1124" s="716" t="s">
        <v>2864</v>
      </c>
      <c r="C1124" s="716" t="s">
        <v>2865</v>
      </c>
      <c r="D1124" s="718" t="s">
        <v>205</v>
      </c>
      <c r="E1124" s="718">
        <v>1</v>
      </c>
      <c r="F1124" s="719">
        <v>124.2</v>
      </c>
      <c r="G1124" s="719">
        <v>124.2</v>
      </c>
    </row>
    <row r="1125" spans="1:7" ht="60">
      <c r="A1125" s="716">
        <v>170372</v>
      </c>
      <c r="B1125" s="716" t="s">
        <v>2866</v>
      </c>
      <c r="C1125" s="716" t="s">
        <v>2867</v>
      </c>
      <c r="D1125" s="718" t="s">
        <v>205</v>
      </c>
      <c r="E1125" s="718">
        <v>1</v>
      </c>
      <c r="F1125" s="719">
        <v>186.29</v>
      </c>
      <c r="G1125" s="719">
        <v>186.29</v>
      </c>
    </row>
    <row r="1126" spans="1:7" ht="60">
      <c r="A1126" s="716">
        <v>170373</v>
      </c>
      <c r="B1126" s="716" t="s">
        <v>2868</v>
      </c>
      <c r="C1126" s="716" t="s">
        <v>2869</v>
      </c>
      <c r="D1126" s="718" t="s">
        <v>205</v>
      </c>
      <c r="E1126" s="718">
        <v>1</v>
      </c>
      <c r="F1126" s="719">
        <v>212.44</v>
      </c>
      <c r="G1126" s="719">
        <v>212.44</v>
      </c>
    </row>
    <row r="1127" spans="1:7" ht="60">
      <c r="A1127" s="716">
        <v>170374</v>
      </c>
      <c r="B1127" s="716" t="s">
        <v>2870</v>
      </c>
      <c r="C1127" s="716" t="s">
        <v>2871</v>
      </c>
      <c r="D1127" s="718" t="s">
        <v>205</v>
      </c>
      <c r="E1127" s="718">
        <v>1</v>
      </c>
      <c r="F1127" s="719">
        <v>311.73</v>
      </c>
      <c r="G1127" s="719">
        <v>311.73</v>
      </c>
    </row>
    <row r="1128" spans="1:7" ht="60">
      <c r="A1128" s="716">
        <v>170375</v>
      </c>
      <c r="B1128" s="716" t="s">
        <v>2872</v>
      </c>
      <c r="C1128" s="716" t="s">
        <v>2873</v>
      </c>
      <c r="D1128" s="718" t="s">
        <v>205</v>
      </c>
      <c r="E1128" s="718">
        <v>1</v>
      </c>
      <c r="F1128" s="719">
        <v>497.66</v>
      </c>
      <c r="G1128" s="719">
        <v>497.66</v>
      </c>
    </row>
    <row r="1129" spans="1:7" ht="60">
      <c r="A1129" s="716">
        <v>170376</v>
      </c>
      <c r="B1129" s="716" t="s">
        <v>2874</v>
      </c>
      <c r="C1129" s="716" t="s">
        <v>2875</v>
      </c>
      <c r="D1129" s="718" t="s">
        <v>205</v>
      </c>
      <c r="E1129" s="718">
        <v>1</v>
      </c>
      <c r="F1129" s="719">
        <v>643.26</v>
      </c>
      <c r="G1129" s="719">
        <v>643.26</v>
      </c>
    </row>
    <row r="1130" spans="1:7">
      <c r="A1130" s="717">
        <v>1705</v>
      </c>
      <c r="B1130" s="716"/>
      <c r="C1130" s="717" t="s">
        <v>337</v>
      </c>
      <c r="D1130" s="718"/>
      <c r="E1130" s="718"/>
      <c r="F1130" s="719"/>
      <c r="G1130" s="719"/>
    </row>
    <row r="1131" spans="1:7" ht="60">
      <c r="A1131" s="716">
        <v>170502</v>
      </c>
      <c r="B1131" s="716" t="s">
        <v>2876</v>
      </c>
      <c r="C1131" s="716" t="s">
        <v>2877</v>
      </c>
      <c r="D1131" s="718" t="s">
        <v>205</v>
      </c>
      <c r="E1131" s="718">
        <v>1</v>
      </c>
      <c r="F1131" s="719">
        <v>195.79</v>
      </c>
      <c r="G1131" s="719">
        <v>195.79</v>
      </c>
    </row>
    <row r="1132" spans="1:7" ht="60">
      <c r="A1132" s="716">
        <v>170506</v>
      </c>
      <c r="B1132" s="716" t="s">
        <v>2878</v>
      </c>
      <c r="C1132" s="716" t="s">
        <v>2879</v>
      </c>
      <c r="D1132" s="718" t="s">
        <v>205</v>
      </c>
      <c r="E1132" s="718">
        <v>1</v>
      </c>
      <c r="F1132" s="719">
        <v>727.02</v>
      </c>
      <c r="G1132" s="719">
        <v>727.02</v>
      </c>
    </row>
    <row r="1133" spans="1:7" ht="105">
      <c r="A1133" s="716">
        <v>170507</v>
      </c>
      <c r="B1133" s="716" t="s">
        <v>2880</v>
      </c>
      <c r="C1133" s="716" t="s">
        <v>2881</v>
      </c>
      <c r="D1133" s="718" t="s">
        <v>88</v>
      </c>
      <c r="E1133" s="718">
        <v>1</v>
      </c>
      <c r="F1133" s="720">
        <v>1723.86</v>
      </c>
      <c r="G1133" s="720">
        <v>1723.86</v>
      </c>
    </row>
    <row r="1134" spans="1:7" ht="105">
      <c r="A1134" s="716">
        <v>170508</v>
      </c>
      <c r="B1134" s="716" t="s">
        <v>2882</v>
      </c>
      <c r="C1134" s="716" t="s">
        <v>2883</v>
      </c>
      <c r="D1134" s="718" t="s">
        <v>88</v>
      </c>
      <c r="E1134" s="718">
        <v>1</v>
      </c>
      <c r="F1134" s="720">
        <v>1723.86</v>
      </c>
      <c r="G1134" s="720">
        <v>1723.86</v>
      </c>
    </row>
    <row r="1135" spans="1:7" ht="60">
      <c r="A1135" s="716">
        <v>170509</v>
      </c>
      <c r="B1135" s="716" t="s">
        <v>2884</v>
      </c>
      <c r="C1135" s="716" t="s">
        <v>2885</v>
      </c>
      <c r="D1135" s="718" t="s">
        <v>205</v>
      </c>
      <c r="E1135" s="718">
        <v>1</v>
      </c>
      <c r="F1135" s="720">
        <v>2574.92</v>
      </c>
      <c r="G1135" s="720">
        <v>2574.92</v>
      </c>
    </row>
    <row r="1136" spans="1:7" ht="90">
      <c r="A1136" s="716">
        <v>170510</v>
      </c>
      <c r="B1136" s="716" t="s">
        <v>2886</v>
      </c>
      <c r="C1136" s="716" t="s">
        <v>2887</v>
      </c>
      <c r="D1136" s="718" t="s">
        <v>205</v>
      </c>
      <c r="E1136" s="718">
        <v>1</v>
      </c>
      <c r="F1136" s="720">
        <v>5501.42</v>
      </c>
      <c r="G1136" s="720">
        <v>5501.42</v>
      </c>
    </row>
    <row r="1137" spans="1:7" ht="75">
      <c r="A1137" s="716">
        <v>170511</v>
      </c>
      <c r="B1137" s="716" t="s">
        <v>2888</v>
      </c>
      <c r="C1137" s="716" t="s">
        <v>2889</v>
      </c>
      <c r="D1137" s="718" t="s">
        <v>205</v>
      </c>
      <c r="E1137" s="718">
        <v>1</v>
      </c>
      <c r="F1137" s="720">
        <v>2485.9699999999998</v>
      </c>
      <c r="G1137" s="720">
        <v>2485.9699999999998</v>
      </c>
    </row>
    <row r="1138" spans="1:7" ht="90">
      <c r="A1138" s="716">
        <v>170512</v>
      </c>
      <c r="B1138" s="716" t="s">
        <v>2890</v>
      </c>
      <c r="C1138" s="716" t="s">
        <v>2891</v>
      </c>
      <c r="D1138" s="718" t="s">
        <v>205</v>
      </c>
      <c r="E1138" s="718">
        <v>1</v>
      </c>
      <c r="F1138" s="719">
        <v>532.26</v>
      </c>
      <c r="G1138" s="719">
        <v>532.26</v>
      </c>
    </row>
    <row r="1139" spans="1:7" ht="75">
      <c r="A1139" s="716">
        <v>170514</v>
      </c>
      <c r="B1139" s="716" t="s">
        <v>2892</v>
      </c>
      <c r="C1139" s="716" t="s">
        <v>2893</v>
      </c>
      <c r="D1139" s="718" t="s">
        <v>205</v>
      </c>
      <c r="E1139" s="718">
        <v>1</v>
      </c>
      <c r="F1139" s="720">
        <v>1841.63</v>
      </c>
      <c r="G1139" s="720">
        <v>1841.63</v>
      </c>
    </row>
    <row r="1140" spans="1:7" ht="75">
      <c r="A1140" s="716">
        <v>170515</v>
      </c>
      <c r="B1140" s="716" t="s">
        <v>2894</v>
      </c>
      <c r="C1140" s="716" t="s">
        <v>2895</v>
      </c>
      <c r="D1140" s="718" t="s">
        <v>205</v>
      </c>
      <c r="E1140" s="718">
        <v>1</v>
      </c>
      <c r="F1140" s="720">
        <v>1883.99</v>
      </c>
      <c r="G1140" s="720">
        <v>1883.99</v>
      </c>
    </row>
    <row r="1141" spans="1:7" ht="75">
      <c r="A1141" s="716">
        <v>170516</v>
      </c>
      <c r="B1141" s="716" t="s">
        <v>2896</v>
      </c>
      <c r="C1141" s="716" t="s">
        <v>2897</v>
      </c>
      <c r="D1141" s="718" t="s">
        <v>205</v>
      </c>
      <c r="E1141" s="718">
        <v>1</v>
      </c>
      <c r="F1141" s="720">
        <v>3694.49</v>
      </c>
      <c r="G1141" s="720">
        <v>3694.49</v>
      </c>
    </row>
    <row r="1142" spans="1:7" ht="60">
      <c r="A1142" s="716">
        <v>170519</v>
      </c>
      <c r="B1142" s="716" t="s">
        <v>2898</v>
      </c>
      <c r="C1142" s="716" t="s">
        <v>2899</v>
      </c>
      <c r="D1142" s="718" t="s">
        <v>205</v>
      </c>
      <c r="E1142" s="718">
        <v>1</v>
      </c>
      <c r="F1142" s="719">
        <v>341.11</v>
      </c>
      <c r="G1142" s="719">
        <v>341.11</v>
      </c>
    </row>
    <row r="1143" spans="1:7" ht="60">
      <c r="A1143" s="716">
        <v>170524</v>
      </c>
      <c r="B1143" s="716" t="s">
        <v>2900</v>
      </c>
      <c r="C1143" s="716" t="s">
        <v>2901</v>
      </c>
      <c r="D1143" s="718" t="s">
        <v>205</v>
      </c>
      <c r="E1143" s="718">
        <v>1</v>
      </c>
      <c r="F1143" s="719">
        <v>83.17</v>
      </c>
      <c r="G1143" s="719">
        <v>83.17</v>
      </c>
    </row>
    <row r="1144" spans="1:7" ht="60">
      <c r="A1144" s="716">
        <v>170528</v>
      </c>
      <c r="B1144" s="716" t="s">
        <v>2902</v>
      </c>
      <c r="C1144" s="716" t="s">
        <v>2903</v>
      </c>
      <c r="D1144" s="718" t="s">
        <v>205</v>
      </c>
      <c r="E1144" s="718">
        <v>1</v>
      </c>
      <c r="F1144" s="720">
        <v>3926.01</v>
      </c>
      <c r="G1144" s="720">
        <v>3926.01</v>
      </c>
    </row>
    <row r="1145" spans="1:7" ht="90">
      <c r="A1145" s="716">
        <v>170530</v>
      </c>
      <c r="B1145" s="716" t="s">
        <v>2904</v>
      </c>
      <c r="C1145" s="716" t="s">
        <v>2905</v>
      </c>
      <c r="D1145" s="718" t="s">
        <v>205</v>
      </c>
      <c r="E1145" s="718">
        <v>1</v>
      </c>
      <c r="F1145" s="719">
        <v>449.08</v>
      </c>
      <c r="G1145" s="719">
        <v>449.08</v>
      </c>
    </row>
    <row r="1146" spans="1:7" ht="60">
      <c r="A1146" s="716">
        <v>170533</v>
      </c>
      <c r="B1146" s="716" t="s">
        <v>2906</v>
      </c>
      <c r="C1146" s="716" t="s">
        <v>2907</v>
      </c>
      <c r="D1146" s="718" t="s">
        <v>205</v>
      </c>
      <c r="E1146" s="718">
        <v>1</v>
      </c>
      <c r="F1146" s="720">
        <v>1740.3</v>
      </c>
      <c r="G1146" s="720">
        <v>1740.3</v>
      </c>
    </row>
    <row r="1147" spans="1:7" ht="60">
      <c r="A1147" s="716">
        <v>170534</v>
      </c>
      <c r="B1147" s="716" t="s">
        <v>2908</v>
      </c>
      <c r="C1147" s="716" t="s">
        <v>2909</v>
      </c>
      <c r="D1147" s="718" t="s">
        <v>205</v>
      </c>
      <c r="E1147" s="718">
        <v>1</v>
      </c>
      <c r="F1147" s="720">
        <v>3105.04</v>
      </c>
      <c r="G1147" s="720">
        <v>3105.04</v>
      </c>
    </row>
    <row r="1148" spans="1:7" ht="60">
      <c r="A1148" s="716">
        <v>170535</v>
      </c>
      <c r="B1148" s="716" t="s">
        <v>2910</v>
      </c>
      <c r="C1148" s="716" t="s">
        <v>2911</v>
      </c>
      <c r="D1148" s="718" t="s">
        <v>205</v>
      </c>
      <c r="E1148" s="718">
        <v>1</v>
      </c>
      <c r="F1148" s="720">
        <v>1983.38</v>
      </c>
      <c r="G1148" s="720">
        <v>1983.38</v>
      </c>
    </row>
    <row r="1149" spans="1:7" ht="60">
      <c r="A1149" s="716">
        <v>170536</v>
      </c>
      <c r="B1149" s="716" t="s">
        <v>2912</v>
      </c>
      <c r="C1149" s="716" t="s">
        <v>2913</v>
      </c>
      <c r="D1149" s="718" t="s">
        <v>205</v>
      </c>
      <c r="E1149" s="718">
        <v>1</v>
      </c>
      <c r="F1149" s="720">
        <v>2767.13</v>
      </c>
      <c r="G1149" s="720">
        <v>2767.13</v>
      </c>
    </row>
    <row r="1150" spans="1:7" ht="60">
      <c r="A1150" s="716">
        <v>170537</v>
      </c>
      <c r="B1150" s="716" t="s">
        <v>2914</v>
      </c>
      <c r="C1150" s="716" t="s">
        <v>2915</v>
      </c>
      <c r="D1150" s="718" t="s">
        <v>205</v>
      </c>
      <c r="E1150" s="718">
        <v>1</v>
      </c>
      <c r="F1150" s="719">
        <v>41.59</v>
      </c>
      <c r="G1150" s="719">
        <v>41.59</v>
      </c>
    </row>
    <row r="1151" spans="1:7" ht="60">
      <c r="A1151" s="716">
        <v>170538</v>
      </c>
      <c r="B1151" s="716" t="s">
        <v>2916</v>
      </c>
      <c r="C1151" s="716" t="s">
        <v>2917</v>
      </c>
      <c r="D1151" s="718" t="s">
        <v>205</v>
      </c>
      <c r="E1151" s="718">
        <v>1</v>
      </c>
      <c r="F1151" s="719">
        <v>31.42</v>
      </c>
      <c r="G1151" s="719">
        <v>31.42</v>
      </c>
    </row>
    <row r="1152" spans="1:7" ht="60">
      <c r="A1152" s="716">
        <v>170539</v>
      </c>
      <c r="B1152" s="716" t="s">
        <v>2918</v>
      </c>
      <c r="C1152" s="716" t="s">
        <v>2919</v>
      </c>
      <c r="D1152" s="718" t="s">
        <v>205</v>
      </c>
      <c r="E1152" s="718">
        <v>1</v>
      </c>
      <c r="F1152" s="719">
        <v>284.08999999999997</v>
      </c>
      <c r="G1152" s="719">
        <v>284.08999999999997</v>
      </c>
    </row>
    <row r="1153" spans="1:7" ht="60">
      <c r="A1153" s="716">
        <v>170540</v>
      </c>
      <c r="B1153" s="716" t="s">
        <v>2920</v>
      </c>
      <c r="C1153" s="716" t="s">
        <v>2921</v>
      </c>
      <c r="D1153" s="718" t="s">
        <v>205</v>
      </c>
      <c r="E1153" s="718">
        <v>1</v>
      </c>
      <c r="F1153" s="719">
        <v>824.8</v>
      </c>
      <c r="G1153" s="719">
        <v>824.8</v>
      </c>
    </row>
    <row r="1154" spans="1:7" ht="60">
      <c r="A1154" s="716">
        <v>170541</v>
      </c>
      <c r="B1154" s="716" t="s">
        <v>2922</v>
      </c>
      <c r="C1154" s="716" t="s">
        <v>2923</v>
      </c>
      <c r="D1154" s="718" t="s">
        <v>205</v>
      </c>
      <c r="E1154" s="718">
        <v>1</v>
      </c>
      <c r="F1154" s="719">
        <v>174.18</v>
      </c>
      <c r="G1154" s="719">
        <v>174.18</v>
      </c>
    </row>
    <row r="1155" spans="1:7" ht="105">
      <c r="A1155" s="716">
        <v>170545</v>
      </c>
      <c r="B1155" s="716" t="s">
        <v>2924</v>
      </c>
      <c r="C1155" s="716" t="s">
        <v>2925</v>
      </c>
      <c r="D1155" s="718" t="s">
        <v>88</v>
      </c>
      <c r="E1155" s="718">
        <v>1</v>
      </c>
      <c r="F1155" s="720">
        <v>1571.48</v>
      </c>
      <c r="G1155" s="720">
        <v>1571.48</v>
      </c>
    </row>
    <row r="1156" spans="1:7" ht="105">
      <c r="A1156" s="716">
        <v>170546</v>
      </c>
      <c r="B1156" s="716" t="s">
        <v>2926</v>
      </c>
      <c r="C1156" s="716" t="s">
        <v>2927</v>
      </c>
      <c r="D1156" s="718" t="s">
        <v>205</v>
      </c>
      <c r="E1156" s="718">
        <v>1</v>
      </c>
      <c r="F1156" s="719">
        <v>464.35</v>
      </c>
      <c r="G1156" s="719">
        <v>464.35</v>
      </c>
    </row>
    <row r="1157" spans="1:7" ht="60">
      <c r="A1157" s="716">
        <v>170547</v>
      </c>
      <c r="B1157" s="716" t="s">
        <v>2928</v>
      </c>
      <c r="C1157" s="716" t="s">
        <v>2929</v>
      </c>
      <c r="D1157" s="718" t="s">
        <v>205</v>
      </c>
      <c r="E1157" s="718">
        <v>1</v>
      </c>
      <c r="F1157" s="719">
        <v>268.79000000000002</v>
      </c>
      <c r="G1157" s="719">
        <v>268.79000000000002</v>
      </c>
    </row>
    <row r="1158" spans="1:7" ht="60">
      <c r="A1158" s="716">
        <v>170548</v>
      </c>
      <c r="B1158" s="716" t="s">
        <v>2930</v>
      </c>
      <c r="C1158" s="716" t="s">
        <v>2931</v>
      </c>
      <c r="D1158" s="718" t="s">
        <v>205</v>
      </c>
      <c r="E1158" s="718">
        <v>1</v>
      </c>
      <c r="F1158" s="720">
        <v>1142.08</v>
      </c>
      <c r="G1158" s="720">
        <v>1142.08</v>
      </c>
    </row>
    <row r="1159" spans="1:7" ht="60">
      <c r="A1159" s="716">
        <v>170549</v>
      </c>
      <c r="B1159" s="716" t="s">
        <v>2932</v>
      </c>
      <c r="C1159" s="716" t="s">
        <v>2933</v>
      </c>
      <c r="D1159" s="718" t="s">
        <v>205</v>
      </c>
      <c r="E1159" s="718">
        <v>1</v>
      </c>
      <c r="F1159" s="720">
        <v>2043.1</v>
      </c>
      <c r="G1159" s="720">
        <v>2043.1</v>
      </c>
    </row>
    <row r="1160" spans="1:7" ht="60">
      <c r="A1160" s="716">
        <v>170550</v>
      </c>
      <c r="B1160" s="716" t="s">
        <v>2934</v>
      </c>
      <c r="C1160" s="716" t="s">
        <v>2935</v>
      </c>
      <c r="D1160" s="718" t="s">
        <v>205</v>
      </c>
      <c r="E1160" s="718">
        <v>1</v>
      </c>
      <c r="F1160" s="720">
        <v>1226.3599999999999</v>
      </c>
      <c r="G1160" s="720">
        <v>1226.3599999999999</v>
      </c>
    </row>
    <row r="1161" spans="1:7" ht="90">
      <c r="A1161" s="716">
        <v>170555</v>
      </c>
      <c r="B1161" s="716" t="s">
        <v>2936</v>
      </c>
      <c r="C1161" s="716" t="s">
        <v>2937</v>
      </c>
      <c r="D1161" s="718" t="s">
        <v>205</v>
      </c>
      <c r="E1161" s="718">
        <v>1</v>
      </c>
      <c r="F1161" s="719">
        <v>357.01</v>
      </c>
      <c r="G1161" s="719">
        <v>357.01</v>
      </c>
    </row>
    <row r="1162" spans="1:7" ht="105">
      <c r="A1162" s="716">
        <v>170557</v>
      </c>
      <c r="B1162" s="716" t="s">
        <v>2938</v>
      </c>
      <c r="C1162" s="716" t="s">
        <v>2939</v>
      </c>
      <c r="D1162" s="718" t="s">
        <v>88</v>
      </c>
      <c r="E1162" s="718">
        <v>1</v>
      </c>
      <c r="F1162" s="720">
        <v>2159.0300000000002</v>
      </c>
      <c r="G1162" s="720">
        <v>2159.0300000000002</v>
      </c>
    </row>
    <row r="1163" spans="1:7" ht="60">
      <c r="A1163" s="716">
        <v>170561</v>
      </c>
      <c r="B1163" s="716" t="s">
        <v>2940</v>
      </c>
      <c r="C1163" s="716" t="s">
        <v>2941</v>
      </c>
      <c r="D1163" s="718" t="s">
        <v>205</v>
      </c>
      <c r="E1163" s="718">
        <v>1</v>
      </c>
      <c r="F1163" s="720">
        <v>12948.7</v>
      </c>
      <c r="G1163" s="720">
        <v>12948.7</v>
      </c>
    </row>
    <row r="1164" spans="1:7" ht="60">
      <c r="A1164" s="716">
        <v>170562</v>
      </c>
      <c r="B1164" s="716" t="s">
        <v>2942</v>
      </c>
      <c r="C1164" s="716" t="s">
        <v>2943</v>
      </c>
      <c r="D1164" s="718" t="s">
        <v>205</v>
      </c>
      <c r="E1164" s="718">
        <v>1</v>
      </c>
      <c r="F1164" s="720">
        <v>3012.55</v>
      </c>
      <c r="G1164" s="720">
        <v>3012.55</v>
      </c>
    </row>
    <row r="1165" spans="1:7" ht="105">
      <c r="A1165" s="716">
        <v>170563</v>
      </c>
      <c r="B1165" s="716" t="s">
        <v>2944</v>
      </c>
      <c r="C1165" s="716" t="s">
        <v>2945</v>
      </c>
      <c r="D1165" s="718" t="s">
        <v>205</v>
      </c>
      <c r="E1165" s="718">
        <v>1</v>
      </c>
      <c r="F1165" s="720">
        <v>18871.16</v>
      </c>
      <c r="G1165" s="720">
        <v>18871.16</v>
      </c>
    </row>
    <row r="1166" spans="1:7">
      <c r="A1166" s="717">
        <v>1706</v>
      </c>
      <c r="B1166" s="716"/>
      <c r="C1166" s="717" t="s">
        <v>2946</v>
      </c>
      <c r="D1166" s="718"/>
      <c r="E1166" s="718"/>
      <c r="F1166" s="719"/>
      <c r="G1166" s="719"/>
    </row>
    <row r="1167" spans="1:7" ht="75">
      <c r="A1167" s="716">
        <v>170601</v>
      </c>
      <c r="B1167" s="716" t="s">
        <v>2947</v>
      </c>
      <c r="C1167" s="716" t="s">
        <v>2948</v>
      </c>
      <c r="D1167" s="718" t="s">
        <v>205</v>
      </c>
      <c r="E1167" s="718">
        <v>1</v>
      </c>
      <c r="F1167" s="719">
        <v>135.75</v>
      </c>
      <c r="G1167" s="719">
        <v>135.75</v>
      </c>
    </row>
    <row r="1168" spans="1:7" ht="75">
      <c r="A1168" s="716">
        <v>170602</v>
      </c>
      <c r="B1168" s="716" t="s">
        <v>2949</v>
      </c>
      <c r="C1168" s="716" t="s">
        <v>2950</v>
      </c>
      <c r="D1168" s="718" t="s">
        <v>205</v>
      </c>
      <c r="E1168" s="718">
        <v>1</v>
      </c>
      <c r="F1168" s="719">
        <v>155.38999999999999</v>
      </c>
      <c r="G1168" s="719">
        <v>155.38999999999999</v>
      </c>
    </row>
    <row r="1169" spans="1:7" ht="75">
      <c r="A1169" s="716">
        <v>170603</v>
      </c>
      <c r="B1169" s="716" t="s">
        <v>2951</v>
      </c>
      <c r="C1169" s="716" t="s">
        <v>2952</v>
      </c>
      <c r="D1169" s="718" t="s">
        <v>205</v>
      </c>
      <c r="E1169" s="718">
        <v>1</v>
      </c>
      <c r="F1169" s="719">
        <v>178.2</v>
      </c>
      <c r="G1169" s="719">
        <v>178.2</v>
      </c>
    </row>
    <row r="1170" spans="1:7" ht="75">
      <c r="A1170" s="716">
        <v>170604</v>
      </c>
      <c r="B1170" s="716" t="s">
        <v>2953</v>
      </c>
      <c r="C1170" s="716" t="s">
        <v>2954</v>
      </c>
      <c r="D1170" s="718" t="s">
        <v>205</v>
      </c>
      <c r="E1170" s="718">
        <v>1</v>
      </c>
      <c r="F1170" s="719">
        <v>184.81</v>
      </c>
      <c r="G1170" s="719">
        <v>184.81</v>
      </c>
    </row>
    <row r="1171" spans="1:7" ht="75">
      <c r="A1171" s="716">
        <v>170607</v>
      </c>
      <c r="B1171" s="716" t="s">
        <v>2955</v>
      </c>
      <c r="C1171" s="716" t="s">
        <v>2956</v>
      </c>
      <c r="D1171" s="718" t="s">
        <v>205</v>
      </c>
      <c r="E1171" s="718">
        <v>1</v>
      </c>
      <c r="F1171" s="719">
        <v>320.95999999999998</v>
      </c>
      <c r="G1171" s="719">
        <v>320.95999999999998</v>
      </c>
    </row>
    <row r="1172" spans="1:7" ht="105">
      <c r="A1172" s="716">
        <v>170608</v>
      </c>
      <c r="B1172" s="716" t="s">
        <v>2957</v>
      </c>
      <c r="C1172" s="716" t="s">
        <v>2958</v>
      </c>
      <c r="D1172" s="718" t="s">
        <v>205</v>
      </c>
      <c r="E1172" s="718">
        <v>1</v>
      </c>
      <c r="F1172" s="720">
        <v>1911.31</v>
      </c>
      <c r="G1172" s="720">
        <v>1911.31</v>
      </c>
    </row>
    <row r="1173" spans="1:7" ht="60">
      <c r="A1173" s="716">
        <v>170610</v>
      </c>
      <c r="B1173" s="716" t="s">
        <v>2959</v>
      </c>
      <c r="C1173" s="716" t="s">
        <v>2960</v>
      </c>
      <c r="D1173" s="718" t="s">
        <v>205</v>
      </c>
      <c r="E1173" s="718">
        <v>1</v>
      </c>
      <c r="F1173" s="720">
        <v>1909.12</v>
      </c>
      <c r="G1173" s="720">
        <v>1909.12</v>
      </c>
    </row>
    <row r="1174" spans="1:7" ht="105">
      <c r="A1174" s="716">
        <v>170612</v>
      </c>
      <c r="B1174" s="716" t="s">
        <v>2961</v>
      </c>
      <c r="C1174" s="716" t="s">
        <v>2962</v>
      </c>
      <c r="D1174" s="718" t="s">
        <v>205</v>
      </c>
      <c r="E1174" s="718">
        <v>1</v>
      </c>
      <c r="F1174" s="720">
        <v>1540.13</v>
      </c>
      <c r="G1174" s="720">
        <v>1540.13</v>
      </c>
    </row>
    <row r="1175" spans="1:7" ht="90">
      <c r="A1175" s="716">
        <v>170613</v>
      </c>
      <c r="B1175" s="716" t="s">
        <v>2963</v>
      </c>
      <c r="C1175" s="716" t="s">
        <v>2964</v>
      </c>
      <c r="D1175" s="718" t="s">
        <v>205</v>
      </c>
      <c r="E1175" s="718">
        <v>1</v>
      </c>
      <c r="F1175" s="720">
        <v>2146.29</v>
      </c>
      <c r="G1175" s="720">
        <v>2146.29</v>
      </c>
    </row>
    <row r="1176" spans="1:7" ht="105">
      <c r="A1176" s="716">
        <v>170614</v>
      </c>
      <c r="B1176" s="716" t="s">
        <v>2965</v>
      </c>
      <c r="C1176" s="716" t="s">
        <v>2966</v>
      </c>
      <c r="D1176" s="718" t="s">
        <v>205</v>
      </c>
      <c r="E1176" s="718">
        <v>1</v>
      </c>
      <c r="F1176" s="719">
        <v>321.51</v>
      </c>
      <c r="G1176" s="719">
        <v>321.51</v>
      </c>
    </row>
    <row r="1177" spans="1:7" ht="75">
      <c r="A1177" s="716">
        <v>170615</v>
      </c>
      <c r="B1177" s="716" t="s">
        <v>2967</v>
      </c>
      <c r="C1177" s="716" t="s">
        <v>2968</v>
      </c>
      <c r="D1177" s="718" t="s">
        <v>205</v>
      </c>
      <c r="E1177" s="718">
        <v>1</v>
      </c>
      <c r="F1177" s="719">
        <v>161.83000000000001</v>
      </c>
      <c r="G1177" s="719">
        <v>161.83000000000001</v>
      </c>
    </row>
    <row r="1178" spans="1:7">
      <c r="A1178" s="717">
        <v>18</v>
      </c>
      <c r="B1178" s="716"/>
      <c r="C1178" s="717" t="s">
        <v>340</v>
      </c>
      <c r="D1178" s="718"/>
      <c r="E1178" s="718"/>
      <c r="F1178" s="719"/>
      <c r="G1178" s="719"/>
    </row>
    <row r="1179" spans="1:7">
      <c r="A1179" s="717">
        <v>1801</v>
      </c>
      <c r="B1179" s="716"/>
      <c r="C1179" s="717" t="s">
        <v>2969</v>
      </c>
      <c r="D1179" s="718"/>
      <c r="E1179" s="718"/>
      <c r="F1179" s="719"/>
      <c r="G1179" s="719"/>
    </row>
    <row r="1180" spans="1:7" ht="60">
      <c r="A1180" s="716">
        <v>180107</v>
      </c>
      <c r="B1180" s="716" t="s">
        <v>2970</v>
      </c>
      <c r="C1180" s="716" t="s">
        <v>2971</v>
      </c>
      <c r="D1180" s="718" t="s">
        <v>205</v>
      </c>
      <c r="E1180" s="718">
        <v>1</v>
      </c>
      <c r="F1180" s="719">
        <v>470.51</v>
      </c>
      <c r="G1180" s="719">
        <v>470.51</v>
      </c>
    </row>
    <row r="1181" spans="1:7" ht="60">
      <c r="A1181" s="716">
        <v>180110</v>
      </c>
      <c r="B1181" s="716" t="s">
        <v>2972</v>
      </c>
      <c r="C1181" s="716" t="s">
        <v>2973</v>
      </c>
      <c r="D1181" s="718" t="s">
        <v>205</v>
      </c>
      <c r="E1181" s="718">
        <v>1</v>
      </c>
      <c r="F1181" s="719">
        <v>100.07</v>
      </c>
      <c r="G1181" s="719">
        <v>100.07</v>
      </c>
    </row>
    <row r="1182" spans="1:7" ht="60">
      <c r="A1182" s="716">
        <v>180115</v>
      </c>
      <c r="B1182" s="716" t="s">
        <v>2974</v>
      </c>
      <c r="C1182" s="716" t="s">
        <v>2975</v>
      </c>
      <c r="D1182" s="718" t="s">
        <v>205</v>
      </c>
      <c r="E1182" s="718">
        <v>1</v>
      </c>
      <c r="F1182" s="719">
        <v>69.319999999999993</v>
      </c>
      <c r="G1182" s="719">
        <v>69.319999999999993</v>
      </c>
    </row>
    <row r="1183" spans="1:7">
      <c r="A1183" s="717">
        <v>1802</v>
      </c>
      <c r="B1183" s="716"/>
      <c r="C1183" s="717" t="s">
        <v>342</v>
      </c>
      <c r="D1183" s="718"/>
      <c r="E1183" s="718"/>
      <c r="F1183" s="719"/>
      <c r="G1183" s="719"/>
    </row>
    <row r="1184" spans="1:7" ht="60">
      <c r="A1184" s="716">
        <v>180201</v>
      </c>
      <c r="B1184" s="716" t="s">
        <v>2976</v>
      </c>
      <c r="C1184" s="716" t="s">
        <v>2977</v>
      </c>
      <c r="D1184" s="718" t="s">
        <v>205</v>
      </c>
      <c r="E1184" s="718">
        <v>1</v>
      </c>
      <c r="F1184" s="719">
        <v>41.84</v>
      </c>
      <c r="G1184" s="719">
        <v>41.84</v>
      </c>
    </row>
    <row r="1185" spans="1:7" ht="60">
      <c r="A1185" s="716">
        <v>180202</v>
      </c>
      <c r="B1185" s="716" t="s">
        <v>2978</v>
      </c>
      <c r="C1185" s="716" t="s">
        <v>2979</v>
      </c>
      <c r="D1185" s="718" t="s">
        <v>205</v>
      </c>
      <c r="E1185" s="718">
        <v>1</v>
      </c>
      <c r="F1185" s="719">
        <v>52.26</v>
      </c>
      <c r="G1185" s="719">
        <v>52.26</v>
      </c>
    </row>
    <row r="1186" spans="1:7" ht="60">
      <c r="A1186" s="716">
        <v>180204</v>
      </c>
      <c r="B1186" s="716" t="s">
        <v>2980</v>
      </c>
      <c r="C1186" s="716" t="s">
        <v>2981</v>
      </c>
      <c r="D1186" s="718" t="s">
        <v>205</v>
      </c>
      <c r="E1186" s="718">
        <v>1</v>
      </c>
      <c r="F1186" s="719">
        <v>31.11</v>
      </c>
      <c r="G1186" s="719">
        <v>31.11</v>
      </c>
    </row>
    <row r="1187" spans="1:7" ht="60">
      <c r="A1187" s="716">
        <v>180205</v>
      </c>
      <c r="B1187" s="716" t="s">
        <v>2982</v>
      </c>
      <c r="C1187" s="716" t="s">
        <v>2983</v>
      </c>
      <c r="D1187" s="718" t="s">
        <v>205</v>
      </c>
      <c r="E1187" s="718">
        <v>1</v>
      </c>
      <c r="F1187" s="719">
        <v>51.6</v>
      </c>
      <c r="G1187" s="719">
        <v>51.6</v>
      </c>
    </row>
    <row r="1188" spans="1:7" ht="60">
      <c r="A1188" s="716">
        <v>180206</v>
      </c>
      <c r="B1188" s="716" t="s">
        <v>2984</v>
      </c>
      <c r="C1188" s="716" t="s">
        <v>2985</v>
      </c>
      <c r="D1188" s="718" t="s">
        <v>205</v>
      </c>
      <c r="E1188" s="718">
        <v>1</v>
      </c>
      <c r="F1188" s="719">
        <v>42.33</v>
      </c>
      <c r="G1188" s="719">
        <v>42.33</v>
      </c>
    </row>
    <row r="1189" spans="1:7" ht="60">
      <c r="A1189" s="716">
        <v>180207</v>
      </c>
      <c r="B1189" s="716" t="s">
        <v>2986</v>
      </c>
      <c r="C1189" s="716" t="s">
        <v>2987</v>
      </c>
      <c r="D1189" s="718" t="s">
        <v>205</v>
      </c>
      <c r="E1189" s="718">
        <v>1</v>
      </c>
      <c r="F1189" s="719">
        <v>62.33</v>
      </c>
      <c r="G1189" s="719">
        <v>62.33</v>
      </c>
    </row>
    <row r="1190" spans="1:7" ht="60">
      <c r="A1190" s="716">
        <v>180208</v>
      </c>
      <c r="B1190" s="716" t="s">
        <v>2988</v>
      </c>
      <c r="C1190" s="716" t="s">
        <v>2989</v>
      </c>
      <c r="D1190" s="718" t="s">
        <v>205</v>
      </c>
      <c r="E1190" s="718">
        <v>1</v>
      </c>
      <c r="F1190" s="719">
        <v>82.81</v>
      </c>
      <c r="G1190" s="719">
        <v>82.81</v>
      </c>
    </row>
    <row r="1191" spans="1:7" ht="60">
      <c r="A1191" s="716">
        <v>180209</v>
      </c>
      <c r="B1191" s="716" t="s">
        <v>2990</v>
      </c>
      <c r="C1191" s="716" t="s">
        <v>2991</v>
      </c>
      <c r="D1191" s="718" t="s">
        <v>205</v>
      </c>
      <c r="E1191" s="718">
        <v>1</v>
      </c>
      <c r="F1191" s="719">
        <v>35.74</v>
      </c>
      <c r="G1191" s="719">
        <v>35.74</v>
      </c>
    </row>
    <row r="1192" spans="1:7" ht="60">
      <c r="A1192" s="716">
        <v>180210</v>
      </c>
      <c r="B1192" s="716" t="s">
        <v>2992</v>
      </c>
      <c r="C1192" s="716" t="s">
        <v>2993</v>
      </c>
      <c r="D1192" s="718" t="s">
        <v>205</v>
      </c>
      <c r="E1192" s="718">
        <v>1</v>
      </c>
      <c r="F1192" s="719">
        <v>61.65</v>
      </c>
      <c r="G1192" s="719">
        <v>61.65</v>
      </c>
    </row>
    <row r="1193" spans="1:7" ht="60">
      <c r="A1193" s="716">
        <v>180211</v>
      </c>
      <c r="B1193" s="716" t="s">
        <v>2994</v>
      </c>
      <c r="C1193" s="716" t="s">
        <v>2995</v>
      </c>
      <c r="D1193" s="718" t="s">
        <v>205</v>
      </c>
      <c r="E1193" s="718">
        <v>1</v>
      </c>
      <c r="F1193" s="719">
        <v>123.46</v>
      </c>
      <c r="G1193" s="719">
        <v>123.46</v>
      </c>
    </row>
    <row r="1194" spans="1:7" ht="60">
      <c r="A1194" s="716">
        <v>180212</v>
      </c>
      <c r="B1194" s="716" t="s">
        <v>2996</v>
      </c>
      <c r="C1194" s="716" t="s">
        <v>2997</v>
      </c>
      <c r="D1194" s="718" t="s">
        <v>205</v>
      </c>
      <c r="E1194" s="718">
        <v>1</v>
      </c>
      <c r="F1194" s="719">
        <v>72.08</v>
      </c>
      <c r="G1194" s="719">
        <v>72.08</v>
      </c>
    </row>
    <row r="1195" spans="1:7" ht="60">
      <c r="A1195" s="716">
        <v>180217</v>
      </c>
      <c r="B1195" s="716" t="s">
        <v>2998</v>
      </c>
      <c r="C1195" s="716" t="s">
        <v>2999</v>
      </c>
      <c r="D1195" s="718" t="s">
        <v>205</v>
      </c>
      <c r="E1195" s="718">
        <v>1</v>
      </c>
      <c r="F1195" s="719">
        <v>8.23</v>
      </c>
      <c r="G1195" s="719">
        <v>8.23</v>
      </c>
    </row>
    <row r="1196" spans="1:7" ht="60">
      <c r="A1196" s="716">
        <v>180218</v>
      </c>
      <c r="B1196" s="716" t="s">
        <v>3000</v>
      </c>
      <c r="C1196" s="716" t="s">
        <v>3001</v>
      </c>
      <c r="D1196" s="718" t="s">
        <v>205</v>
      </c>
      <c r="E1196" s="718">
        <v>1</v>
      </c>
      <c r="F1196" s="719">
        <v>16.239999999999998</v>
      </c>
      <c r="G1196" s="719">
        <v>16.239999999999998</v>
      </c>
    </row>
    <row r="1197" spans="1:7" ht="60">
      <c r="A1197" s="716">
        <v>180220</v>
      </c>
      <c r="B1197" s="716" t="s">
        <v>3002</v>
      </c>
      <c r="C1197" s="716" t="s">
        <v>3003</v>
      </c>
      <c r="D1197" s="718" t="s">
        <v>205</v>
      </c>
      <c r="E1197" s="718">
        <v>1</v>
      </c>
      <c r="F1197" s="719">
        <v>49.31</v>
      </c>
      <c r="G1197" s="719">
        <v>49.31</v>
      </c>
    </row>
    <row r="1198" spans="1:7">
      <c r="A1198" s="717">
        <v>1803</v>
      </c>
      <c r="B1198" s="716"/>
      <c r="C1198" s="717" t="s">
        <v>3004</v>
      </c>
      <c r="D1198" s="718"/>
      <c r="E1198" s="718"/>
      <c r="F1198" s="719"/>
      <c r="G1198" s="719"/>
    </row>
    <row r="1199" spans="1:7" ht="60">
      <c r="A1199" s="716">
        <v>180301</v>
      </c>
      <c r="B1199" s="716" t="s">
        <v>3005</v>
      </c>
      <c r="C1199" s="716" t="s">
        <v>3006</v>
      </c>
      <c r="D1199" s="718" t="s">
        <v>205</v>
      </c>
      <c r="E1199" s="718">
        <v>1</v>
      </c>
      <c r="F1199" s="720">
        <v>5477.93</v>
      </c>
      <c r="G1199" s="720">
        <v>5477.93</v>
      </c>
    </row>
    <row r="1200" spans="1:7" ht="60">
      <c r="A1200" s="716">
        <v>180302</v>
      </c>
      <c r="B1200" s="716" t="s">
        <v>3007</v>
      </c>
      <c r="C1200" s="716" t="s">
        <v>3008</v>
      </c>
      <c r="D1200" s="718" t="s">
        <v>205</v>
      </c>
      <c r="E1200" s="718">
        <v>1</v>
      </c>
      <c r="F1200" s="720">
        <v>1405.72</v>
      </c>
      <c r="G1200" s="720">
        <v>1405.72</v>
      </c>
    </row>
    <row r="1201" spans="1:7" ht="60">
      <c r="A1201" s="716">
        <v>180303</v>
      </c>
      <c r="B1201" s="716" t="s">
        <v>3009</v>
      </c>
      <c r="C1201" s="716" t="s">
        <v>3010</v>
      </c>
      <c r="D1201" s="718" t="s">
        <v>205</v>
      </c>
      <c r="E1201" s="718">
        <v>1</v>
      </c>
      <c r="F1201" s="720">
        <v>1951.64</v>
      </c>
      <c r="G1201" s="720">
        <v>1951.64</v>
      </c>
    </row>
    <row r="1202" spans="1:7" ht="60">
      <c r="A1202" s="716">
        <v>180304</v>
      </c>
      <c r="B1202" s="716" t="s">
        <v>3011</v>
      </c>
      <c r="C1202" s="716" t="s">
        <v>3012</v>
      </c>
      <c r="D1202" s="718" t="s">
        <v>205</v>
      </c>
      <c r="E1202" s="718">
        <v>1</v>
      </c>
      <c r="F1202" s="720">
        <v>2335.67</v>
      </c>
      <c r="G1202" s="720">
        <v>2335.67</v>
      </c>
    </row>
    <row r="1203" spans="1:7" ht="60">
      <c r="A1203" s="716">
        <v>180305</v>
      </c>
      <c r="B1203" s="716" t="s">
        <v>3013</v>
      </c>
      <c r="C1203" s="716" t="s">
        <v>3014</v>
      </c>
      <c r="D1203" s="718" t="s">
        <v>205</v>
      </c>
      <c r="E1203" s="718">
        <v>1</v>
      </c>
      <c r="F1203" s="720">
        <v>2059.83</v>
      </c>
      <c r="G1203" s="720">
        <v>2059.83</v>
      </c>
    </row>
    <row r="1204" spans="1:7">
      <c r="A1204" s="717">
        <v>1804</v>
      </c>
      <c r="B1204" s="716"/>
      <c r="C1204" s="717" t="s">
        <v>3015</v>
      </c>
      <c r="D1204" s="718"/>
      <c r="E1204" s="718"/>
      <c r="F1204" s="719"/>
      <c r="G1204" s="719"/>
    </row>
    <row r="1205" spans="1:7" ht="105">
      <c r="A1205" s="716">
        <v>180405</v>
      </c>
      <c r="B1205" s="716" t="s">
        <v>3016</v>
      </c>
      <c r="C1205" s="716" t="s">
        <v>3017</v>
      </c>
      <c r="D1205" s="718" t="s">
        <v>205</v>
      </c>
      <c r="E1205" s="718">
        <v>1</v>
      </c>
      <c r="F1205" s="720">
        <v>4058.49</v>
      </c>
      <c r="G1205" s="720">
        <v>4058.49</v>
      </c>
    </row>
    <row r="1206" spans="1:7">
      <c r="A1206" s="717">
        <v>1806</v>
      </c>
      <c r="B1206" s="716"/>
      <c r="C1206" s="717" t="s">
        <v>3018</v>
      </c>
      <c r="D1206" s="718"/>
      <c r="E1206" s="718"/>
      <c r="F1206" s="719"/>
      <c r="G1206" s="719"/>
    </row>
    <row r="1207" spans="1:7" ht="165">
      <c r="A1207" s="716">
        <v>180602</v>
      </c>
      <c r="B1207" s="716" t="s">
        <v>3019</v>
      </c>
      <c r="C1207" s="716" t="s">
        <v>3020</v>
      </c>
      <c r="D1207" s="718" t="s">
        <v>205</v>
      </c>
      <c r="E1207" s="718">
        <v>1</v>
      </c>
      <c r="F1207" s="720">
        <v>2502.92</v>
      </c>
      <c r="G1207" s="720">
        <v>2502.92</v>
      </c>
    </row>
    <row r="1208" spans="1:7" ht="165">
      <c r="A1208" s="716">
        <v>180603</v>
      </c>
      <c r="B1208" s="716" t="s">
        <v>3021</v>
      </c>
      <c r="C1208" s="716" t="s">
        <v>3022</v>
      </c>
      <c r="D1208" s="718" t="s">
        <v>205</v>
      </c>
      <c r="E1208" s="718">
        <v>1</v>
      </c>
      <c r="F1208" s="720">
        <v>2646.61</v>
      </c>
      <c r="G1208" s="720">
        <v>2646.61</v>
      </c>
    </row>
    <row r="1209" spans="1:7" ht="165">
      <c r="A1209" s="716">
        <v>180604</v>
      </c>
      <c r="B1209" s="716" t="s">
        <v>3023</v>
      </c>
      <c r="C1209" s="716" t="s">
        <v>3024</v>
      </c>
      <c r="D1209" s="718" t="s">
        <v>205</v>
      </c>
      <c r="E1209" s="718">
        <v>1</v>
      </c>
      <c r="F1209" s="720">
        <v>4102.8599999999997</v>
      </c>
      <c r="G1209" s="720">
        <v>4102.8599999999997</v>
      </c>
    </row>
    <row r="1210" spans="1:7" ht="165">
      <c r="A1210" s="716">
        <v>180605</v>
      </c>
      <c r="B1210" s="716" t="s">
        <v>3025</v>
      </c>
      <c r="C1210" s="716" t="s">
        <v>3026</v>
      </c>
      <c r="D1210" s="718" t="s">
        <v>205</v>
      </c>
      <c r="E1210" s="718">
        <v>1</v>
      </c>
      <c r="F1210" s="720">
        <v>4779.83</v>
      </c>
      <c r="G1210" s="720">
        <v>4779.83</v>
      </c>
    </row>
    <row r="1211" spans="1:7" ht="165">
      <c r="A1211" s="716">
        <v>180606</v>
      </c>
      <c r="B1211" s="716" t="s">
        <v>3027</v>
      </c>
      <c r="C1211" s="716" t="s">
        <v>3028</v>
      </c>
      <c r="D1211" s="718" t="s">
        <v>205</v>
      </c>
      <c r="E1211" s="718">
        <v>1</v>
      </c>
      <c r="F1211" s="720">
        <v>4871.46</v>
      </c>
      <c r="G1211" s="720">
        <v>4871.46</v>
      </c>
    </row>
    <row r="1212" spans="1:7" ht="165">
      <c r="A1212" s="716">
        <v>180607</v>
      </c>
      <c r="B1212" s="716" t="s">
        <v>3029</v>
      </c>
      <c r="C1212" s="716" t="s">
        <v>3030</v>
      </c>
      <c r="D1212" s="718" t="s">
        <v>205</v>
      </c>
      <c r="E1212" s="718">
        <v>1</v>
      </c>
      <c r="F1212" s="720">
        <v>6795.87</v>
      </c>
      <c r="G1212" s="720">
        <v>6795.87</v>
      </c>
    </row>
    <row r="1213" spans="1:7" ht="165">
      <c r="A1213" s="716">
        <v>180608</v>
      </c>
      <c r="B1213" s="716" t="s">
        <v>3031</v>
      </c>
      <c r="C1213" s="716" t="s">
        <v>3032</v>
      </c>
      <c r="D1213" s="718" t="s">
        <v>205</v>
      </c>
      <c r="E1213" s="718">
        <v>1</v>
      </c>
      <c r="F1213" s="720">
        <v>9962.9500000000007</v>
      </c>
      <c r="G1213" s="720">
        <v>9962.9500000000007</v>
      </c>
    </row>
    <row r="1214" spans="1:7" ht="165">
      <c r="A1214" s="716">
        <v>180609</v>
      </c>
      <c r="B1214" s="716" t="s">
        <v>3033</v>
      </c>
      <c r="C1214" s="716" t="s">
        <v>3034</v>
      </c>
      <c r="D1214" s="718" t="s">
        <v>205</v>
      </c>
      <c r="E1214" s="718">
        <v>1</v>
      </c>
      <c r="F1214" s="720">
        <v>12232.78</v>
      </c>
      <c r="G1214" s="720">
        <v>12232.78</v>
      </c>
    </row>
    <row r="1215" spans="1:7">
      <c r="A1215" s="717">
        <v>1807</v>
      </c>
      <c r="B1215" s="716"/>
      <c r="C1215" s="717" t="s">
        <v>3035</v>
      </c>
      <c r="D1215" s="718"/>
      <c r="E1215" s="718"/>
      <c r="F1215" s="719"/>
      <c r="G1215" s="719"/>
    </row>
    <row r="1216" spans="1:7" ht="75">
      <c r="A1216" s="716">
        <v>180702</v>
      </c>
      <c r="B1216" s="716" t="s">
        <v>3036</v>
      </c>
      <c r="C1216" s="716" t="s">
        <v>3037</v>
      </c>
      <c r="D1216" s="718" t="s">
        <v>205</v>
      </c>
      <c r="E1216" s="718">
        <v>1</v>
      </c>
      <c r="F1216" s="719">
        <v>327.06</v>
      </c>
      <c r="G1216" s="719">
        <v>327.06</v>
      </c>
    </row>
    <row r="1217" spans="1:7">
      <c r="A1217" s="717">
        <v>1808</v>
      </c>
      <c r="B1217" s="716"/>
      <c r="C1217" s="717" t="s">
        <v>337</v>
      </c>
      <c r="D1217" s="718"/>
      <c r="E1217" s="718"/>
      <c r="F1217" s="719"/>
      <c r="G1217" s="719"/>
    </row>
    <row r="1218" spans="1:7" ht="60">
      <c r="A1218" s="716">
        <v>180803</v>
      </c>
      <c r="B1218" s="716" t="s">
        <v>3038</v>
      </c>
      <c r="C1218" s="716" t="s">
        <v>3039</v>
      </c>
      <c r="D1218" s="718" t="s">
        <v>205</v>
      </c>
      <c r="E1218" s="718">
        <v>1</v>
      </c>
      <c r="F1218" s="719">
        <v>173.77</v>
      </c>
      <c r="G1218" s="719">
        <v>173.77</v>
      </c>
    </row>
    <row r="1219" spans="1:7" ht="60">
      <c r="A1219" s="716">
        <v>180804</v>
      </c>
      <c r="B1219" s="716" t="s">
        <v>3040</v>
      </c>
      <c r="C1219" s="716" t="s">
        <v>3041</v>
      </c>
      <c r="D1219" s="718" t="s">
        <v>205</v>
      </c>
      <c r="E1219" s="718">
        <v>1</v>
      </c>
      <c r="F1219" s="720">
        <v>1037.49</v>
      </c>
      <c r="G1219" s="720">
        <v>1037.49</v>
      </c>
    </row>
    <row r="1220" spans="1:7" ht="60">
      <c r="A1220" s="716">
        <v>180809</v>
      </c>
      <c r="B1220" s="716" t="s">
        <v>3042</v>
      </c>
      <c r="C1220" s="716" t="s">
        <v>3043</v>
      </c>
      <c r="D1220" s="718" t="s">
        <v>205</v>
      </c>
      <c r="E1220" s="718">
        <v>1</v>
      </c>
      <c r="F1220" s="719">
        <v>115.44</v>
      </c>
      <c r="G1220" s="719">
        <v>115.44</v>
      </c>
    </row>
    <row r="1221" spans="1:7">
      <c r="A1221" s="717">
        <v>1810</v>
      </c>
      <c r="B1221" s="716"/>
      <c r="C1221" s="717" t="s">
        <v>346</v>
      </c>
      <c r="D1221" s="718"/>
      <c r="E1221" s="718"/>
      <c r="F1221" s="719"/>
      <c r="G1221" s="719"/>
    </row>
    <row r="1222" spans="1:7" ht="105">
      <c r="A1222" s="716">
        <v>181001</v>
      </c>
      <c r="B1222" s="716" t="s">
        <v>3044</v>
      </c>
      <c r="C1222" s="716" t="s">
        <v>348</v>
      </c>
      <c r="D1222" s="718" t="s">
        <v>205</v>
      </c>
      <c r="E1222" s="718">
        <v>1</v>
      </c>
      <c r="F1222" s="719">
        <v>133.93</v>
      </c>
      <c r="G1222" s="719">
        <v>133.93</v>
      </c>
    </row>
    <row r="1223" spans="1:7" ht="105">
      <c r="A1223" s="716">
        <v>181002</v>
      </c>
      <c r="B1223" s="716" t="s">
        <v>3045</v>
      </c>
      <c r="C1223" s="716" t="s">
        <v>3046</v>
      </c>
      <c r="D1223" s="718" t="s">
        <v>205</v>
      </c>
      <c r="E1223" s="718">
        <v>1</v>
      </c>
      <c r="F1223" s="719">
        <v>177.67</v>
      </c>
      <c r="G1223" s="719">
        <v>177.67</v>
      </c>
    </row>
    <row r="1224" spans="1:7" ht="105">
      <c r="A1224" s="716">
        <v>181003</v>
      </c>
      <c r="B1224" s="716" t="s">
        <v>3047</v>
      </c>
      <c r="C1224" s="716" t="s">
        <v>3048</v>
      </c>
      <c r="D1224" s="718" t="s">
        <v>205</v>
      </c>
      <c r="E1224" s="718">
        <v>1</v>
      </c>
      <c r="F1224" s="719">
        <v>131.43</v>
      </c>
      <c r="G1224" s="719">
        <v>131.43</v>
      </c>
    </row>
    <row r="1225" spans="1:7" ht="120">
      <c r="A1225" s="716">
        <v>181004</v>
      </c>
      <c r="B1225" s="716" t="s">
        <v>3049</v>
      </c>
      <c r="C1225" s="716" t="s">
        <v>3050</v>
      </c>
      <c r="D1225" s="718" t="s">
        <v>205</v>
      </c>
      <c r="E1225" s="718">
        <v>1</v>
      </c>
      <c r="F1225" s="719">
        <v>170.85</v>
      </c>
      <c r="G1225" s="719">
        <v>170.85</v>
      </c>
    </row>
    <row r="1226" spans="1:7" ht="105">
      <c r="A1226" s="716">
        <v>181005</v>
      </c>
      <c r="B1226" s="716" t="s">
        <v>3051</v>
      </c>
      <c r="C1226" s="716" t="s">
        <v>3052</v>
      </c>
      <c r="D1226" s="718" t="s">
        <v>205</v>
      </c>
      <c r="E1226" s="718">
        <v>1</v>
      </c>
      <c r="F1226" s="719">
        <v>235.91</v>
      </c>
      <c r="G1226" s="719">
        <v>235.91</v>
      </c>
    </row>
    <row r="1227" spans="1:7" ht="105">
      <c r="A1227" s="716">
        <v>181007</v>
      </c>
      <c r="B1227" s="716" t="s">
        <v>3053</v>
      </c>
      <c r="C1227" s="716" t="s">
        <v>3054</v>
      </c>
      <c r="D1227" s="718" t="s">
        <v>205</v>
      </c>
      <c r="E1227" s="718">
        <v>1</v>
      </c>
      <c r="F1227" s="719">
        <v>235.1</v>
      </c>
      <c r="G1227" s="719">
        <v>235.1</v>
      </c>
    </row>
    <row r="1228" spans="1:7">
      <c r="A1228" s="717">
        <v>19</v>
      </c>
      <c r="B1228" s="716"/>
      <c r="C1228" s="717" t="s">
        <v>357</v>
      </c>
      <c r="D1228" s="718"/>
      <c r="E1228" s="718"/>
      <c r="F1228" s="719"/>
      <c r="G1228" s="719"/>
    </row>
    <row r="1229" spans="1:7">
      <c r="A1229" s="717">
        <v>1901</v>
      </c>
      <c r="B1229" s="716"/>
      <c r="C1229" s="717" t="s">
        <v>359</v>
      </c>
      <c r="D1229" s="718"/>
      <c r="E1229" s="718"/>
      <c r="F1229" s="719"/>
      <c r="G1229" s="719"/>
    </row>
    <row r="1230" spans="1:7" ht="105">
      <c r="A1230" s="716">
        <v>190101</v>
      </c>
      <c r="B1230" s="716" t="s">
        <v>3055</v>
      </c>
      <c r="C1230" s="716" t="s">
        <v>3056</v>
      </c>
      <c r="D1230" s="718" t="s">
        <v>44</v>
      </c>
      <c r="E1230" s="718">
        <v>1</v>
      </c>
      <c r="F1230" s="719">
        <v>20.059999999999999</v>
      </c>
      <c r="G1230" s="719">
        <v>20.059999999999999</v>
      </c>
    </row>
    <row r="1231" spans="1:7" ht="60">
      <c r="A1231" s="716">
        <v>190102</v>
      </c>
      <c r="B1231" s="716" t="s">
        <v>3057</v>
      </c>
      <c r="C1231" s="716" t="s">
        <v>3058</v>
      </c>
      <c r="D1231" s="718" t="s">
        <v>44</v>
      </c>
      <c r="E1231" s="718">
        <v>1</v>
      </c>
      <c r="F1231" s="719">
        <v>25.45</v>
      </c>
      <c r="G1231" s="719">
        <v>25.45</v>
      </c>
    </row>
    <row r="1232" spans="1:7" ht="105">
      <c r="A1232" s="716">
        <v>190103</v>
      </c>
      <c r="B1232" s="716" t="s">
        <v>3059</v>
      </c>
      <c r="C1232" s="716" t="s">
        <v>3060</v>
      </c>
      <c r="D1232" s="718" t="s">
        <v>44</v>
      </c>
      <c r="E1232" s="718">
        <v>1</v>
      </c>
      <c r="F1232" s="719">
        <v>23.75</v>
      </c>
      <c r="G1232" s="719">
        <v>23.75</v>
      </c>
    </row>
    <row r="1233" spans="1:7" ht="105">
      <c r="A1233" s="716">
        <v>190104</v>
      </c>
      <c r="B1233" s="716" t="s">
        <v>3061</v>
      </c>
      <c r="C1233" s="716" t="s">
        <v>3062</v>
      </c>
      <c r="D1233" s="718" t="s">
        <v>44</v>
      </c>
      <c r="E1233" s="718">
        <v>1</v>
      </c>
      <c r="F1233" s="719">
        <v>30.77</v>
      </c>
      <c r="G1233" s="719">
        <v>30.77</v>
      </c>
    </row>
    <row r="1234" spans="1:7" ht="120">
      <c r="A1234" s="716">
        <v>190105</v>
      </c>
      <c r="B1234" s="716" t="s">
        <v>3063</v>
      </c>
      <c r="C1234" s="716" t="s">
        <v>3064</v>
      </c>
      <c r="D1234" s="718" t="s">
        <v>44</v>
      </c>
      <c r="E1234" s="718">
        <v>1</v>
      </c>
      <c r="F1234" s="719">
        <v>35.979999999999997</v>
      </c>
      <c r="G1234" s="719">
        <v>35.979999999999997</v>
      </c>
    </row>
    <row r="1235" spans="1:7" ht="105">
      <c r="A1235" s="716">
        <v>190106</v>
      </c>
      <c r="B1235" s="716" t="s">
        <v>3065</v>
      </c>
      <c r="C1235" s="716" t="s">
        <v>361</v>
      </c>
      <c r="D1235" s="718" t="s">
        <v>44</v>
      </c>
      <c r="E1235" s="718">
        <v>1</v>
      </c>
      <c r="F1235" s="719">
        <v>31.27</v>
      </c>
      <c r="G1235" s="719">
        <v>31.27</v>
      </c>
    </row>
    <row r="1236" spans="1:7" ht="60">
      <c r="A1236" s="716">
        <v>190107</v>
      </c>
      <c r="B1236" s="716" t="s">
        <v>3066</v>
      </c>
      <c r="C1236" s="716" t="s">
        <v>3067</v>
      </c>
      <c r="D1236" s="718" t="s">
        <v>44</v>
      </c>
      <c r="E1236" s="718">
        <v>1</v>
      </c>
      <c r="F1236" s="719">
        <v>4.54</v>
      </c>
      <c r="G1236" s="719">
        <v>4.54</v>
      </c>
    </row>
    <row r="1237" spans="1:7" ht="60">
      <c r="A1237" s="716">
        <v>190108</v>
      </c>
      <c r="B1237" s="716" t="s">
        <v>3068</v>
      </c>
      <c r="C1237" s="716" t="s">
        <v>3069</v>
      </c>
      <c r="D1237" s="718" t="s">
        <v>44</v>
      </c>
      <c r="E1237" s="718">
        <v>1</v>
      </c>
      <c r="F1237" s="719">
        <v>12.41</v>
      </c>
      <c r="G1237" s="719">
        <v>12.41</v>
      </c>
    </row>
    <row r="1238" spans="1:7" ht="75">
      <c r="A1238" s="716">
        <v>190109</v>
      </c>
      <c r="B1238" s="716" t="s">
        <v>3070</v>
      </c>
      <c r="C1238" s="716" t="s">
        <v>3071</v>
      </c>
      <c r="D1238" s="718" t="s">
        <v>205</v>
      </c>
      <c r="E1238" s="718">
        <v>1</v>
      </c>
      <c r="F1238" s="719">
        <v>115.11</v>
      </c>
      <c r="G1238" s="719">
        <v>115.11</v>
      </c>
    </row>
    <row r="1239" spans="1:7" ht="75">
      <c r="A1239" s="716">
        <v>190114</v>
      </c>
      <c r="B1239" s="716" t="s">
        <v>3072</v>
      </c>
      <c r="C1239" s="716" t="s">
        <v>3073</v>
      </c>
      <c r="D1239" s="718" t="s">
        <v>44</v>
      </c>
      <c r="E1239" s="718">
        <v>1</v>
      </c>
      <c r="F1239" s="719">
        <v>3.37</v>
      </c>
      <c r="G1239" s="719">
        <v>3.37</v>
      </c>
    </row>
    <row r="1240" spans="1:7" ht="120">
      <c r="A1240" s="716">
        <v>190115</v>
      </c>
      <c r="B1240" s="716" t="s">
        <v>3074</v>
      </c>
      <c r="C1240" s="716" t="s">
        <v>3075</v>
      </c>
      <c r="D1240" s="718" t="s">
        <v>44</v>
      </c>
      <c r="E1240" s="718">
        <v>1</v>
      </c>
      <c r="F1240" s="719">
        <v>25</v>
      </c>
      <c r="G1240" s="719">
        <v>25</v>
      </c>
    </row>
    <row r="1241" spans="1:7" ht="120">
      <c r="A1241" s="716">
        <v>190116</v>
      </c>
      <c r="B1241" s="716" t="s">
        <v>3076</v>
      </c>
      <c r="C1241" s="716" t="s">
        <v>3077</v>
      </c>
      <c r="D1241" s="718" t="s">
        <v>44</v>
      </c>
      <c r="E1241" s="718">
        <v>1</v>
      </c>
      <c r="F1241" s="719">
        <v>28.61</v>
      </c>
      <c r="G1241" s="719">
        <v>28.61</v>
      </c>
    </row>
    <row r="1242" spans="1:7" ht="120">
      <c r="A1242" s="716">
        <v>190117</v>
      </c>
      <c r="B1242" s="716" t="s">
        <v>3078</v>
      </c>
      <c r="C1242" s="716" t="s">
        <v>3079</v>
      </c>
      <c r="D1242" s="718" t="s">
        <v>44</v>
      </c>
      <c r="E1242" s="718">
        <v>1</v>
      </c>
      <c r="F1242" s="719">
        <v>25.15</v>
      </c>
      <c r="G1242" s="719">
        <v>25.15</v>
      </c>
    </row>
    <row r="1243" spans="1:7" ht="75">
      <c r="A1243" s="716">
        <v>190121</v>
      </c>
      <c r="B1243" s="716" t="s">
        <v>3080</v>
      </c>
      <c r="C1243" s="716" t="s">
        <v>3081</v>
      </c>
      <c r="D1243" s="718" t="s">
        <v>44</v>
      </c>
      <c r="E1243" s="718">
        <v>1</v>
      </c>
      <c r="F1243" s="719">
        <v>3.57</v>
      </c>
      <c r="G1243" s="719">
        <v>3.57</v>
      </c>
    </row>
    <row r="1244" spans="1:7" ht="30">
      <c r="A1244" s="717">
        <v>1902</v>
      </c>
      <c r="B1244" s="716"/>
      <c r="C1244" s="717" t="s">
        <v>3082</v>
      </c>
      <c r="D1244" s="718"/>
      <c r="E1244" s="718"/>
      <c r="F1244" s="719"/>
      <c r="G1244" s="719"/>
    </row>
    <row r="1245" spans="1:7" ht="90">
      <c r="A1245" s="716">
        <v>190201</v>
      </c>
      <c r="B1245" s="716" t="s">
        <v>3083</v>
      </c>
      <c r="C1245" s="716" t="s">
        <v>3084</v>
      </c>
      <c r="D1245" s="718" t="s">
        <v>44</v>
      </c>
      <c r="E1245" s="718">
        <v>1</v>
      </c>
      <c r="F1245" s="719">
        <v>15.93</v>
      </c>
      <c r="G1245" s="719">
        <v>15.93</v>
      </c>
    </row>
    <row r="1246" spans="1:7" ht="75">
      <c r="A1246" s="716">
        <v>190202</v>
      </c>
      <c r="B1246" s="716" t="s">
        <v>3085</v>
      </c>
      <c r="C1246" s="716" t="s">
        <v>3086</v>
      </c>
      <c r="D1246" s="718" t="s">
        <v>44</v>
      </c>
      <c r="E1246" s="718">
        <v>1</v>
      </c>
      <c r="F1246" s="719">
        <v>18.079999999999998</v>
      </c>
      <c r="G1246" s="719">
        <v>18.079999999999998</v>
      </c>
    </row>
    <row r="1247" spans="1:7" ht="120">
      <c r="A1247" s="716">
        <v>190203</v>
      </c>
      <c r="B1247" s="716" t="s">
        <v>3087</v>
      </c>
      <c r="C1247" s="716" t="s">
        <v>3088</v>
      </c>
      <c r="D1247" s="718" t="s">
        <v>44</v>
      </c>
      <c r="E1247" s="718">
        <v>1</v>
      </c>
      <c r="F1247" s="719">
        <v>29.82</v>
      </c>
      <c r="G1247" s="719">
        <v>29.82</v>
      </c>
    </row>
    <row r="1248" spans="1:7" ht="120">
      <c r="A1248" s="716">
        <v>190204</v>
      </c>
      <c r="B1248" s="716" t="s">
        <v>3089</v>
      </c>
      <c r="C1248" s="716" t="s">
        <v>3090</v>
      </c>
      <c r="D1248" s="718" t="s">
        <v>44</v>
      </c>
      <c r="E1248" s="718">
        <v>1</v>
      </c>
      <c r="F1248" s="719">
        <v>37.35</v>
      </c>
      <c r="G1248" s="719">
        <v>37.35</v>
      </c>
    </row>
    <row r="1249" spans="1:7" ht="60">
      <c r="A1249" s="716">
        <v>190205</v>
      </c>
      <c r="B1249" s="716" t="s">
        <v>3091</v>
      </c>
      <c r="C1249" s="716" t="s">
        <v>3092</v>
      </c>
      <c r="D1249" s="718" t="s">
        <v>44</v>
      </c>
      <c r="E1249" s="718">
        <v>1</v>
      </c>
      <c r="F1249" s="719">
        <v>12.46</v>
      </c>
      <c r="G1249" s="719">
        <v>12.46</v>
      </c>
    </row>
    <row r="1250" spans="1:7" ht="120">
      <c r="A1250" s="716">
        <v>190211</v>
      </c>
      <c r="B1250" s="716" t="s">
        <v>3093</v>
      </c>
      <c r="C1250" s="716" t="s">
        <v>3094</v>
      </c>
      <c r="D1250" s="718" t="s">
        <v>44</v>
      </c>
      <c r="E1250" s="718">
        <v>1</v>
      </c>
      <c r="F1250" s="719">
        <v>25</v>
      </c>
      <c r="G1250" s="719">
        <v>25</v>
      </c>
    </row>
    <row r="1251" spans="1:7">
      <c r="A1251" s="717">
        <v>1903</v>
      </c>
      <c r="B1251" s="716"/>
      <c r="C1251" s="717" t="s">
        <v>363</v>
      </c>
      <c r="D1251" s="718"/>
      <c r="E1251" s="718"/>
      <c r="F1251" s="719"/>
      <c r="G1251" s="719"/>
    </row>
    <row r="1252" spans="1:7" ht="120">
      <c r="A1252" s="716">
        <v>190301</v>
      </c>
      <c r="B1252" s="716" t="s">
        <v>3095</v>
      </c>
      <c r="C1252" s="716" t="s">
        <v>3096</v>
      </c>
      <c r="D1252" s="718" t="s">
        <v>44</v>
      </c>
      <c r="E1252" s="718">
        <v>1</v>
      </c>
      <c r="F1252" s="719">
        <v>49.07</v>
      </c>
      <c r="G1252" s="719">
        <v>49.07</v>
      </c>
    </row>
    <row r="1253" spans="1:7" ht="105">
      <c r="A1253" s="716">
        <v>190302</v>
      </c>
      <c r="B1253" s="716" t="s">
        <v>3097</v>
      </c>
      <c r="C1253" s="716" t="s">
        <v>3098</v>
      </c>
      <c r="D1253" s="718" t="s">
        <v>44</v>
      </c>
      <c r="E1253" s="718">
        <v>1</v>
      </c>
      <c r="F1253" s="719">
        <v>43.8</v>
      </c>
      <c r="G1253" s="719">
        <v>43.8</v>
      </c>
    </row>
    <row r="1254" spans="1:7" ht="90">
      <c r="A1254" s="716">
        <v>190303</v>
      </c>
      <c r="B1254" s="716" t="s">
        <v>3099</v>
      </c>
      <c r="C1254" s="716" t="s">
        <v>3100</v>
      </c>
      <c r="D1254" s="718" t="s">
        <v>44</v>
      </c>
      <c r="E1254" s="718">
        <v>1</v>
      </c>
      <c r="F1254" s="719">
        <v>29.93</v>
      </c>
      <c r="G1254" s="719">
        <v>29.93</v>
      </c>
    </row>
    <row r="1255" spans="1:7" ht="90">
      <c r="A1255" s="716">
        <v>190306</v>
      </c>
      <c r="B1255" s="716" t="s">
        <v>3101</v>
      </c>
      <c r="C1255" s="716" t="s">
        <v>3102</v>
      </c>
      <c r="D1255" s="718" t="s">
        <v>44</v>
      </c>
      <c r="E1255" s="718">
        <v>1</v>
      </c>
      <c r="F1255" s="719">
        <v>28.73</v>
      </c>
      <c r="G1255" s="719">
        <v>28.73</v>
      </c>
    </row>
    <row r="1256" spans="1:7" ht="75">
      <c r="A1256" s="716">
        <v>190307</v>
      </c>
      <c r="B1256" s="716" t="s">
        <v>3103</v>
      </c>
      <c r="C1256" s="716" t="s">
        <v>3104</v>
      </c>
      <c r="D1256" s="718" t="s">
        <v>44</v>
      </c>
      <c r="E1256" s="718">
        <v>1</v>
      </c>
      <c r="F1256" s="719">
        <v>24.83</v>
      </c>
      <c r="G1256" s="719">
        <v>24.83</v>
      </c>
    </row>
    <row r="1257" spans="1:7">
      <c r="A1257" s="717">
        <v>1904</v>
      </c>
      <c r="B1257" s="716"/>
      <c r="C1257" s="717" t="s">
        <v>3105</v>
      </c>
      <c r="D1257" s="718"/>
      <c r="E1257" s="718"/>
      <c r="F1257" s="719"/>
      <c r="G1257" s="719"/>
    </row>
    <row r="1258" spans="1:7" ht="75">
      <c r="A1258" s="716">
        <v>190417</v>
      </c>
      <c r="B1258" s="716" t="s">
        <v>3106</v>
      </c>
      <c r="C1258" s="716" t="s">
        <v>3107</v>
      </c>
      <c r="D1258" s="718" t="s">
        <v>44</v>
      </c>
      <c r="E1258" s="718">
        <v>1</v>
      </c>
      <c r="F1258" s="719">
        <v>53.06</v>
      </c>
      <c r="G1258" s="719">
        <v>53.06</v>
      </c>
    </row>
    <row r="1259" spans="1:7" ht="60">
      <c r="A1259" s="716">
        <v>190418</v>
      </c>
      <c r="B1259" s="716" t="s">
        <v>3108</v>
      </c>
      <c r="C1259" s="716" t="s">
        <v>3109</v>
      </c>
      <c r="D1259" s="718" t="s">
        <v>44</v>
      </c>
      <c r="E1259" s="718">
        <v>1</v>
      </c>
      <c r="F1259" s="719">
        <v>42.17</v>
      </c>
      <c r="G1259" s="719">
        <v>42.17</v>
      </c>
    </row>
    <row r="1260" spans="1:7">
      <c r="A1260" s="717">
        <v>1905</v>
      </c>
      <c r="B1260" s="716"/>
      <c r="C1260" s="717" t="s">
        <v>3110</v>
      </c>
      <c r="D1260" s="718"/>
      <c r="E1260" s="718"/>
      <c r="F1260" s="719"/>
      <c r="G1260" s="719"/>
    </row>
    <row r="1261" spans="1:7" ht="105">
      <c r="A1261" s="716">
        <v>190501</v>
      </c>
      <c r="B1261" s="716" t="s">
        <v>3111</v>
      </c>
      <c r="C1261" s="716" t="s">
        <v>3112</v>
      </c>
      <c r="D1261" s="718" t="s">
        <v>205</v>
      </c>
      <c r="E1261" s="718">
        <v>1</v>
      </c>
      <c r="F1261" s="719">
        <v>6.36</v>
      </c>
      <c r="G1261" s="719">
        <v>6.36</v>
      </c>
    </row>
    <row r="1262" spans="1:7">
      <c r="A1262" s="717">
        <v>1906</v>
      </c>
      <c r="B1262" s="716"/>
      <c r="C1262" s="717" t="s">
        <v>3113</v>
      </c>
      <c r="D1262" s="718"/>
      <c r="E1262" s="718"/>
      <c r="F1262" s="719"/>
      <c r="G1262" s="719"/>
    </row>
    <row r="1263" spans="1:7" ht="90">
      <c r="A1263" s="716">
        <v>190601</v>
      </c>
      <c r="B1263" s="716" t="s">
        <v>3114</v>
      </c>
      <c r="C1263" s="716" t="s">
        <v>3115</v>
      </c>
      <c r="D1263" s="718" t="s">
        <v>88</v>
      </c>
      <c r="E1263" s="718">
        <v>1</v>
      </c>
      <c r="F1263" s="719">
        <v>10.28</v>
      </c>
      <c r="G1263" s="719">
        <v>10.28</v>
      </c>
    </row>
    <row r="1264" spans="1:7" ht="90">
      <c r="A1264" s="716">
        <v>190602</v>
      </c>
      <c r="B1264" s="716" t="s">
        <v>3116</v>
      </c>
      <c r="C1264" s="716" t="s">
        <v>3117</v>
      </c>
      <c r="D1264" s="718" t="s">
        <v>44</v>
      </c>
      <c r="E1264" s="718">
        <v>1</v>
      </c>
      <c r="F1264" s="719">
        <v>20.86</v>
      </c>
      <c r="G1264" s="719">
        <v>20.86</v>
      </c>
    </row>
    <row r="1265" spans="1:7" ht="60">
      <c r="A1265" s="716">
        <v>190603</v>
      </c>
      <c r="B1265" s="716" t="s">
        <v>3118</v>
      </c>
      <c r="C1265" s="716" t="s">
        <v>3119</v>
      </c>
      <c r="D1265" s="718" t="s">
        <v>44</v>
      </c>
      <c r="E1265" s="718">
        <v>1</v>
      </c>
      <c r="F1265" s="719">
        <v>24.36</v>
      </c>
      <c r="G1265" s="719">
        <v>24.36</v>
      </c>
    </row>
    <row r="1266" spans="1:7" ht="90">
      <c r="A1266" s="716">
        <v>190604</v>
      </c>
      <c r="B1266" s="716" t="s">
        <v>3120</v>
      </c>
      <c r="C1266" s="716" t="s">
        <v>3121</v>
      </c>
      <c r="D1266" s="718" t="s">
        <v>88</v>
      </c>
      <c r="E1266" s="718">
        <v>1</v>
      </c>
      <c r="F1266" s="719">
        <v>11.26</v>
      </c>
      <c r="G1266" s="719">
        <v>11.26</v>
      </c>
    </row>
    <row r="1267" spans="1:7" ht="90">
      <c r="A1267" s="716">
        <v>190605</v>
      </c>
      <c r="B1267" s="716" t="s">
        <v>3122</v>
      </c>
      <c r="C1267" s="716" t="s">
        <v>3123</v>
      </c>
      <c r="D1267" s="718" t="s">
        <v>44</v>
      </c>
      <c r="E1267" s="718">
        <v>1</v>
      </c>
      <c r="F1267" s="719">
        <v>83.37</v>
      </c>
      <c r="G1267" s="719">
        <v>83.37</v>
      </c>
    </row>
    <row r="1268" spans="1:7" ht="30">
      <c r="A1268" s="717">
        <v>20</v>
      </c>
      <c r="B1268" s="716"/>
      <c r="C1268" s="717" t="s">
        <v>366</v>
      </c>
      <c r="D1268" s="718"/>
      <c r="E1268" s="718"/>
      <c r="F1268" s="719"/>
      <c r="G1268" s="719"/>
    </row>
    <row r="1269" spans="1:7">
      <c r="A1269" s="717">
        <v>2001</v>
      </c>
      <c r="B1269" s="716"/>
      <c r="C1269" s="717" t="s">
        <v>368</v>
      </c>
      <c r="D1269" s="718"/>
      <c r="E1269" s="718"/>
      <c r="F1269" s="719"/>
      <c r="G1269" s="719"/>
    </row>
    <row r="1270" spans="1:7" ht="165">
      <c r="A1270" s="716">
        <v>200101</v>
      </c>
      <c r="B1270" s="716" t="s">
        <v>3124</v>
      </c>
      <c r="C1270" s="716" t="s">
        <v>3125</v>
      </c>
      <c r="D1270" s="718" t="s">
        <v>44</v>
      </c>
      <c r="E1270" s="718">
        <v>1</v>
      </c>
      <c r="F1270" s="719">
        <v>235.66</v>
      </c>
      <c r="G1270" s="719">
        <v>235.66</v>
      </c>
    </row>
    <row r="1271" spans="1:7" ht="105">
      <c r="A1271" s="716">
        <v>200104</v>
      </c>
      <c r="B1271" s="716" t="s">
        <v>3126</v>
      </c>
      <c r="C1271" s="716" t="s">
        <v>3127</v>
      </c>
      <c r="D1271" s="718" t="s">
        <v>88</v>
      </c>
      <c r="E1271" s="718">
        <v>1</v>
      </c>
      <c r="F1271" s="719">
        <v>383.69</v>
      </c>
      <c r="G1271" s="719">
        <v>383.69</v>
      </c>
    </row>
    <row r="1272" spans="1:7" ht="150">
      <c r="A1272" s="716">
        <v>200105</v>
      </c>
      <c r="B1272" s="716" t="s">
        <v>3128</v>
      </c>
      <c r="C1272" s="716" t="s">
        <v>3129</v>
      </c>
      <c r="D1272" s="718" t="s">
        <v>88</v>
      </c>
      <c r="E1272" s="718">
        <v>1</v>
      </c>
      <c r="F1272" s="719">
        <v>173.49</v>
      </c>
      <c r="G1272" s="719">
        <v>173.49</v>
      </c>
    </row>
    <row r="1273" spans="1:7" ht="90">
      <c r="A1273" s="716">
        <v>200107</v>
      </c>
      <c r="B1273" s="716" t="s">
        <v>3130</v>
      </c>
      <c r="C1273" s="716" t="s">
        <v>3131</v>
      </c>
      <c r="D1273" s="718" t="s">
        <v>88</v>
      </c>
      <c r="E1273" s="718">
        <v>1</v>
      </c>
      <c r="F1273" s="719">
        <v>101.58</v>
      </c>
      <c r="G1273" s="719">
        <v>101.58</v>
      </c>
    </row>
    <row r="1274" spans="1:7" ht="60">
      <c r="A1274" s="716">
        <v>200108</v>
      </c>
      <c r="B1274" s="716" t="s">
        <v>3132</v>
      </c>
      <c r="C1274" s="716" t="s">
        <v>3133</v>
      </c>
      <c r="D1274" s="718" t="s">
        <v>776</v>
      </c>
      <c r="E1274" s="718">
        <v>1</v>
      </c>
      <c r="F1274" s="720">
        <v>1194.6400000000001</v>
      </c>
      <c r="G1274" s="720">
        <v>1194.6400000000001</v>
      </c>
    </row>
    <row r="1275" spans="1:7" ht="120">
      <c r="A1275" s="716">
        <v>200120</v>
      </c>
      <c r="B1275" s="716" t="s">
        <v>3134</v>
      </c>
      <c r="C1275" s="716" t="s">
        <v>3135</v>
      </c>
      <c r="D1275" s="718" t="s">
        <v>88</v>
      </c>
      <c r="E1275" s="718">
        <v>1</v>
      </c>
      <c r="F1275" s="719">
        <v>246.63</v>
      </c>
      <c r="G1275" s="719">
        <v>246.63</v>
      </c>
    </row>
    <row r="1276" spans="1:7" ht="105">
      <c r="A1276" s="716">
        <v>200124</v>
      </c>
      <c r="B1276" s="716" t="s">
        <v>3136</v>
      </c>
      <c r="C1276" s="716" t="s">
        <v>3137</v>
      </c>
      <c r="D1276" s="718" t="s">
        <v>88</v>
      </c>
      <c r="E1276" s="718">
        <v>1</v>
      </c>
      <c r="F1276" s="720">
        <v>1020.58</v>
      </c>
      <c r="G1276" s="720">
        <v>1020.58</v>
      </c>
    </row>
    <row r="1277" spans="1:7" ht="90">
      <c r="A1277" s="716">
        <v>200128</v>
      </c>
      <c r="B1277" s="716" t="s">
        <v>3138</v>
      </c>
      <c r="C1277" s="716" t="s">
        <v>3139</v>
      </c>
      <c r="D1277" s="718" t="s">
        <v>44</v>
      </c>
      <c r="E1277" s="718">
        <v>1</v>
      </c>
      <c r="F1277" s="719">
        <v>243.88</v>
      </c>
      <c r="G1277" s="719">
        <v>243.88</v>
      </c>
    </row>
    <row r="1278" spans="1:7" ht="60">
      <c r="A1278" s="716">
        <v>200129</v>
      </c>
      <c r="B1278" s="716" t="s">
        <v>3140</v>
      </c>
      <c r="C1278" s="716" t="s">
        <v>3141</v>
      </c>
      <c r="D1278" s="718" t="s">
        <v>88</v>
      </c>
      <c r="E1278" s="718">
        <v>1</v>
      </c>
      <c r="F1278" s="719">
        <v>132.57</v>
      </c>
      <c r="G1278" s="719">
        <v>132.57</v>
      </c>
    </row>
    <row r="1279" spans="1:7" ht="75">
      <c r="A1279" s="716">
        <v>200130</v>
      </c>
      <c r="B1279" s="716" t="s">
        <v>3142</v>
      </c>
      <c r="C1279" s="716" t="s">
        <v>3143</v>
      </c>
      <c r="D1279" s="718" t="s">
        <v>88</v>
      </c>
      <c r="E1279" s="718">
        <v>1</v>
      </c>
      <c r="F1279" s="719">
        <v>970.68</v>
      </c>
      <c r="G1279" s="719">
        <v>970.68</v>
      </c>
    </row>
    <row r="1280" spans="1:7" ht="75">
      <c r="A1280" s="716">
        <v>200131</v>
      </c>
      <c r="B1280" s="716" t="s">
        <v>3144</v>
      </c>
      <c r="C1280" s="716" t="s">
        <v>3145</v>
      </c>
      <c r="D1280" s="718" t="s">
        <v>88</v>
      </c>
      <c r="E1280" s="718">
        <v>1</v>
      </c>
      <c r="F1280" s="720">
        <v>1789.77</v>
      </c>
      <c r="G1280" s="720">
        <v>1789.77</v>
      </c>
    </row>
    <row r="1281" spans="1:7" ht="105">
      <c r="A1281" s="716">
        <v>200132</v>
      </c>
      <c r="B1281" s="716" t="s">
        <v>3146</v>
      </c>
      <c r="C1281" s="716" t="s">
        <v>3147</v>
      </c>
      <c r="D1281" s="718" t="s">
        <v>205</v>
      </c>
      <c r="E1281" s="718">
        <v>1</v>
      </c>
      <c r="F1281" s="720">
        <v>5959.9</v>
      </c>
      <c r="G1281" s="720">
        <v>5959.9</v>
      </c>
    </row>
    <row r="1282" spans="1:7" ht="105">
      <c r="A1282" s="716">
        <v>200133</v>
      </c>
      <c r="B1282" s="716" t="s">
        <v>3148</v>
      </c>
      <c r="C1282" s="716" t="s">
        <v>3149</v>
      </c>
      <c r="D1282" s="718" t="s">
        <v>205</v>
      </c>
      <c r="E1282" s="718">
        <v>1</v>
      </c>
      <c r="F1282" s="720">
        <v>2169.5700000000002</v>
      </c>
      <c r="G1282" s="720">
        <v>2169.5700000000002</v>
      </c>
    </row>
    <row r="1283" spans="1:7" ht="120">
      <c r="A1283" s="716">
        <v>200141</v>
      </c>
      <c r="B1283" s="716" t="s">
        <v>3150</v>
      </c>
      <c r="C1283" s="716" t="s">
        <v>3151</v>
      </c>
      <c r="D1283" s="718" t="s">
        <v>88</v>
      </c>
      <c r="E1283" s="718">
        <v>1</v>
      </c>
      <c r="F1283" s="719">
        <v>438.2</v>
      </c>
      <c r="G1283" s="719">
        <v>438.2</v>
      </c>
    </row>
    <row r="1284" spans="1:7">
      <c r="A1284" s="717">
        <v>2002</v>
      </c>
      <c r="B1284" s="716"/>
      <c r="C1284" s="717" t="s">
        <v>373</v>
      </c>
      <c r="D1284" s="718"/>
      <c r="E1284" s="718"/>
      <c r="F1284" s="719"/>
      <c r="G1284" s="719"/>
    </row>
    <row r="1285" spans="1:7" ht="75">
      <c r="A1285" s="716">
        <v>200202</v>
      </c>
      <c r="B1285" s="716" t="s">
        <v>3152</v>
      </c>
      <c r="C1285" s="716" t="s">
        <v>3153</v>
      </c>
      <c r="D1285" s="718" t="s">
        <v>88</v>
      </c>
      <c r="E1285" s="718">
        <v>1</v>
      </c>
      <c r="F1285" s="719">
        <v>73.42</v>
      </c>
      <c r="G1285" s="719">
        <v>73.42</v>
      </c>
    </row>
    <row r="1286" spans="1:7" ht="135">
      <c r="A1286" s="716">
        <v>200206</v>
      </c>
      <c r="B1286" s="716" t="s">
        <v>3154</v>
      </c>
      <c r="C1286" s="716" t="s">
        <v>3583</v>
      </c>
      <c r="D1286" s="718" t="s">
        <v>44</v>
      </c>
      <c r="E1286" s="718">
        <v>1</v>
      </c>
      <c r="F1286" s="719">
        <v>109.9</v>
      </c>
      <c r="G1286" s="719">
        <v>109.9</v>
      </c>
    </row>
    <row r="1287" spans="1:7" ht="90">
      <c r="A1287" s="716">
        <v>200209</v>
      </c>
      <c r="B1287" s="716" t="s">
        <v>3155</v>
      </c>
      <c r="C1287" s="716" t="s">
        <v>3156</v>
      </c>
      <c r="D1287" s="718" t="s">
        <v>44</v>
      </c>
      <c r="E1287" s="718">
        <v>1</v>
      </c>
      <c r="F1287" s="719">
        <v>171.43</v>
      </c>
      <c r="G1287" s="719">
        <v>171.43</v>
      </c>
    </row>
    <row r="1288" spans="1:7" ht="135">
      <c r="A1288" s="716">
        <v>200214</v>
      </c>
      <c r="B1288" s="716" t="s">
        <v>3157</v>
      </c>
      <c r="C1288" s="716" t="s">
        <v>3584</v>
      </c>
      <c r="D1288" s="718" t="s">
        <v>44</v>
      </c>
      <c r="E1288" s="718">
        <v>1</v>
      </c>
      <c r="F1288" s="719">
        <v>140.99</v>
      </c>
      <c r="G1288" s="719">
        <v>140.99</v>
      </c>
    </row>
    <row r="1289" spans="1:7" ht="120">
      <c r="A1289" s="716">
        <v>200223</v>
      </c>
      <c r="B1289" s="716" t="s">
        <v>3158</v>
      </c>
      <c r="C1289" s="716" t="s">
        <v>3159</v>
      </c>
      <c r="D1289" s="718" t="s">
        <v>776</v>
      </c>
      <c r="E1289" s="718">
        <v>1</v>
      </c>
      <c r="F1289" s="719">
        <v>304.61</v>
      </c>
      <c r="G1289" s="719">
        <v>304.61</v>
      </c>
    </row>
    <row r="1290" spans="1:7" ht="90">
      <c r="A1290" s="716">
        <v>200229</v>
      </c>
      <c r="B1290" s="716" t="s">
        <v>3160</v>
      </c>
      <c r="C1290" s="716" t="s">
        <v>3161</v>
      </c>
      <c r="D1290" s="718" t="s">
        <v>88</v>
      </c>
      <c r="E1290" s="718">
        <v>1</v>
      </c>
      <c r="F1290" s="719">
        <v>90.41</v>
      </c>
      <c r="G1290" s="719">
        <v>90.41</v>
      </c>
    </row>
    <row r="1291" spans="1:7" ht="135">
      <c r="A1291" s="716">
        <v>200237</v>
      </c>
      <c r="B1291" s="716" t="s">
        <v>3162</v>
      </c>
      <c r="C1291" s="716" t="s">
        <v>3163</v>
      </c>
      <c r="D1291" s="718" t="s">
        <v>44</v>
      </c>
      <c r="E1291" s="718">
        <v>1</v>
      </c>
      <c r="F1291" s="719">
        <v>90.82</v>
      </c>
      <c r="G1291" s="719">
        <v>90.82</v>
      </c>
    </row>
    <row r="1292" spans="1:7" ht="105">
      <c r="A1292" s="716">
        <v>200243</v>
      </c>
      <c r="B1292" s="716" t="s">
        <v>3164</v>
      </c>
      <c r="C1292" s="716" t="s">
        <v>3165</v>
      </c>
      <c r="D1292" s="718" t="s">
        <v>88</v>
      </c>
      <c r="E1292" s="718">
        <v>1</v>
      </c>
      <c r="F1292" s="719">
        <v>284.14999999999998</v>
      </c>
      <c r="G1292" s="719">
        <v>284.14999999999998</v>
      </c>
    </row>
    <row r="1293" spans="1:7" ht="90">
      <c r="A1293" s="716">
        <v>200253</v>
      </c>
      <c r="B1293" s="716" t="s">
        <v>3166</v>
      </c>
      <c r="C1293" s="716" t="s">
        <v>3167</v>
      </c>
      <c r="D1293" s="718" t="s">
        <v>44</v>
      </c>
      <c r="E1293" s="718">
        <v>1</v>
      </c>
      <c r="F1293" s="719">
        <v>117.86</v>
      </c>
      <c r="G1293" s="719">
        <v>117.86</v>
      </c>
    </row>
    <row r="1294" spans="1:7" ht="90">
      <c r="A1294" s="716">
        <v>200254</v>
      </c>
      <c r="B1294" s="716" t="s">
        <v>3168</v>
      </c>
      <c r="C1294" s="716" t="s">
        <v>3169</v>
      </c>
      <c r="D1294" s="718" t="s">
        <v>44</v>
      </c>
      <c r="E1294" s="718">
        <v>1</v>
      </c>
      <c r="F1294" s="719">
        <v>115.55</v>
      </c>
      <c r="G1294" s="719">
        <v>115.55</v>
      </c>
    </row>
    <row r="1295" spans="1:7">
      <c r="A1295" s="717">
        <v>2003</v>
      </c>
      <c r="B1295" s="716"/>
      <c r="C1295" s="717" t="s">
        <v>3170</v>
      </c>
      <c r="D1295" s="718"/>
      <c r="E1295" s="718"/>
      <c r="F1295" s="719"/>
      <c r="G1295" s="719"/>
    </row>
    <row r="1296" spans="1:7" ht="60">
      <c r="A1296" s="716">
        <v>200303</v>
      </c>
      <c r="B1296" s="716" t="s">
        <v>3171</v>
      </c>
      <c r="C1296" s="716" t="s">
        <v>3172</v>
      </c>
      <c r="D1296" s="718" t="s">
        <v>44</v>
      </c>
      <c r="E1296" s="718">
        <v>1</v>
      </c>
      <c r="F1296" s="719">
        <v>14.83</v>
      </c>
      <c r="G1296" s="719">
        <v>14.83</v>
      </c>
    </row>
    <row r="1297" spans="1:7" ht="60">
      <c r="A1297" s="716">
        <v>200305</v>
      </c>
      <c r="B1297" s="716" t="s">
        <v>3173</v>
      </c>
      <c r="C1297" s="716" t="s">
        <v>3174</v>
      </c>
      <c r="D1297" s="718" t="s">
        <v>776</v>
      </c>
      <c r="E1297" s="718">
        <v>1</v>
      </c>
      <c r="F1297" s="719">
        <v>243.68</v>
      </c>
      <c r="G1297" s="719">
        <v>243.68</v>
      </c>
    </row>
    <row r="1298" spans="1:7" ht="60">
      <c r="A1298" s="716">
        <v>200306</v>
      </c>
      <c r="B1298" s="716" t="s">
        <v>3175</v>
      </c>
      <c r="C1298" s="716" t="s">
        <v>3176</v>
      </c>
      <c r="D1298" s="718" t="s">
        <v>776</v>
      </c>
      <c r="E1298" s="718">
        <v>1</v>
      </c>
      <c r="F1298" s="719">
        <v>244.9</v>
      </c>
      <c r="G1298" s="719">
        <v>244.9</v>
      </c>
    </row>
    <row r="1299" spans="1:7" ht="60">
      <c r="A1299" s="716">
        <v>200307</v>
      </c>
      <c r="B1299" s="716" t="s">
        <v>3177</v>
      </c>
      <c r="C1299" s="716" t="s">
        <v>3178</v>
      </c>
      <c r="D1299" s="718" t="s">
        <v>776</v>
      </c>
      <c r="E1299" s="718">
        <v>1</v>
      </c>
      <c r="F1299" s="719">
        <v>296.88</v>
      </c>
      <c r="G1299" s="719">
        <v>296.88</v>
      </c>
    </row>
    <row r="1300" spans="1:7" ht="60">
      <c r="A1300" s="716">
        <v>200323</v>
      </c>
      <c r="B1300" s="716" t="s">
        <v>3179</v>
      </c>
      <c r="C1300" s="716" t="s">
        <v>3180</v>
      </c>
      <c r="D1300" s="718" t="s">
        <v>776</v>
      </c>
      <c r="E1300" s="718">
        <v>1</v>
      </c>
      <c r="F1300" s="719">
        <v>167.83</v>
      </c>
      <c r="G1300" s="719">
        <v>167.83</v>
      </c>
    </row>
    <row r="1301" spans="1:7" ht="60">
      <c r="A1301" s="716">
        <v>200326</v>
      </c>
      <c r="B1301" s="716" t="s">
        <v>3181</v>
      </c>
      <c r="C1301" s="716" t="s">
        <v>3182</v>
      </c>
      <c r="D1301" s="718" t="s">
        <v>44</v>
      </c>
      <c r="E1301" s="718">
        <v>1</v>
      </c>
      <c r="F1301" s="719">
        <v>34.340000000000003</v>
      </c>
      <c r="G1301" s="719">
        <v>34.340000000000003</v>
      </c>
    </row>
    <row r="1302" spans="1:7" ht="30">
      <c r="A1302" s="717">
        <v>2004</v>
      </c>
      <c r="B1302" s="716"/>
      <c r="C1302" s="717" t="s">
        <v>376</v>
      </c>
      <c r="D1302" s="718"/>
      <c r="E1302" s="718"/>
      <c r="F1302" s="719"/>
      <c r="G1302" s="719"/>
    </row>
    <row r="1303" spans="1:7" ht="60">
      <c r="A1303" s="716">
        <v>200401</v>
      </c>
      <c r="B1303" s="716" t="s">
        <v>3183</v>
      </c>
      <c r="C1303" s="716" t="s">
        <v>3184</v>
      </c>
      <c r="D1303" s="718" t="s">
        <v>44</v>
      </c>
      <c r="E1303" s="718">
        <v>1</v>
      </c>
      <c r="F1303" s="719">
        <v>9.8800000000000008</v>
      </c>
      <c r="G1303" s="719">
        <v>9.8800000000000008</v>
      </c>
    </row>
    <row r="1304" spans="1:7" ht="60">
      <c r="A1304" s="716">
        <v>200402</v>
      </c>
      <c r="B1304" s="716" t="s">
        <v>3185</v>
      </c>
      <c r="C1304" s="716" t="s">
        <v>3186</v>
      </c>
      <c r="D1304" s="718" t="s">
        <v>44</v>
      </c>
      <c r="E1304" s="718">
        <v>1</v>
      </c>
      <c r="F1304" s="719">
        <v>1.37</v>
      </c>
      <c r="G1304" s="719">
        <v>1.37</v>
      </c>
    </row>
    <row r="1305" spans="1:7" ht="60">
      <c r="A1305" s="716">
        <v>200404</v>
      </c>
      <c r="B1305" s="716" t="s">
        <v>3187</v>
      </c>
      <c r="C1305" s="716" t="s">
        <v>3188</v>
      </c>
      <c r="D1305" s="718" t="s">
        <v>44</v>
      </c>
      <c r="E1305" s="718">
        <v>1</v>
      </c>
      <c r="F1305" s="719">
        <v>5.41</v>
      </c>
      <c r="G1305" s="719">
        <v>5.41</v>
      </c>
    </row>
    <row r="1306" spans="1:7">
      <c r="A1306" s="717">
        <v>2005</v>
      </c>
      <c r="B1306" s="716"/>
      <c r="C1306" s="717" t="s">
        <v>3189</v>
      </c>
      <c r="D1306" s="718"/>
      <c r="E1306" s="718"/>
      <c r="F1306" s="719"/>
      <c r="G1306" s="719"/>
    </row>
    <row r="1307" spans="1:7" ht="60">
      <c r="A1307" s="716">
        <v>200511</v>
      </c>
      <c r="B1307" s="716" t="s">
        <v>3190</v>
      </c>
      <c r="C1307" s="716" t="s">
        <v>3191</v>
      </c>
      <c r="D1307" s="718" t="s">
        <v>205</v>
      </c>
      <c r="E1307" s="718">
        <v>1</v>
      </c>
      <c r="F1307" s="719">
        <v>163.02000000000001</v>
      </c>
      <c r="G1307" s="719">
        <v>163.02000000000001</v>
      </c>
    </row>
    <row r="1308" spans="1:7" ht="105">
      <c r="A1308" s="716">
        <v>200512</v>
      </c>
      <c r="B1308" s="716" t="s">
        <v>3192</v>
      </c>
      <c r="C1308" s="716" t="s">
        <v>3193</v>
      </c>
      <c r="D1308" s="718" t="s">
        <v>205</v>
      </c>
      <c r="E1308" s="718">
        <v>1</v>
      </c>
      <c r="F1308" s="719">
        <v>457.26</v>
      </c>
      <c r="G1308" s="719">
        <v>457.26</v>
      </c>
    </row>
    <row r="1309" spans="1:7" ht="75">
      <c r="A1309" s="716">
        <v>200513</v>
      </c>
      <c r="B1309" s="716" t="s">
        <v>3194</v>
      </c>
      <c r="C1309" s="716" t="s">
        <v>3585</v>
      </c>
      <c r="D1309" s="718" t="s">
        <v>205</v>
      </c>
      <c r="E1309" s="718">
        <v>1</v>
      </c>
      <c r="F1309" s="720">
        <v>1514.15</v>
      </c>
      <c r="G1309" s="720">
        <v>1514.15</v>
      </c>
    </row>
    <row r="1310" spans="1:7" ht="60">
      <c r="A1310" s="716">
        <v>200562</v>
      </c>
      <c r="B1310" s="716" t="s">
        <v>3195</v>
      </c>
      <c r="C1310" s="716" t="s">
        <v>3196</v>
      </c>
      <c r="D1310" s="718" t="s">
        <v>205</v>
      </c>
      <c r="E1310" s="718">
        <v>1</v>
      </c>
      <c r="F1310" s="719">
        <v>734.71</v>
      </c>
      <c r="G1310" s="719">
        <v>734.71</v>
      </c>
    </row>
    <row r="1311" spans="1:7" ht="75">
      <c r="A1311" s="716">
        <v>200563</v>
      </c>
      <c r="B1311" s="716" t="s">
        <v>3197</v>
      </c>
      <c r="C1311" s="716" t="s">
        <v>3198</v>
      </c>
      <c r="D1311" s="718" t="s">
        <v>88</v>
      </c>
      <c r="E1311" s="718">
        <v>1</v>
      </c>
      <c r="F1311" s="719">
        <v>175.15</v>
      </c>
      <c r="G1311" s="719">
        <v>175.15</v>
      </c>
    </row>
    <row r="1312" spans="1:7" ht="60">
      <c r="A1312" s="716">
        <v>200572</v>
      </c>
      <c r="B1312" s="716" t="s">
        <v>3199</v>
      </c>
      <c r="C1312" s="716" t="s">
        <v>3200</v>
      </c>
      <c r="D1312" s="718" t="s">
        <v>205</v>
      </c>
      <c r="E1312" s="718">
        <v>1</v>
      </c>
      <c r="F1312" s="720">
        <v>3250.29</v>
      </c>
      <c r="G1312" s="720">
        <v>3250.29</v>
      </c>
    </row>
    <row r="1313" spans="1:7" ht="60">
      <c r="A1313" s="716">
        <v>200573</v>
      </c>
      <c r="B1313" s="716" t="s">
        <v>3201</v>
      </c>
      <c r="C1313" s="716" t="s">
        <v>3202</v>
      </c>
      <c r="D1313" s="718" t="s">
        <v>88</v>
      </c>
      <c r="E1313" s="718">
        <v>1</v>
      </c>
      <c r="F1313" s="719">
        <v>227.67</v>
      </c>
      <c r="G1313" s="719">
        <v>227.67</v>
      </c>
    </row>
    <row r="1314" spans="1:7" ht="60">
      <c r="A1314" s="716">
        <v>200576</v>
      </c>
      <c r="B1314" s="716" t="s">
        <v>3203</v>
      </c>
      <c r="C1314" s="716" t="s">
        <v>3204</v>
      </c>
      <c r="D1314" s="718" t="s">
        <v>205</v>
      </c>
      <c r="E1314" s="718">
        <v>1</v>
      </c>
      <c r="F1314" s="719">
        <v>684.73</v>
      </c>
      <c r="G1314" s="719">
        <v>684.73</v>
      </c>
    </row>
    <row r="1315" spans="1:7" ht="60">
      <c r="A1315" s="716">
        <v>200581</v>
      </c>
      <c r="B1315" s="716" t="s">
        <v>3205</v>
      </c>
      <c r="C1315" s="716" t="s">
        <v>3206</v>
      </c>
      <c r="D1315" s="718" t="s">
        <v>205</v>
      </c>
      <c r="E1315" s="718">
        <v>1</v>
      </c>
      <c r="F1315" s="719">
        <v>202.68</v>
      </c>
      <c r="G1315" s="719">
        <v>202.68</v>
      </c>
    </row>
    <row r="1316" spans="1:7" ht="60">
      <c r="A1316" s="716">
        <v>200582</v>
      </c>
      <c r="B1316" s="716" t="s">
        <v>3207</v>
      </c>
      <c r="C1316" s="716" t="s">
        <v>3208</v>
      </c>
      <c r="D1316" s="718" t="s">
        <v>205</v>
      </c>
      <c r="E1316" s="718">
        <v>1</v>
      </c>
      <c r="F1316" s="719">
        <v>301.35000000000002</v>
      </c>
      <c r="G1316" s="719">
        <v>301.35000000000002</v>
      </c>
    </row>
    <row r="1317" spans="1:7" ht="30">
      <c r="A1317" s="717">
        <v>2007</v>
      </c>
      <c r="B1317" s="716"/>
      <c r="C1317" s="717" t="s">
        <v>3209</v>
      </c>
      <c r="D1317" s="718"/>
      <c r="E1317" s="718"/>
      <c r="F1317" s="719"/>
      <c r="G1317" s="719"/>
    </row>
    <row r="1318" spans="1:7" ht="135">
      <c r="A1318" s="716">
        <v>200702</v>
      </c>
      <c r="B1318" s="716" t="s">
        <v>3210</v>
      </c>
      <c r="C1318" s="716" t="s">
        <v>3211</v>
      </c>
      <c r="D1318" s="718" t="s">
        <v>44</v>
      </c>
      <c r="E1318" s="718">
        <v>1</v>
      </c>
      <c r="F1318" s="719">
        <v>171.68</v>
      </c>
      <c r="G1318" s="719">
        <v>171.68</v>
      </c>
    </row>
    <row r="1319" spans="1:7" ht="60">
      <c r="A1319" s="716">
        <v>200703</v>
      </c>
      <c r="B1319" s="716" t="s">
        <v>3212</v>
      </c>
      <c r="C1319" s="716" t="s">
        <v>3213</v>
      </c>
      <c r="D1319" s="718" t="s">
        <v>88</v>
      </c>
      <c r="E1319" s="718">
        <v>1</v>
      </c>
      <c r="F1319" s="719">
        <v>10.28</v>
      </c>
      <c r="G1319" s="719">
        <v>10.28</v>
      </c>
    </row>
    <row r="1320" spans="1:7" ht="60">
      <c r="A1320" s="716">
        <v>200704</v>
      </c>
      <c r="B1320" s="716" t="s">
        <v>3214</v>
      </c>
      <c r="C1320" s="716" t="s">
        <v>3215</v>
      </c>
      <c r="D1320" s="718" t="s">
        <v>44</v>
      </c>
      <c r="E1320" s="718">
        <v>1</v>
      </c>
      <c r="F1320" s="719">
        <v>42.98</v>
      </c>
      <c r="G1320" s="719">
        <v>42.98</v>
      </c>
    </row>
    <row r="1321" spans="1:7" ht="60">
      <c r="A1321" s="716">
        <v>200705</v>
      </c>
      <c r="B1321" s="716" t="s">
        <v>3216</v>
      </c>
      <c r="C1321" s="716" t="s">
        <v>3217</v>
      </c>
      <c r="D1321" s="718" t="s">
        <v>205</v>
      </c>
      <c r="E1321" s="718">
        <v>1</v>
      </c>
      <c r="F1321" s="719">
        <v>274.02999999999997</v>
      </c>
      <c r="G1321" s="719">
        <v>274.02999999999997</v>
      </c>
    </row>
    <row r="1322" spans="1:7" ht="105">
      <c r="A1322" s="716">
        <v>200706</v>
      </c>
      <c r="B1322" s="716" t="s">
        <v>3218</v>
      </c>
      <c r="C1322" s="716" t="s">
        <v>3219</v>
      </c>
      <c r="D1322" s="718" t="s">
        <v>205</v>
      </c>
      <c r="E1322" s="718">
        <v>1</v>
      </c>
      <c r="F1322" s="720">
        <v>3715.7</v>
      </c>
      <c r="G1322" s="720">
        <v>3715.7</v>
      </c>
    </row>
    <row r="1323" spans="1:7" ht="60">
      <c r="A1323" s="716">
        <v>200707</v>
      </c>
      <c r="B1323" s="716" t="s">
        <v>3220</v>
      </c>
      <c r="C1323" s="716" t="s">
        <v>3221</v>
      </c>
      <c r="D1323" s="718" t="s">
        <v>205</v>
      </c>
      <c r="E1323" s="718">
        <v>1</v>
      </c>
      <c r="F1323" s="720">
        <v>2064.42</v>
      </c>
      <c r="G1323" s="720">
        <v>2064.42</v>
      </c>
    </row>
    <row r="1324" spans="1:7" ht="75">
      <c r="A1324" s="716">
        <v>200708</v>
      </c>
      <c r="B1324" s="716" t="s">
        <v>3222</v>
      </c>
      <c r="C1324" s="716" t="s">
        <v>3223</v>
      </c>
      <c r="D1324" s="718" t="s">
        <v>205</v>
      </c>
      <c r="E1324" s="718">
        <v>1</v>
      </c>
      <c r="F1324" s="720">
        <v>1831.92</v>
      </c>
      <c r="G1324" s="720">
        <v>1831.92</v>
      </c>
    </row>
    <row r="1325" spans="1:7" ht="105">
      <c r="A1325" s="716">
        <v>200709</v>
      </c>
      <c r="B1325" s="716" t="s">
        <v>3224</v>
      </c>
      <c r="C1325" s="716" t="s">
        <v>3225</v>
      </c>
      <c r="D1325" s="718" t="s">
        <v>205</v>
      </c>
      <c r="E1325" s="718">
        <v>1</v>
      </c>
      <c r="F1325" s="720">
        <v>1042.3699999999999</v>
      </c>
      <c r="G1325" s="720">
        <v>1042.3699999999999</v>
      </c>
    </row>
    <row r="1326" spans="1:7" ht="165">
      <c r="A1326" s="716">
        <v>200711</v>
      </c>
      <c r="B1326" s="716" t="s">
        <v>3226</v>
      </c>
      <c r="C1326" s="716" t="s">
        <v>3227</v>
      </c>
      <c r="D1326" s="718" t="s">
        <v>44</v>
      </c>
      <c r="E1326" s="718">
        <v>1</v>
      </c>
      <c r="F1326" s="719">
        <v>185.24</v>
      </c>
      <c r="G1326" s="719">
        <v>185.24</v>
      </c>
    </row>
    <row r="1327" spans="1:7" ht="60">
      <c r="A1327" s="716">
        <v>200713</v>
      </c>
      <c r="B1327" s="716" t="s">
        <v>3228</v>
      </c>
      <c r="C1327" s="716" t="s">
        <v>3229</v>
      </c>
      <c r="D1327" s="718" t="s">
        <v>205</v>
      </c>
      <c r="E1327" s="718">
        <v>1</v>
      </c>
      <c r="F1327" s="719">
        <v>224.47</v>
      </c>
      <c r="G1327" s="719">
        <v>224.47</v>
      </c>
    </row>
    <row r="1328" spans="1:7" ht="60">
      <c r="A1328" s="716">
        <v>200714</v>
      </c>
      <c r="B1328" s="716" t="s">
        <v>3230</v>
      </c>
      <c r="C1328" s="716" t="s">
        <v>3231</v>
      </c>
      <c r="D1328" s="718" t="s">
        <v>44</v>
      </c>
      <c r="E1328" s="718">
        <v>1</v>
      </c>
      <c r="F1328" s="719">
        <v>19.329999999999998</v>
      </c>
      <c r="G1328" s="719">
        <v>19.329999999999998</v>
      </c>
    </row>
    <row r="1329" spans="1:7" ht="90">
      <c r="A1329" s="716">
        <v>200715</v>
      </c>
      <c r="B1329" s="716" t="s">
        <v>3232</v>
      </c>
      <c r="C1329" s="716" t="s">
        <v>3233</v>
      </c>
      <c r="D1329" s="718" t="s">
        <v>44</v>
      </c>
      <c r="E1329" s="718">
        <v>1</v>
      </c>
      <c r="F1329" s="719">
        <v>196.22</v>
      </c>
      <c r="G1329" s="719">
        <v>196.22</v>
      </c>
    </row>
    <row r="1330" spans="1:7" ht="90">
      <c r="A1330" s="716">
        <v>200716</v>
      </c>
      <c r="B1330" s="716" t="s">
        <v>3234</v>
      </c>
      <c r="C1330" s="716" t="s">
        <v>3235</v>
      </c>
      <c r="D1330" s="718" t="s">
        <v>44</v>
      </c>
      <c r="E1330" s="718">
        <v>1</v>
      </c>
      <c r="F1330" s="719">
        <v>161.66</v>
      </c>
      <c r="G1330" s="719">
        <v>161.66</v>
      </c>
    </row>
    <row r="1331" spans="1:7" ht="60">
      <c r="A1331" s="716">
        <v>200717</v>
      </c>
      <c r="B1331" s="716" t="s">
        <v>3236</v>
      </c>
      <c r="C1331" s="716" t="s">
        <v>3237</v>
      </c>
      <c r="D1331" s="718" t="s">
        <v>88</v>
      </c>
      <c r="E1331" s="718">
        <v>1</v>
      </c>
      <c r="F1331" s="719">
        <v>6.11</v>
      </c>
      <c r="G1331" s="719">
        <v>6.11</v>
      </c>
    </row>
    <row r="1332" spans="1:7" ht="150">
      <c r="A1332" s="716">
        <v>200720</v>
      </c>
      <c r="B1332" s="716" t="s">
        <v>3238</v>
      </c>
      <c r="C1332" s="716" t="s">
        <v>3239</v>
      </c>
      <c r="D1332" s="718" t="s">
        <v>44</v>
      </c>
      <c r="E1332" s="718">
        <v>1</v>
      </c>
      <c r="F1332" s="719">
        <v>64.67</v>
      </c>
      <c r="G1332" s="719">
        <v>64.67</v>
      </c>
    </row>
    <row r="1333" spans="1:7" ht="60">
      <c r="A1333" s="716">
        <v>200721</v>
      </c>
      <c r="B1333" s="716" t="s">
        <v>3240</v>
      </c>
      <c r="C1333" s="716" t="s">
        <v>3241</v>
      </c>
      <c r="D1333" s="718" t="s">
        <v>44</v>
      </c>
      <c r="E1333" s="718">
        <v>1</v>
      </c>
      <c r="F1333" s="719">
        <v>22.51</v>
      </c>
      <c r="G1333" s="719">
        <v>22.51</v>
      </c>
    </row>
    <row r="1334" spans="1:7" ht="60">
      <c r="A1334" s="716">
        <v>200725</v>
      </c>
      <c r="B1334" s="716" t="s">
        <v>3242</v>
      </c>
      <c r="C1334" s="716" t="s">
        <v>3243</v>
      </c>
      <c r="D1334" s="718" t="s">
        <v>88</v>
      </c>
      <c r="E1334" s="718">
        <v>1</v>
      </c>
      <c r="F1334" s="719">
        <v>11.26</v>
      </c>
      <c r="G1334" s="719">
        <v>11.26</v>
      </c>
    </row>
    <row r="1335" spans="1:7" ht="60">
      <c r="A1335" s="716">
        <v>200726</v>
      </c>
      <c r="B1335" s="716" t="s">
        <v>3244</v>
      </c>
      <c r="C1335" s="716" t="s">
        <v>3245</v>
      </c>
      <c r="D1335" s="718" t="s">
        <v>44</v>
      </c>
      <c r="E1335" s="718">
        <v>1</v>
      </c>
      <c r="F1335" s="719">
        <v>189.15</v>
      </c>
      <c r="G1335" s="719">
        <v>189.15</v>
      </c>
    </row>
    <row r="1336" spans="1:7" ht="180">
      <c r="A1336" s="716">
        <v>200728</v>
      </c>
      <c r="B1336" s="716" t="s">
        <v>3246</v>
      </c>
      <c r="C1336" s="716" t="s">
        <v>3247</v>
      </c>
      <c r="D1336" s="718" t="s">
        <v>44</v>
      </c>
      <c r="E1336" s="718">
        <v>1</v>
      </c>
      <c r="F1336" s="719">
        <v>127.74</v>
      </c>
      <c r="G1336" s="719">
        <v>127.74</v>
      </c>
    </row>
    <row r="1337" spans="1:7" ht="105">
      <c r="A1337" s="716">
        <v>200738</v>
      </c>
      <c r="B1337" s="716" t="s">
        <v>3248</v>
      </c>
      <c r="C1337" s="716" t="s">
        <v>3249</v>
      </c>
      <c r="D1337" s="718" t="s">
        <v>167</v>
      </c>
      <c r="E1337" s="718">
        <v>1</v>
      </c>
      <c r="F1337" s="719">
        <v>38.11</v>
      </c>
      <c r="G1337" s="719">
        <v>38.11</v>
      </c>
    </row>
    <row r="1338" spans="1:7" ht="30">
      <c r="A1338" s="717">
        <v>21</v>
      </c>
      <c r="B1338" s="716"/>
      <c r="C1338" s="717" t="s">
        <v>379</v>
      </c>
      <c r="D1338" s="718"/>
      <c r="E1338" s="718"/>
      <c r="F1338" s="719"/>
      <c r="G1338" s="719"/>
    </row>
    <row r="1339" spans="1:7">
      <c r="A1339" s="717">
        <v>2101</v>
      </c>
      <c r="B1339" s="716"/>
      <c r="C1339" s="717" t="s">
        <v>3250</v>
      </c>
      <c r="D1339" s="718"/>
      <c r="E1339" s="718"/>
      <c r="F1339" s="719"/>
      <c r="G1339" s="719"/>
    </row>
    <row r="1340" spans="1:7" ht="60">
      <c r="A1340" s="716">
        <v>210105</v>
      </c>
      <c r="B1340" s="716" t="s">
        <v>3251</v>
      </c>
      <c r="C1340" s="716" t="s">
        <v>3252</v>
      </c>
      <c r="D1340" s="718" t="s">
        <v>44</v>
      </c>
      <c r="E1340" s="718">
        <v>1</v>
      </c>
      <c r="F1340" s="719">
        <v>136.56</v>
      </c>
      <c r="G1340" s="719">
        <v>136.56</v>
      </c>
    </row>
    <row r="1341" spans="1:7" ht="60">
      <c r="A1341" s="716">
        <v>210109</v>
      </c>
      <c r="B1341" s="716" t="s">
        <v>3253</v>
      </c>
      <c r="C1341" s="716" t="s">
        <v>3254</v>
      </c>
      <c r="D1341" s="718" t="s">
        <v>205</v>
      </c>
      <c r="E1341" s="718">
        <v>1</v>
      </c>
      <c r="F1341" s="719">
        <v>682.03</v>
      </c>
      <c r="G1341" s="719">
        <v>682.03</v>
      </c>
    </row>
    <row r="1342" spans="1:7" ht="105">
      <c r="A1342" s="716">
        <v>210114</v>
      </c>
      <c r="B1342" s="716" t="s">
        <v>3255</v>
      </c>
      <c r="C1342" s="716" t="s">
        <v>3256</v>
      </c>
      <c r="D1342" s="718" t="s">
        <v>205</v>
      </c>
      <c r="E1342" s="718">
        <v>1</v>
      </c>
      <c r="F1342" s="720">
        <v>7196.17</v>
      </c>
      <c r="G1342" s="720">
        <v>7196.17</v>
      </c>
    </row>
    <row r="1343" spans="1:7">
      <c r="A1343" s="717">
        <v>2102</v>
      </c>
      <c r="B1343" s="716"/>
      <c r="C1343" s="717" t="s">
        <v>3257</v>
      </c>
      <c r="D1343" s="718"/>
      <c r="E1343" s="718"/>
      <c r="F1343" s="719"/>
      <c r="G1343" s="719"/>
    </row>
    <row r="1344" spans="1:7" ht="75">
      <c r="A1344" s="716">
        <v>210210</v>
      </c>
      <c r="B1344" s="716" t="s">
        <v>3258</v>
      </c>
      <c r="C1344" s="716" t="s">
        <v>3259</v>
      </c>
      <c r="D1344" s="718" t="s">
        <v>44</v>
      </c>
      <c r="E1344" s="718">
        <v>1</v>
      </c>
      <c r="F1344" s="719">
        <v>360.17</v>
      </c>
      <c r="G1344" s="719">
        <v>360.17</v>
      </c>
    </row>
    <row r="1345" spans="1:7">
      <c r="A1345" s="717">
        <v>2103</v>
      </c>
      <c r="B1345" s="716"/>
      <c r="C1345" s="717" t="s">
        <v>381</v>
      </c>
      <c r="D1345" s="718"/>
      <c r="E1345" s="718"/>
      <c r="F1345" s="719"/>
      <c r="G1345" s="719"/>
    </row>
    <row r="1346" spans="1:7" ht="60">
      <c r="A1346" s="716">
        <v>210301</v>
      </c>
      <c r="B1346" s="716" t="s">
        <v>3260</v>
      </c>
      <c r="C1346" s="716" t="s">
        <v>383</v>
      </c>
      <c r="D1346" s="718" t="s">
        <v>88</v>
      </c>
      <c r="E1346" s="718">
        <v>1</v>
      </c>
      <c r="F1346" s="719">
        <v>318.95999999999998</v>
      </c>
      <c r="G1346" s="719">
        <v>318.95999999999998</v>
      </c>
    </row>
    <row r="1347" spans="1:7" ht="60">
      <c r="A1347" s="716">
        <v>210302</v>
      </c>
      <c r="B1347" s="716" t="s">
        <v>3261</v>
      </c>
      <c r="C1347" s="716" t="s">
        <v>3262</v>
      </c>
      <c r="D1347" s="718" t="s">
        <v>88</v>
      </c>
      <c r="E1347" s="718">
        <v>1</v>
      </c>
      <c r="F1347" s="719">
        <v>233.9</v>
      </c>
      <c r="G1347" s="719">
        <v>233.9</v>
      </c>
    </row>
    <row r="1348" spans="1:7" ht="60">
      <c r="A1348" s="716">
        <v>210304</v>
      </c>
      <c r="B1348" s="716" t="s">
        <v>3263</v>
      </c>
      <c r="C1348" s="716" t="s">
        <v>3264</v>
      </c>
      <c r="D1348" s="718" t="s">
        <v>88</v>
      </c>
      <c r="E1348" s="718">
        <v>1</v>
      </c>
      <c r="F1348" s="719">
        <v>228.27</v>
      </c>
      <c r="G1348" s="719">
        <v>228.27</v>
      </c>
    </row>
    <row r="1349" spans="1:7" ht="75">
      <c r="A1349" s="716">
        <v>210316</v>
      </c>
      <c r="B1349" s="716" t="s">
        <v>3265</v>
      </c>
      <c r="C1349" s="716" t="s">
        <v>3266</v>
      </c>
      <c r="D1349" s="718" t="s">
        <v>205</v>
      </c>
      <c r="E1349" s="718">
        <v>1</v>
      </c>
      <c r="F1349" s="719">
        <v>916.67</v>
      </c>
      <c r="G1349" s="719">
        <v>916.67</v>
      </c>
    </row>
    <row r="1350" spans="1:7" ht="60">
      <c r="A1350" s="716">
        <v>210321</v>
      </c>
      <c r="B1350" s="716" t="s">
        <v>3267</v>
      </c>
      <c r="C1350" s="716" t="s">
        <v>3268</v>
      </c>
      <c r="D1350" s="718" t="s">
        <v>205</v>
      </c>
      <c r="E1350" s="718">
        <v>1</v>
      </c>
      <c r="F1350" s="719">
        <v>184.02</v>
      </c>
      <c r="G1350" s="719">
        <v>184.02</v>
      </c>
    </row>
    <row r="1351" spans="1:7" ht="60">
      <c r="A1351" s="716">
        <v>210322</v>
      </c>
      <c r="B1351" s="716" t="s">
        <v>3269</v>
      </c>
      <c r="C1351" s="716" t="s">
        <v>3270</v>
      </c>
      <c r="D1351" s="718" t="s">
        <v>88</v>
      </c>
      <c r="E1351" s="718">
        <v>1</v>
      </c>
      <c r="F1351" s="719">
        <v>127.61</v>
      </c>
      <c r="G1351" s="719">
        <v>127.61</v>
      </c>
    </row>
    <row r="1352" spans="1:7">
      <c r="A1352" s="717">
        <v>22</v>
      </c>
      <c r="B1352" s="716"/>
      <c r="C1352" s="717" t="s">
        <v>3271</v>
      </c>
      <c r="D1352" s="718"/>
      <c r="E1352" s="718"/>
      <c r="F1352" s="719"/>
      <c r="G1352" s="719"/>
    </row>
    <row r="1353" spans="1:7" ht="60">
      <c r="A1353" s="717">
        <v>2208</v>
      </c>
      <c r="B1353" s="716"/>
      <c r="C1353" s="717" t="s">
        <v>3272</v>
      </c>
      <c r="D1353" s="718"/>
      <c r="E1353" s="718"/>
      <c r="F1353" s="719"/>
      <c r="G1353" s="719"/>
    </row>
    <row r="1354" spans="1:7" ht="120">
      <c r="A1354" s="716">
        <v>220803</v>
      </c>
      <c r="B1354" s="716" t="s">
        <v>3273</v>
      </c>
      <c r="C1354" s="716" t="s">
        <v>3274</v>
      </c>
      <c r="D1354" s="718" t="s">
        <v>992</v>
      </c>
      <c r="E1354" s="718">
        <v>1</v>
      </c>
      <c r="F1354" s="720">
        <v>4161.29</v>
      </c>
      <c r="G1354" s="720">
        <v>4161.29</v>
      </c>
    </row>
    <row r="1355" spans="1:7">
      <c r="A1355" s="717">
        <v>31</v>
      </c>
      <c r="B1355" s="716"/>
      <c r="C1355" s="717" t="s">
        <v>3275</v>
      </c>
      <c r="D1355" s="718"/>
      <c r="E1355" s="718"/>
      <c r="F1355" s="719"/>
      <c r="G1355" s="719"/>
    </row>
    <row r="1356" spans="1:7" ht="45">
      <c r="A1356" s="717">
        <v>3108</v>
      </c>
      <c r="B1356" s="716"/>
      <c r="C1356" s="717" t="s">
        <v>3276</v>
      </c>
      <c r="D1356" s="718"/>
      <c r="E1356" s="718"/>
      <c r="F1356" s="719"/>
      <c r="G1356" s="719"/>
    </row>
    <row r="1357" spans="1:7" ht="60">
      <c r="A1357" s="716">
        <v>310801</v>
      </c>
      <c r="B1357" s="716" t="s">
        <v>3277</v>
      </c>
      <c r="C1357" s="716" t="s">
        <v>3278</v>
      </c>
      <c r="D1357" s="718" t="s">
        <v>205</v>
      </c>
      <c r="E1357" s="718">
        <v>1</v>
      </c>
      <c r="F1357" s="719">
        <v>12.46</v>
      </c>
      <c r="G1357" s="719">
        <v>12.46</v>
      </c>
    </row>
    <row r="1358" spans="1:7" ht="60">
      <c r="A1358" s="716">
        <v>310802</v>
      </c>
      <c r="B1358" s="716" t="s">
        <v>3279</v>
      </c>
      <c r="C1358" s="716" t="s">
        <v>3280</v>
      </c>
      <c r="D1358" s="718" t="s">
        <v>205</v>
      </c>
      <c r="E1358" s="718">
        <v>1</v>
      </c>
      <c r="F1358" s="719">
        <v>164.57</v>
      </c>
      <c r="G1358" s="719">
        <v>164.57</v>
      </c>
    </row>
    <row r="1359" spans="1:7" ht="60">
      <c r="A1359" s="716">
        <v>310803</v>
      </c>
      <c r="B1359" s="716" t="s">
        <v>3281</v>
      </c>
      <c r="C1359" s="716" t="s">
        <v>3282</v>
      </c>
      <c r="D1359" s="718" t="s">
        <v>205</v>
      </c>
      <c r="E1359" s="718">
        <v>1</v>
      </c>
      <c r="F1359" s="719">
        <v>21.39</v>
      </c>
      <c r="G1359" s="719">
        <v>21.39</v>
      </c>
    </row>
    <row r="1360" spans="1:7" ht="60">
      <c r="A1360" s="716">
        <v>310804</v>
      </c>
      <c r="B1360" s="716" t="s">
        <v>3283</v>
      </c>
      <c r="C1360" s="716" t="s">
        <v>3284</v>
      </c>
      <c r="D1360" s="718" t="s">
        <v>205</v>
      </c>
      <c r="E1360" s="718">
        <v>1</v>
      </c>
      <c r="F1360" s="719">
        <v>55.49</v>
      </c>
      <c r="G1360" s="719">
        <v>55.49</v>
      </c>
    </row>
    <row r="1361" spans="1:7" ht="60">
      <c r="A1361" s="716">
        <v>310805</v>
      </c>
      <c r="B1361" s="716" t="s">
        <v>3285</v>
      </c>
      <c r="C1361" s="716" t="s">
        <v>3286</v>
      </c>
      <c r="D1361" s="718" t="s">
        <v>205</v>
      </c>
      <c r="E1361" s="718">
        <v>1</v>
      </c>
      <c r="F1361" s="719">
        <v>3.82</v>
      </c>
      <c r="G1361" s="719">
        <v>3.82</v>
      </c>
    </row>
    <row r="1362" spans="1:7" ht="60">
      <c r="A1362" s="716">
        <v>310806</v>
      </c>
      <c r="B1362" s="716" t="s">
        <v>3287</v>
      </c>
      <c r="C1362" s="716" t="s">
        <v>3288</v>
      </c>
      <c r="D1362" s="718" t="s">
        <v>205</v>
      </c>
      <c r="E1362" s="718">
        <v>1</v>
      </c>
      <c r="F1362" s="719">
        <v>13.89</v>
      </c>
      <c r="G1362" s="719">
        <v>13.89</v>
      </c>
    </row>
    <row r="1363" spans="1:7" ht="60">
      <c r="A1363" s="716">
        <v>310807</v>
      </c>
      <c r="B1363" s="716" t="s">
        <v>3289</v>
      </c>
      <c r="C1363" s="716" t="s">
        <v>3290</v>
      </c>
      <c r="D1363" s="718" t="s">
        <v>205</v>
      </c>
      <c r="E1363" s="718">
        <v>1</v>
      </c>
      <c r="F1363" s="719">
        <v>25.56</v>
      </c>
      <c r="G1363" s="719">
        <v>25.56</v>
      </c>
    </row>
    <row r="1364" spans="1:7" ht="60">
      <c r="A1364" s="716">
        <v>310808</v>
      </c>
      <c r="B1364" s="716" t="s">
        <v>3291</v>
      </c>
      <c r="C1364" s="716" t="s">
        <v>3292</v>
      </c>
      <c r="D1364" s="718" t="s">
        <v>205</v>
      </c>
      <c r="E1364" s="718">
        <v>1</v>
      </c>
      <c r="F1364" s="719">
        <v>1.42</v>
      </c>
      <c r="G1364" s="719">
        <v>1.42</v>
      </c>
    </row>
    <row r="1365" spans="1:7" ht="60">
      <c r="A1365" s="716">
        <v>310809</v>
      </c>
      <c r="B1365" s="716" t="s">
        <v>3293</v>
      </c>
      <c r="C1365" s="716" t="s">
        <v>3294</v>
      </c>
      <c r="D1365" s="718" t="s">
        <v>205</v>
      </c>
      <c r="E1365" s="718">
        <v>1</v>
      </c>
      <c r="F1365" s="719">
        <v>84.12</v>
      </c>
      <c r="G1365" s="719">
        <v>84.12</v>
      </c>
    </row>
    <row r="1366" spans="1:7" ht="30">
      <c r="A1366" s="717">
        <v>3109</v>
      </c>
      <c r="B1366" s="716"/>
      <c r="C1366" s="717" t="s">
        <v>3295</v>
      </c>
      <c r="D1366" s="718"/>
      <c r="E1366" s="718"/>
      <c r="F1366" s="719"/>
      <c r="G1366" s="719"/>
    </row>
    <row r="1367" spans="1:7" ht="60">
      <c r="A1367" s="716">
        <v>310901</v>
      </c>
      <c r="B1367" s="716" t="s">
        <v>3296</v>
      </c>
      <c r="C1367" s="716" t="s">
        <v>3297</v>
      </c>
      <c r="D1367" s="718" t="s">
        <v>205</v>
      </c>
      <c r="E1367" s="718">
        <v>1</v>
      </c>
      <c r="F1367" s="719">
        <v>110.46</v>
      </c>
      <c r="G1367" s="719">
        <v>110.46</v>
      </c>
    </row>
    <row r="1368" spans="1:7" ht="60">
      <c r="A1368" s="716">
        <v>310902</v>
      </c>
      <c r="B1368" s="716" t="s">
        <v>3298</v>
      </c>
      <c r="C1368" s="716" t="s">
        <v>3299</v>
      </c>
      <c r="D1368" s="718" t="s">
        <v>205</v>
      </c>
      <c r="E1368" s="718">
        <v>1</v>
      </c>
      <c r="F1368" s="719">
        <v>40.700000000000003</v>
      </c>
      <c r="G1368" s="719">
        <v>40.700000000000003</v>
      </c>
    </row>
    <row r="1369" spans="1:7" ht="60">
      <c r="A1369" s="716">
        <v>310903</v>
      </c>
      <c r="B1369" s="716" t="s">
        <v>3300</v>
      </c>
      <c r="C1369" s="716" t="s">
        <v>3301</v>
      </c>
      <c r="D1369" s="718" t="s">
        <v>205</v>
      </c>
      <c r="E1369" s="718">
        <v>1</v>
      </c>
      <c r="F1369" s="719">
        <v>67.489999999999995</v>
      </c>
      <c r="G1369" s="719">
        <v>67.489999999999995</v>
      </c>
    </row>
    <row r="1370" spans="1:7" ht="60">
      <c r="A1370" s="716">
        <v>310904</v>
      </c>
      <c r="B1370" s="716" t="s">
        <v>3302</v>
      </c>
      <c r="C1370" s="716" t="s">
        <v>3303</v>
      </c>
      <c r="D1370" s="718" t="s">
        <v>205</v>
      </c>
      <c r="E1370" s="718">
        <v>1</v>
      </c>
      <c r="F1370" s="719">
        <v>104.55</v>
      </c>
      <c r="G1370" s="719">
        <v>104.55</v>
      </c>
    </row>
    <row r="1371" spans="1:7" ht="60">
      <c r="A1371" s="716">
        <v>310905</v>
      </c>
      <c r="B1371" s="716" t="s">
        <v>3304</v>
      </c>
      <c r="C1371" s="716" t="s">
        <v>3305</v>
      </c>
      <c r="D1371" s="718" t="s">
        <v>205</v>
      </c>
      <c r="E1371" s="718">
        <v>1</v>
      </c>
      <c r="F1371" s="719">
        <v>41.26</v>
      </c>
      <c r="G1371" s="719">
        <v>41.26</v>
      </c>
    </row>
    <row r="1372" spans="1:7" ht="60">
      <c r="A1372" s="716">
        <v>310906</v>
      </c>
      <c r="B1372" s="716" t="s">
        <v>3306</v>
      </c>
      <c r="C1372" s="716" t="s">
        <v>3307</v>
      </c>
      <c r="D1372" s="718" t="s">
        <v>205</v>
      </c>
      <c r="E1372" s="718">
        <v>1</v>
      </c>
      <c r="F1372" s="719">
        <v>39.21</v>
      </c>
      <c r="G1372" s="719">
        <v>39.21</v>
      </c>
    </row>
    <row r="1373" spans="1:7" ht="60">
      <c r="A1373" s="716">
        <v>310907</v>
      </c>
      <c r="B1373" s="716" t="s">
        <v>3308</v>
      </c>
      <c r="C1373" s="716" t="s">
        <v>3309</v>
      </c>
      <c r="D1373" s="718" t="s">
        <v>205</v>
      </c>
      <c r="E1373" s="718">
        <v>1</v>
      </c>
      <c r="F1373" s="719">
        <v>44.07</v>
      </c>
      <c r="G1373" s="719">
        <v>44.07</v>
      </c>
    </row>
    <row r="1374" spans="1:7" ht="60">
      <c r="A1374" s="716">
        <v>310908</v>
      </c>
      <c r="B1374" s="716" t="s">
        <v>3310</v>
      </c>
      <c r="C1374" s="716" t="s">
        <v>3311</v>
      </c>
      <c r="D1374" s="718" t="s">
        <v>205</v>
      </c>
      <c r="E1374" s="718">
        <v>1</v>
      </c>
      <c r="F1374" s="719">
        <v>149.97</v>
      </c>
      <c r="G1374" s="719">
        <v>149.97</v>
      </c>
    </row>
    <row r="1375" spans="1:7" ht="60">
      <c r="A1375" s="716">
        <v>310909</v>
      </c>
      <c r="B1375" s="716" t="s">
        <v>3312</v>
      </c>
      <c r="C1375" s="716" t="s">
        <v>3313</v>
      </c>
      <c r="D1375" s="718" t="s">
        <v>205</v>
      </c>
      <c r="E1375" s="718">
        <v>1</v>
      </c>
      <c r="F1375" s="719">
        <v>61.79</v>
      </c>
      <c r="G1375" s="719">
        <v>61.79</v>
      </c>
    </row>
    <row r="1376" spans="1:7" ht="60">
      <c r="A1376" s="716">
        <v>310910</v>
      </c>
      <c r="B1376" s="716" t="s">
        <v>3314</v>
      </c>
      <c r="C1376" s="716" t="s">
        <v>3315</v>
      </c>
      <c r="D1376" s="718" t="s">
        <v>205</v>
      </c>
      <c r="E1376" s="718">
        <v>1</v>
      </c>
      <c r="F1376" s="719">
        <v>38.79</v>
      </c>
      <c r="G1376" s="719">
        <v>38.79</v>
      </c>
    </row>
    <row r="1377" spans="1:7" ht="60">
      <c r="A1377" s="716">
        <v>310911</v>
      </c>
      <c r="B1377" s="716" t="s">
        <v>3316</v>
      </c>
      <c r="C1377" s="716" t="s">
        <v>3317</v>
      </c>
      <c r="D1377" s="718" t="s">
        <v>205</v>
      </c>
      <c r="E1377" s="718">
        <v>1</v>
      </c>
      <c r="F1377" s="719">
        <v>75.53</v>
      </c>
      <c r="G1377" s="719">
        <v>75.53</v>
      </c>
    </row>
    <row r="1378" spans="1:7" ht="60">
      <c r="A1378" s="716">
        <v>310912</v>
      </c>
      <c r="B1378" s="716" t="s">
        <v>3318</v>
      </c>
      <c r="C1378" s="716" t="s">
        <v>3319</v>
      </c>
      <c r="D1378" s="718" t="s">
        <v>205</v>
      </c>
      <c r="E1378" s="718">
        <v>1</v>
      </c>
      <c r="F1378" s="719">
        <v>653.07000000000005</v>
      </c>
      <c r="G1378" s="719">
        <v>653.07000000000005</v>
      </c>
    </row>
    <row r="1379" spans="1:7" ht="60">
      <c r="A1379" s="716">
        <v>310913</v>
      </c>
      <c r="B1379" s="716" t="s">
        <v>3320</v>
      </c>
      <c r="C1379" s="716" t="s">
        <v>3321</v>
      </c>
      <c r="D1379" s="718" t="s">
        <v>205</v>
      </c>
      <c r="E1379" s="718">
        <v>1</v>
      </c>
      <c r="F1379" s="719">
        <v>663.68</v>
      </c>
      <c r="G1379" s="719">
        <v>663.68</v>
      </c>
    </row>
    <row r="1380" spans="1:7" ht="60">
      <c r="A1380" s="716">
        <v>310914</v>
      </c>
      <c r="B1380" s="716" t="s">
        <v>3322</v>
      </c>
      <c r="C1380" s="716" t="s">
        <v>3323</v>
      </c>
      <c r="D1380" s="718" t="s">
        <v>205</v>
      </c>
      <c r="E1380" s="718">
        <v>1</v>
      </c>
      <c r="F1380" s="719">
        <v>271.57</v>
      </c>
      <c r="G1380" s="719">
        <v>271.57</v>
      </c>
    </row>
    <row r="1381" spans="1:7">
      <c r="A1381" s="717">
        <v>99</v>
      </c>
      <c r="B1381" s="716"/>
      <c r="C1381" s="717" t="s">
        <v>3324</v>
      </c>
      <c r="D1381" s="718"/>
      <c r="E1381" s="718"/>
      <c r="F1381" s="719"/>
      <c r="G1381" s="719"/>
    </row>
    <row r="1382" spans="1:7">
      <c r="A1382" s="717">
        <v>9901</v>
      </c>
      <c r="B1382" s="716"/>
      <c r="C1382" s="717" t="s">
        <v>3325</v>
      </c>
      <c r="D1382" s="718"/>
      <c r="E1382" s="718"/>
      <c r="F1382" s="719"/>
      <c r="G1382" s="719"/>
    </row>
    <row r="1383" spans="1:7" ht="60">
      <c r="A1383" s="716">
        <v>990101</v>
      </c>
      <c r="B1383" s="716" t="s">
        <v>3326</v>
      </c>
      <c r="C1383" s="716" t="s">
        <v>3327</v>
      </c>
      <c r="D1383" s="718" t="s">
        <v>44</v>
      </c>
      <c r="E1383" s="718">
        <v>1</v>
      </c>
      <c r="F1383" s="719">
        <v>13.54</v>
      </c>
      <c r="G1383" s="719">
        <v>13.54</v>
      </c>
    </row>
    <row r="1384" spans="1:7" ht="60">
      <c r="A1384" s="716">
        <v>990102</v>
      </c>
      <c r="B1384" s="716" t="s">
        <v>3328</v>
      </c>
      <c r="C1384" s="716" t="s">
        <v>3329</v>
      </c>
      <c r="D1384" s="718" t="s">
        <v>776</v>
      </c>
      <c r="E1384" s="718">
        <v>1</v>
      </c>
      <c r="F1384" s="719">
        <v>463.66</v>
      </c>
      <c r="G1384" s="719">
        <v>463.66</v>
      </c>
    </row>
    <row r="1385" spans="1:7" ht="60">
      <c r="A1385" s="716">
        <v>990103</v>
      </c>
      <c r="B1385" s="716" t="s">
        <v>3330</v>
      </c>
      <c r="C1385" s="716" t="s">
        <v>3331</v>
      </c>
      <c r="D1385" s="718" t="s">
        <v>776</v>
      </c>
      <c r="E1385" s="718">
        <v>1</v>
      </c>
      <c r="F1385" s="719">
        <v>475.7</v>
      </c>
      <c r="G1385" s="719">
        <v>475.7</v>
      </c>
    </row>
    <row r="1386" spans="1:7" ht="60">
      <c r="A1386" s="716">
        <v>990104</v>
      </c>
      <c r="B1386" s="716" t="s">
        <v>3332</v>
      </c>
      <c r="C1386" s="716" t="s">
        <v>3333</v>
      </c>
      <c r="D1386" s="718" t="s">
        <v>776</v>
      </c>
      <c r="E1386" s="718">
        <v>1</v>
      </c>
      <c r="F1386" s="719">
        <v>424.21</v>
      </c>
      <c r="G1386" s="719">
        <v>424.21</v>
      </c>
    </row>
    <row r="1387" spans="1:7" ht="60">
      <c r="A1387" s="716">
        <v>990105</v>
      </c>
      <c r="B1387" s="716" t="s">
        <v>3334</v>
      </c>
      <c r="C1387" s="716" t="s">
        <v>3335</v>
      </c>
      <c r="D1387" s="718" t="s">
        <v>776</v>
      </c>
      <c r="E1387" s="718">
        <v>1</v>
      </c>
      <c r="F1387" s="719">
        <v>755.68</v>
      </c>
      <c r="G1387" s="719">
        <v>755.68</v>
      </c>
    </row>
    <row r="1388" spans="1:7" ht="60">
      <c r="A1388" s="716">
        <v>990106</v>
      </c>
      <c r="B1388" s="716" t="s">
        <v>3336</v>
      </c>
      <c r="C1388" s="716" t="s">
        <v>3337</v>
      </c>
      <c r="D1388" s="718" t="s">
        <v>44</v>
      </c>
      <c r="E1388" s="718">
        <v>1</v>
      </c>
      <c r="F1388" s="719">
        <v>24.46</v>
      </c>
      <c r="G1388" s="719">
        <v>24.46</v>
      </c>
    </row>
    <row r="1389" spans="1:7" ht="120">
      <c r="A1389" s="716">
        <v>990107</v>
      </c>
      <c r="B1389" s="716" t="s">
        <v>3338</v>
      </c>
      <c r="C1389" s="716" t="s">
        <v>3339</v>
      </c>
      <c r="D1389" s="718" t="s">
        <v>44</v>
      </c>
      <c r="E1389" s="718">
        <v>1</v>
      </c>
      <c r="F1389" s="719">
        <v>137.03</v>
      </c>
      <c r="G1389" s="719">
        <v>137.03</v>
      </c>
    </row>
    <row r="1390" spans="1:7" ht="105">
      <c r="A1390" s="716">
        <v>990108</v>
      </c>
      <c r="B1390" s="716" t="s">
        <v>3340</v>
      </c>
      <c r="C1390" s="716" t="s">
        <v>3341</v>
      </c>
      <c r="D1390" s="718" t="s">
        <v>44</v>
      </c>
      <c r="E1390" s="718">
        <v>1</v>
      </c>
      <c r="F1390" s="719">
        <v>175.46</v>
      </c>
      <c r="G1390" s="719">
        <v>175.46</v>
      </c>
    </row>
    <row r="1391" spans="1:7" ht="60">
      <c r="A1391" s="716">
        <v>990109</v>
      </c>
      <c r="B1391" s="716" t="s">
        <v>3342</v>
      </c>
      <c r="C1391" s="716" t="s">
        <v>3343</v>
      </c>
      <c r="D1391" s="718" t="s">
        <v>88</v>
      </c>
      <c r="E1391" s="718">
        <v>1</v>
      </c>
      <c r="F1391" s="719">
        <v>25.21</v>
      </c>
      <c r="G1391" s="719">
        <v>25.21</v>
      </c>
    </row>
    <row r="1392" spans="1:7" ht="90">
      <c r="A1392" s="716">
        <v>990110</v>
      </c>
      <c r="B1392" s="716" t="s">
        <v>3344</v>
      </c>
      <c r="C1392" s="716" t="s">
        <v>3345</v>
      </c>
      <c r="D1392" s="718" t="s">
        <v>88</v>
      </c>
      <c r="E1392" s="718">
        <v>1</v>
      </c>
      <c r="F1392" s="719">
        <v>49.95</v>
      </c>
      <c r="G1392" s="719">
        <v>49.95</v>
      </c>
    </row>
    <row r="1393" spans="1:7" ht="60">
      <c r="A1393" s="716">
        <v>990111</v>
      </c>
      <c r="B1393" s="716" t="s">
        <v>3346</v>
      </c>
      <c r="C1393" s="716" t="s">
        <v>3347</v>
      </c>
      <c r="D1393" s="718" t="s">
        <v>44</v>
      </c>
      <c r="E1393" s="718">
        <v>1</v>
      </c>
      <c r="F1393" s="719">
        <v>8.7200000000000006</v>
      </c>
      <c r="G1393" s="719">
        <v>8.7200000000000006</v>
      </c>
    </row>
    <row r="1394" spans="1:7" ht="60">
      <c r="A1394" s="716">
        <v>990112</v>
      </c>
      <c r="B1394" s="716" t="s">
        <v>3348</v>
      </c>
      <c r="C1394" s="716" t="s">
        <v>3349</v>
      </c>
      <c r="D1394" s="718" t="s">
        <v>44</v>
      </c>
      <c r="E1394" s="718">
        <v>1</v>
      </c>
      <c r="F1394" s="719">
        <v>163.65</v>
      </c>
      <c r="G1394" s="719">
        <v>163.65</v>
      </c>
    </row>
    <row r="1395" spans="1:7" ht="60">
      <c r="A1395" s="716">
        <v>990113</v>
      </c>
      <c r="B1395" s="716" t="s">
        <v>3350</v>
      </c>
      <c r="C1395" s="716" t="s">
        <v>3351</v>
      </c>
      <c r="D1395" s="718" t="s">
        <v>44</v>
      </c>
      <c r="E1395" s="718">
        <v>1</v>
      </c>
      <c r="F1395" s="719">
        <v>26.61</v>
      </c>
      <c r="G1395" s="719">
        <v>26.61</v>
      </c>
    </row>
    <row r="1396" spans="1:7" ht="60">
      <c r="A1396" s="716">
        <v>990114</v>
      </c>
      <c r="B1396" s="716" t="s">
        <v>3352</v>
      </c>
      <c r="C1396" s="716" t="s">
        <v>3353</v>
      </c>
      <c r="D1396" s="718" t="s">
        <v>44</v>
      </c>
      <c r="E1396" s="718">
        <v>1</v>
      </c>
      <c r="F1396" s="719">
        <v>68.06</v>
      </c>
      <c r="G1396" s="719">
        <v>68.06</v>
      </c>
    </row>
    <row r="1397" spans="1:7" ht="75">
      <c r="A1397" s="716">
        <v>990115</v>
      </c>
      <c r="B1397" s="716" t="s">
        <v>3354</v>
      </c>
      <c r="C1397" s="716" t="s">
        <v>3355</v>
      </c>
      <c r="D1397" s="718" t="s">
        <v>776</v>
      </c>
      <c r="E1397" s="718">
        <v>1</v>
      </c>
      <c r="F1397" s="719">
        <v>441.57</v>
      </c>
      <c r="G1397" s="719">
        <v>441.57</v>
      </c>
    </row>
    <row r="1398" spans="1:7" ht="60">
      <c r="A1398" s="716">
        <v>990116</v>
      </c>
      <c r="B1398" s="716" t="s">
        <v>3356</v>
      </c>
      <c r="C1398" s="716" t="s">
        <v>3357</v>
      </c>
      <c r="D1398" s="718" t="s">
        <v>88</v>
      </c>
      <c r="E1398" s="718">
        <v>1</v>
      </c>
      <c r="F1398" s="719">
        <v>34.99</v>
      </c>
      <c r="G1398" s="719">
        <v>34.99</v>
      </c>
    </row>
    <row r="1399" spans="1:7" ht="60">
      <c r="A1399" s="716">
        <v>990117</v>
      </c>
      <c r="B1399" s="716" t="s">
        <v>3358</v>
      </c>
      <c r="C1399" s="716" t="s">
        <v>3359</v>
      </c>
      <c r="D1399" s="718" t="s">
        <v>44</v>
      </c>
      <c r="E1399" s="718">
        <v>1</v>
      </c>
      <c r="F1399" s="719">
        <v>44.76</v>
      </c>
      <c r="G1399" s="719">
        <v>44.76</v>
      </c>
    </row>
    <row r="1400" spans="1:7" ht="75">
      <c r="A1400" s="716">
        <v>990118</v>
      </c>
      <c r="B1400" s="716" t="s">
        <v>3360</v>
      </c>
      <c r="C1400" s="716" t="s">
        <v>3361</v>
      </c>
      <c r="D1400" s="718" t="s">
        <v>44</v>
      </c>
      <c r="E1400" s="718">
        <v>1</v>
      </c>
      <c r="F1400" s="719">
        <v>54.61</v>
      </c>
      <c r="G1400" s="719">
        <v>54.61</v>
      </c>
    </row>
    <row r="1401" spans="1:7" ht="60">
      <c r="A1401" s="716">
        <v>990119</v>
      </c>
      <c r="B1401" s="716" t="s">
        <v>3362</v>
      </c>
      <c r="C1401" s="716" t="s">
        <v>3363</v>
      </c>
      <c r="D1401" s="718" t="s">
        <v>88</v>
      </c>
      <c r="E1401" s="718">
        <v>1</v>
      </c>
      <c r="F1401" s="719">
        <v>10.199999999999999</v>
      </c>
      <c r="G1401" s="719">
        <v>10.199999999999999</v>
      </c>
    </row>
    <row r="1402" spans="1:7" ht="60">
      <c r="A1402" s="716">
        <v>990120</v>
      </c>
      <c r="B1402" s="716" t="s">
        <v>3364</v>
      </c>
      <c r="C1402" s="716" t="s">
        <v>3365</v>
      </c>
      <c r="D1402" s="718" t="s">
        <v>205</v>
      </c>
      <c r="E1402" s="718">
        <v>1</v>
      </c>
      <c r="F1402" s="719">
        <v>10.130000000000001</v>
      </c>
      <c r="G1402" s="719">
        <v>10.130000000000001</v>
      </c>
    </row>
    <row r="1403" spans="1:7" ht="60">
      <c r="A1403" s="716">
        <v>990121</v>
      </c>
      <c r="B1403" s="716" t="s">
        <v>3366</v>
      </c>
      <c r="C1403" s="716" t="s">
        <v>3367</v>
      </c>
      <c r="D1403" s="718" t="s">
        <v>205</v>
      </c>
      <c r="E1403" s="718">
        <v>1</v>
      </c>
      <c r="F1403" s="719">
        <v>6.26</v>
      </c>
      <c r="G1403" s="719">
        <v>6.26</v>
      </c>
    </row>
    <row r="1404" spans="1:7" ht="60">
      <c r="A1404" s="716">
        <v>990122</v>
      </c>
      <c r="B1404" s="716" t="s">
        <v>3368</v>
      </c>
      <c r="C1404" s="716" t="s">
        <v>3586</v>
      </c>
      <c r="D1404" s="718" t="s">
        <v>205</v>
      </c>
      <c r="E1404" s="718">
        <v>1</v>
      </c>
      <c r="F1404" s="719">
        <v>5.96</v>
      </c>
      <c r="G1404" s="719">
        <v>5.96</v>
      </c>
    </row>
    <row r="1405" spans="1:7" ht="60">
      <c r="A1405" s="716">
        <v>990123</v>
      </c>
      <c r="B1405" s="716" t="s">
        <v>3369</v>
      </c>
      <c r="C1405" s="716" t="s">
        <v>3370</v>
      </c>
      <c r="D1405" s="718" t="s">
        <v>88</v>
      </c>
      <c r="E1405" s="718">
        <v>1</v>
      </c>
      <c r="F1405" s="719">
        <v>92.71</v>
      </c>
      <c r="G1405" s="719">
        <v>92.71</v>
      </c>
    </row>
    <row r="1406" spans="1:7" ht="60">
      <c r="A1406" s="716">
        <v>990124</v>
      </c>
      <c r="B1406" s="716" t="s">
        <v>3371</v>
      </c>
      <c r="C1406" s="716" t="s">
        <v>3372</v>
      </c>
      <c r="D1406" s="718" t="s">
        <v>205</v>
      </c>
      <c r="E1406" s="718">
        <v>1</v>
      </c>
      <c r="F1406" s="719">
        <v>69.319999999999993</v>
      </c>
      <c r="G1406" s="719">
        <v>69.319999999999993</v>
      </c>
    </row>
    <row r="1407" spans="1:7" ht="60">
      <c r="A1407" s="716">
        <v>990125</v>
      </c>
      <c r="B1407" s="716" t="s">
        <v>3373</v>
      </c>
      <c r="C1407" s="716" t="s">
        <v>3374</v>
      </c>
      <c r="D1407" s="718" t="s">
        <v>88</v>
      </c>
      <c r="E1407" s="718">
        <v>1</v>
      </c>
      <c r="F1407" s="719">
        <v>26.2</v>
      </c>
      <c r="G1407" s="719">
        <v>26.2</v>
      </c>
    </row>
    <row r="1408" spans="1:7" ht="75">
      <c r="A1408" s="716">
        <v>990126</v>
      </c>
      <c r="B1408" s="716" t="s">
        <v>3375</v>
      </c>
      <c r="C1408" s="716" t="s">
        <v>3376</v>
      </c>
      <c r="D1408" s="718" t="s">
        <v>205</v>
      </c>
      <c r="E1408" s="718">
        <v>1</v>
      </c>
      <c r="F1408" s="720">
        <v>2046.23</v>
      </c>
      <c r="G1408" s="720">
        <v>2046.23</v>
      </c>
    </row>
    <row r="1409" spans="1:7" ht="90">
      <c r="A1409" s="716">
        <v>990127</v>
      </c>
      <c r="B1409" s="716" t="s">
        <v>3377</v>
      </c>
      <c r="C1409" s="716" t="s">
        <v>3378</v>
      </c>
      <c r="D1409" s="718" t="s">
        <v>3379</v>
      </c>
      <c r="E1409" s="718">
        <v>1</v>
      </c>
      <c r="F1409" s="720">
        <v>1141.1199999999999</v>
      </c>
      <c r="G1409" s="720">
        <v>1141.1199999999999</v>
      </c>
    </row>
    <row r="1410" spans="1:7" ht="60">
      <c r="A1410" s="716">
        <v>990128</v>
      </c>
      <c r="B1410" s="716" t="s">
        <v>3380</v>
      </c>
      <c r="C1410" s="716" t="s">
        <v>3381</v>
      </c>
      <c r="D1410" s="718" t="s">
        <v>205</v>
      </c>
      <c r="E1410" s="718">
        <v>1</v>
      </c>
      <c r="F1410" s="719">
        <v>28.69</v>
      </c>
      <c r="G1410" s="719">
        <v>28.69</v>
      </c>
    </row>
    <row r="1411" spans="1:7" ht="60">
      <c r="A1411" s="716">
        <v>990129</v>
      </c>
      <c r="B1411" s="716" t="s">
        <v>3382</v>
      </c>
      <c r="C1411" s="716" t="s">
        <v>3383</v>
      </c>
      <c r="D1411" s="718" t="s">
        <v>205</v>
      </c>
      <c r="E1411" s="718">
        <v>1</v>
      </c>
      <c r="F1411" s="719">
        <v>155.81</v>
      </c>
      <c r="G1411" s="719">
        <v>155.81</v>
      </c>
    </row>
    <row r="1412" spans="1:7" ht="60">
      <c r="A1412" s="716">
        <v>990130</v>
      </c>
      <c r="B1412" s="716" t="s">
        <v>3384</v>
      </c>
      <c r="C1412" s="716" t="s">
        <v>3385</v>
      </c>
      <c r="D1412" s="718" t="s">
        <v>205</v>
      </c>
      <c r="E1412" s="718">
        <v>1</v>
      </c>
      <c r="F1412" s="719">
        <v>577.22</v>
      </c>
      <c r="G1412" s="719">
        <v>577.22</v>
      </c>
    </row>
    <row r="1413" spans="1:7" ht="60">
      <c r="A1413" s="716">
        <v>990131</v>
      </c>
      <c r="B1413" s="716" t="s">
        <v>3386</v>
      </c>
      <c r="C1413" s="716" t="s">
        <v>3387</v>
      </c>
      <c r="D1413" s="718" t="s">
        <v>205</v>
      </c>
      <c r="E1413" s="718">
        <v>1</v>
      </c>
      <c r="F1413" s="719">
        <v>77.900000000000006</v>
      </c>
      <c r="G1413" s="719">
        <v>77.900000000000006</v>
      </c>
    </row>
    <row r="1414" spans="1:7" ht="60">
      <c r="A1414" s="716">
        <v>990132</v>
      </c>
      <c r="B1414" s="716" t="s">
        <v>3388</v>
      </c>
      <c r="C1414" s="716" t="s">
        <v>3389</v>
      </c>
      <c r="D1414" s="718" t="s">
        <v>88</v>
      </c>
      <c r="E1414" s="718">
        <v>1</v>
      </c>
      <c r="F1414" s="719">
        <v>99.75</v>
      </c>
      <c r="G1414" s="719">
        <v>99.75</v>
      </c>
    </row>
    <row r="1415" spans="1:7" ht="60">
      <c r="A1415" s="716">
        <v>990133</v>
      </c>
      <c r="B1415" s="716" t="s">
        <v>3390</v>
      </c>
      <c r="C1415" s="716" t="s">
        <v>3391</v>
      </c>
      <c r="D1415" s="718" t="s">
        <v>88</v>
      </c>
      <c r="E1415" s="718">
        <v>1</v>
      </c>
      <c r="F1415" s="719">
        <v>92.77</v>
      </c>
      <c r="G1415" s="719">
        <v>92.77</v>
      </c>
    </row>
    <row r="1416" spans="1:7" ht="60">
      <c r="A1416" s="716">
        <v>990134</v>
      </c>
      <c r="B1416" s="716" t="s">
        <v>3392</v>
      </c>
      <c r="C1416" s="716" t="s">
        <v>3393</v>
      </c>
      <c r="D1416" s="718" t="s">
        <v>88</v>
      </c>
      <c r="E1416" s="718">
        <v>1</v>
      </c>
      <c r="F1416" s="719">
        <v>123.24</v>
      </c>
      <c r="G1416" s="719">
        <v>123.24</v>
      </c>
    </row>
    <row r="1417" spans="1:7" ht="60">
      <c r="A1417" s="716">
        <v>990135</v>
      </c>
      <c r="B1417" s="716" t="s">
        <v>3394</v>
      </c>
      <c r="C1417" s="716" t="s">
        <v>3395</v>
      </c>
      <c r="D1417" s="718" t="s">
        <v>88</v>
      </c>
      <c r="E1417" s="718">
        <v>1</v>
      </c>
      <c r="F1417" s="719">
        <v>25.6</v>
      </c>
      <c r="G1417" s="719">
        <v>25.6</v>
      </c>
    </row>
    <row r="1418" spans="1:7" ht="60">
      <c r="A1418" s="716">
        <v>990136</v>
      </c>
      <c r="B1418" s="716" t="s">
        <v>3396</v>
      </c>
      <c r="C1418" s="716" t="s">
        <v>3397</v>
      </c>
      <c r="D1418" s="718" t="s">
        <v>205</v>
      </c>
      <c r="E1418" s="718">
        <v>1</v>
      </c>
      <c r="F1418" s="719">
        <v>23.51</v>
      </c>
      <c r="G1418" s="719">
        <v>23.51</v>
      </c>
    </row>
    <row r="1419" spans="1:7" ht="75">
      <c r="A1419" s="716">
        <v>990137</v>
      </c>
      <c r="B1419" s="716" t="s">
        <v>3398</v>
      </c>
      <c r="C1419" s="716" t="s">
        <v>3399</v>
      </c>
      <c r="D1419" s="718" t="s">
        <v>44</v>
      </c>
      <c r="E1419" s="718">
        <v>1</v>
      </c>
      <c r="F1419" s="719">
        <v>18.97</v>
      </c>
      <c r="G1419" s="719">
        <v>18.97</v>
      </c>
    </row>
    <row r="1420" spans="1:7" ht="60">
      <c r="A1420" s="716">
        <v>990138</v>
      </c>
      <c r="B1420" s="716" t="s">
        <v>3400</v>
      </c>
      <c r="C1420" s="716" t="s">
        <v>3401</v>
      </c>
      <c r="D1420" s="718" t="s">
        <v>88</v>
      </c>
      <c r="E1420" s="718">
        <v>1</v>
      </c>
      <c r="F1420" s="719">
        <v>7.06</v>
      </c>
      <c r="G1420" s="719">
        <v>7.06</v>
      </c>
    </row>
    <row r="1421" spans="1:7" ht="60">
      <c r="A1421" s="716">
        <v>990139</v>
      </c>
      <c r="B1421" s="716" t="s">
        <v>3402</v>
      </c>
      <c r="C1421" s="716" t="s">
        <v>3403</v>
      </c>
      <c r="D1421" s="718" t="s">
        <v>88</v>
      </c>
      <c r="E1421" s="718">
        <v>1</v>
      </c>
      <c r="F1421" s="719">
        <v>10.57</v>
      </c>
      <c r="G1421" s="719">
        <v>10.57</v>
      </c>
    </row>
    <row r="1422" spans="1:7" ht="60">
      <c r="A1422" s="716">
        <v>990140</v>
      </c>
      <c r="B1422" s="716" t="s">
        <v>3404</v>
      </c>
      <c r="C1422" s="716" t="s">
        <v>3405</v>
      </c>
      <c r="D1422" s="718" t="s">
        <v>44</v>
      </c>
      <c r="E1422" s="718">
        <v>1</v>
      </c>
      <c r="F1422" s="719">
        <v>17.32</v>
      </c>
      <c r="G1422" s="719">
        <v>17.32</v>
      </c>
    </row>
    <row r="1423" spans="1:7" ht="60">
      <c r="A1423" s="716">
        <v>990141</v>
      </c>
      <c r="B1423" s="716" t="s">
        <v>3406</v>
      </c>
      <c r="C1423" s="716" t="s">
        <v>3407</v>
      </c>
      <c r="D1423" s="718" t="s">
        <v>44</v>
      </c>
      <c r="E1423" s="718">
        <v>1</v>
      </c>
      <c r="F1423" s="719">
        <v>35.159999999999997</v>
      </c>
      <c r="G1423" s="719">
        <v>35.159999999999997</v>
      </c>
    </row>
    <row r="1424" spans="1:7" ht="75">
      <c r="A1424" s="716">
        <v>990142</v>
      </c>
      <c r="B1424" s="716" t="s">
        <v>3408</v>
      </c>
      <c r="C1424" s="716" t="s">
        <v>3409</v>
      </c>
      <c r="D1424" s="718" t="s">
        <v>205</v>
      </c>
      <c r="E1424" s="718">
        <v>1</v>
      </c>
      <c r="F1424" s="719">
        <v>13.18</v>
      </c>
      <c r="G1424" s="719">
        <v>13.18</v>
      </c>
    </row>
    <row r="1425" spans="1:7" ht="75">
      <c r="A1425" s="716">
        <v>990143</v>
      </c>
      <c r="B1425" s="716" t="s">
        <v>3410</v>
      </c>
      <c r="C1425" s="716" t="s">
        <v>3411</v>
      </c>
      <c r="D1425" s="718" t="s">
        <v>205</v>
      </c>
      <c r="E1425" s="718">
        <v>1</v>
      </c>
      <c r="F1425" s="719">
        <v>6.32</v>
      </c>
      <c r="G1425" s="719">
        <v>6.32</v>
      </c>
    </row>
    <row r="1426" spans="1:7" ht="75">
      <c r="A1426" s="716">
        <v>990144</v>
      </c>
      <c r="B1426" s="716" t="s">
        <v>3412</v>
      </c>
      <c r="C1426" s="716" t="s">
        <v>3413</v>
      </c>
      <c r="D1426" s="718" t="s">
        <v>205</v>
      </c>
      <c r="E1426" s="718">
        <v>1</v>
      </c>
      <c r="F1426" s="719">
        <v>6.75</v>
      </c>
      <c r="G1426" s="719">
        <v>6.75</v>
      </c>
    </row>
    <row r="1427" spans="1:7" ht="75">
      <c r="A1427" s="716">
        <v>990145</v>
      </c>
      <c r="B1427" s="716" t="s">
        <v>3414</v>
      </c>
      <c r="C1427" s="716" t="s">
        <v>3415</v>
      </c>
      <c r="D1427" s="718" t="s">
        <v>205</v>
      </c>
      <c r="E1427" s="718">
        <v>1</v>
      </c>
      <c r="F1427" s="719">
        <v>7.82</v>
      </c>
      <c r="G1427" s="719">
        <v>7.82</v>
      </c>
    </row>
    <row r="1428" spans="1:7" ht="60">
      <c r="A1428" s="716">
        <v>990146</v>
      </c>
      <c r="B1428" s="716" t="s">
        <v>3416</v>
      </c>
      <c r="C1428" s="716" t="s">
        <v>3417</v>
      </c>
      <c r="D1428" s="718" t="s">
        <v>88</v>
      </c>
      <c r="E1428" s="718">
        <v>1</v>
      </c>
      <c r="F1428" s="719">
        <v>8.82</v>
      </c>
      <c r="G1428" s="719">
        <v>8.82</v>
      </c>
    </row>
    <row r="1429" spans="1:7" ht="60">
      <c r="A1429" s="716">
        <v>990147</v>
      </c>
      <c r="B1429" s="716" t="s">
        <v>3418</v>
      </c>
      <c r="C1429" s="716" t="s">
        <v>3419</v>
      </c>
      <c r="D1429" s="718" t="s">
        <v>44</v>
      </c>
      <c r="E1429" s="718">
        <v>1</v>
      </c>
      <c r="F1429" s="719">
        <v>0.49</v>
      </c>
      <c r="G1429" s="719">
        <v>0.49</v>
      </c>
    </row>
    <row r="1430" spans="1:7" ht="60">
      <c r="A1430" s="716">
        <v>990148</v>
      </c>
      <c r="B1430" s="716" t="s">
        <v>3420</v>
      </c>
      <c r="C1430" s="716" t="s">
        <v>3421</v>
      </c>
      <c r="D1430" s="718" t="s">
        <v>44</v>
      </c>
      <c r="E1430" s="718">
        <v>1</v>
      </c>
      <c r="F1430" s="719">
        <v>4.92</v>
      </c>
      <c r="G1430" s="719">
        <v>4.92</v>
      </c>
    </row>
    <row r="1431" spans="1:7" ht="60">
      <c r="A1431" s="716">
        <v>990149</v>
      </c>
      <c r="B1431" s="716" t="s">
        <v>3422</v>
      </c>
      <c r="C1431" s="716" t="s">
        <v>3423</v>
      </c>
      <c r="D1431" s="718" t="s">
        <v>44</v>
      </c>
      <c r="E1431" s="718">
        <v>1</v>
      </c>
      <c r="F1431" s="719">
        <v>1.47</v>
      </c>
      <c r="G1431" s="719">
        <v>1.47</v>
      </c>
    </row>
    <row r="1432" spans="1:7" ht="60">
      <c r="A1432" s="716">
        <v>990150</v>
      </c>
      <c r="B1432" s="716" t="s">
        <v>3424</v>
      </c>
      <c r="C1432" s="716" t="s">
        <v>3425</v>
      </c>
      <c r="D1432" s="718" t="s">
        <v>44</v>
      </c>
      <c r="E1432" s="718">
        <v>1</v>
      </c>
      <c r="F1432" s="719">
        <v>1.78</v>
      </c>
      <c r="G1432" s="719">
        <v>1.78</v>
      </c>
    </row>
    <row r="1433" spans="1:7" ht="75">
      <c r="A1433" s="716">
        <v>990151</v>
      </c>
      <c r="B1433" s="716" t="s">
        <v>3426</v>
      </c>
      <c r="C1433" s="716" t="s">
        <v>3427</v>
      </c>
      <c r="D1433" s="718" t="s">
        <v>205</v>
      </c>
      <c r="E1433" s="718">
        <v>1</v>
      </c>
      <c r="F1433" s="719">
        <v>727.37</v>
      </c>
      <c r="G1433" s="719">
        <v>727.37</v>
      </c>
    </row>
    <row r="1434" spans="1:7">
      <c r="A1434" s="717">
        <v>9902</v>
      </c>
      <c r="B1434" s="716"/>
      <c r="C1434" s="717" t="s">
        <v>3428</v>
      </c>
      <c r="D1434" s="718"/>
      <c r="E1434" s="718"/>
      <c r="F1434" s="719"/>
      <c r="G1434" s="719"/>
    </row>
    <row r="1435" spans="1:7" ht="60">
      <c r="A1435" s="716">
        <v>990201</v>
      </c>
      <c r="B1435" s="716" t="s">
        <v>3429</v>
      </c>
      <c r="C1435" s="716" t="s">
        <v>799</v>
      </c>
      <c r="D1435" s="718" t="s">
        <v>800</v>
      </c>
      <c r="E1435" s="718">
        <v>1</v>
      </c>
      <c r="F1435" s="719">
        <v>1.92</v>
      </c>
      <c r="G1435" s="719">
        <v>1.92</v>
      </c>
    </row>
    <row r="1436" spans="1:7" ht="90">
      <c r="A1436" s="716">
        <v>990202</v>
      </c>
      <c r="B1436" s="716" t="s">
        <v>3430</v>
      </c>
      <c r="C1436" s="716" t="s">
        <v>3431</v>
      </c>
      <c r="D1436" s="718" t="s">
        <v>800</v>
      </c>
      <c r="E1436" s="718">
        <v>1</v>
      </c>
      <c r="F1436" s="719">
        <v>178.76</v>
      </c>
      <c r="G1436" s="719">
        <v>178.76</v>
      </c>
    </row>
    <row r="1437" spans="1:7" ht="60">
      <c r="A1437" s="716">
        <v>990203</v>
      </c>
      <c r="B1437" s="716" t="s">
        <v>3432</v>
      </c>
      <c r="C1437" s="716" t="s">
        <v>3433</v>
      </c>
      <c r="D1437" s="718" t="s">
        <v>800</v>
      </c>
      <c r="E1437" s="718">
        <v>1</v>
      </c>
      <c r="F1437" s="719">
        <v>2.16</v>
      </c>
      <c r="G1437" s="719">
        <v>2.16</v>
      </c>
    </row>
    <row r="1438" spans="1:7" ht="90">
      <c r="A1438" s="716">
        <v>990204</v>
      </c>
      <c r="B1438" s="716" t="s">
        <v>3434</v>
      </c>
      <c r="C1438" s="716" t="s">
        <v>3435</v>
      </c>
      <c r="D1438" s="718" t="s">
        <v>800</v>
      </c>
      <c r="E1438" s="718">
        <v>1</v>
      </c>
      <c r="F1438" s="719">
        <v>273.52999999999997</v>
      </c>
      <c r="G1438" s="719">
        <v>273.52999999999997</v>
      </c>
    </row>
    <row r="1439" spans="1:7" ht="60">
      <c r="A1439" s="716">
        <v>990205</v>
      </c>
      <c r="B1439" s="716" t="s">
        <v>3436</v>
      </c>
      <c r="C1439" s="716" t="s">
        <v>3437</v>
      </c>
      <c r="D1439" s="718" t="s">
        <v>800</v>
      </c>
      <c r="E1439" s="718">
        <v>1</v>
      </c>
      <c r="F1439" s="719">
        <v>190.17</v>
      </c>
      <c r="G1439" s="719">
        <v>190.17</v>
      </c>
    </row>
    <row r="1440" spans="1:7" ht="90">
      <c r="A1440" s="716">
        <v>990206</v>
      </c>
      <c r="B1440" s="716" t="s">
        <v>3438</v>
      </c>
      <c r="C1440" s="716" t="s">
        <v>3439</v>
      </c>
      <c r="D1440" s="718" t="s">
        <v>800</v>
      </c>
      <c r="E1440" s="718">
        <v>1</v>
      </c>
      <c r="F1440" s="719">
        <v>10.3</v>
      </c>
      <c r="G1440" s="719">
        <v>10.3</v>
      </c>
    </row>
    <row r="1441" spans="1:7" ht="60">
      <c r="A1441" s="716">
        <v>990207</v>
      </c>
      <c r="B1441" s="716" t="s">
        <v>3440</v>
      </c>
      <c r="C1441" s="716" t="s">
        <v>3441</v>
      </c>
      <c r="D1441" s="718" t="s">
        <v>800</v>
      </c>
      <c r="E1441" s="718">
        <v>1</v>
      </c>
      <c r="F1441" s="719">
        <v>35.94</v>
      </c>
      <c r="G1441" s="719">
        <v>35.94</v>
      </c>
    </row>
    <row r="1442" spans="1:7" ht="105">
      <c r="A1442" s="716">
        <v>990208</v>
      </c>
      <c r="B1442" s="716" t="s">
        <v>3442</v>
      </c>
      <c r="C1442" s="716" t="s">
        <v>3443</v>
      </c>
      <c r="D1442" s="718" t="s">
        <v>800</v>
      </c>
      <c r="E1442" s="718">
        <v>1</v>
      </c>
      <c r="F1442" s="719">
        <v>128.53</v>
      </c>
      <c r="G1442" s="719">
        <v>128.53</v>
      </c>
    </row>
    <row r="1443" spans="1:7" ht="75">
      <c r="A1443" s="716">
        <v>990209</v>
      </c>
      <c r="B1443" s="716" t="s">
        <v>3444</v>
      </c>
      <c r="C1443" s="716" t="s">
        <v>3445</v>
      </c>
      <c r="D1443" s="718" t="s">
        <v>800</v>
      </c>
      <c r="E1443" s="718">
        <v>1</v>
      </c>
      <c r="F1443" s="719">
        <v>254.71</v>
      </c>
      <c r="G1443" s="719">
        <v>254.71</v>
      </c>
    </row>
    <row r="1444" spans="1:7" ht="60">
      <c r="A1444" s="716">
        <v>990210</v>
      </c>
      <c r="B1444" s="716" t="s">
        <v>3446</v>
      </c>
      <c r="C1444" s="716" t="s">
        <v>3447</v>
      </c>
      <c r="D1444" s="718" t="s">
        <v>800</v>
      </c>
      <c r="E1444" s="718">
        <v>1</v>
      </c>
      <c r="F1444" s="719">
        <v>334.25</v>
      </c>
      <c r="G1444" s="719">
        <v>334.25</v>
      </c>
    </row>
    <row r="1445" spans="1:7" ht="60">
      <c r="A1445" s="716">
        <v>990211</v>
      </c>
      <c r="B1445" s="716" t="s">
        <v>3448</v>
      </c>
      <c r="C1445" s="716" t="s">
        <v>3449</v>
      </c>
      <c r="D1445" s="718" t="s">
        <v>800</v>
      </c>
      <c r="E1445" s="718">
        <v>1</v>
      </c>
      <c r="F1445" s="719">
        <v>31.14</v>
      </c>
      <c r="G1445" s="719">
        <v>31.14</v>
      </c>
    </row>
    <row r="1446" spans="1:7" ht="75">
      <c r="A1446" s="716">
        <v>990212</v>
      </c>
      <c r="B1446" s="716" t="s">
        <v>3450</v>
      </c>
      <c r="C1446" s="716" t="s">
        <v>3451</v>
      </c>
      <c r="D1446" s="718" t="s">
        <v>800</v>
      </c>
      <c r="E1446" s="718">
        <v>1</v>
      </c>
      <c r="F1446" s="719">
        <v>2.17</v>
      </c>
      <c r="G1446" s="719">
        <v>2.17</v>
      </c>
    </row>
    <row r="1447" spans="1:7" ht="60">
      <c r="A1447" s="716">
        <v>990213</v>
      </c>
      <c r="B1447" s="716" t="s">
        <v>3452</v>
      </c>
      <c r="C1447" s="716" t="s">
        <v>3453</v>
      </c>
      <c r="D1447" s="718" t="s">
        <v>3454</v>
      </c>
      <c r="E1447" s="718">
        <v>1</v>
      </c>
      <c r="F1447" s="719">
        <v>0.37</v>
      </c>
      <c r="G1447" s="719">
        <v>0.37</v>
      </c>
    </row>
    <row r="1448" spans="1:7" ht="90">
      <c r="A1448" s="716">
        <v>990214</v>
      </c>
      <c r="B1448" s="716" t="s">
        <v>3455</v>
      </c>
      <c r="C1448" s="716" t="s">
        <v>3456</v>
      </c>
      <c r="D1448" s="718" t="s">
        <v>3454</v>
      </c>
      <c r="E1448" s="718">
        <v>1</v>
      </c>
      <c r="F1448" s="719">
        <v>0.45</v>
      </c>
      <c r="G1448" s="719">
        <v>0.45</v>
      </c>
    </row>
    <row r="1449" spans="1:7" ht="60">
      <c r="A1449" s="716">
        <v>990215</v>
      </c>
      <c r="B1449" s="716" t="s">
        <v>3457</v>
      </c>
      <c r="C1449" s="716" t="s">
        <v>3458</v>
      </c>
      <c r="D1449" s="718" t="s">
        <v>3454</v>
      </c>
      <c r="E1449" s="718">
        <v>1</v>
      </c>
      <c r="F1449" s="719">
        <v>28.5</v>
      </c>
      <c r="G1449" s="719">
        <v>28.5</v>
      </c>
    </row>
    <row r="1450" spans="1:7" ht="60">
      <c r="A1450" s="716">
        <v>990216</v>
      </c>
      <c r="B1450" s="716" t="s">
        <v>3459</v>
      </c>
      <c r="C1450" s="716" t="s">
        <v>3460</v>
      </c>
      <c r="D1450" s="718" t="s">
        <v>3454</v>
      </c>
      <c r="E1450" s="718">
        <v>1</v>
      </c>
      <c r="F1450" s="719">
        <v>28.61</v>
      </c>
      <c r="G1450" s="719">
        <v>28.61</v>
      </c>
    </row>
    <row r="1451" spans="1:7" ht="60">
      <c r="A1451" s="716">
        <v>990217</v>
      </c>
      <c r="B1451" s="716" t="s">
        <v>3461</v>
      </c>
      <c r="C1451" s="716" t="s">
        <v>3462</v>
      </c>
      <c r="D1451" s="718" t="s">
        <v>3454</v>
      </c>
      <c r="E1451" s="718">
        <v>1</v>
      </c>
      <c r="F1451" s="719">
        <v>161.21</v>
      </c>
      <c r="G1451" s="719">
        <v>161.21</v>
      </c>
    </row>
    <row r="1452" spans="1:7" ht="60">
      <c r="A1452" s="716">
        <v>990218</v>
      </c>
      <c r="B1452" s="716" t="s">
        <v>3463</v>
      </c>
      <c r="C1452" s="716" t="s">
        <v>3464</v>
      </c>
      <c r="D1452" s="718" t="s">
        <v>725</v>
      </c>
      <c r="E1452" s="718">
        <v>1</v>
      </c>
      <c r="F1452" s="719">
        <v>0.31</v>
      </c>
      <c r="G1452" s="719">
        <v>0.31</v>
      </c>
    </row>
    <row r="1453" spans="1:7" ht="75">
      <c r="A1453" s="716">
        <v>990219</v>
      </c>
      <c r="B1453" s="716" t="s">
        <v>3465</v>
      </c>
      <c r="C1453" s="716" t="s">
        <v>3466</v>
      </c>
      <c r="D1453" s="718" t="s">
        <v>725</v>
      </c>
      <c r="E1453" s="718">
        <v>1</v>
      </c>
      <c r="F1453" s="719">
        <v>23.16</v>
      </c>
      <c r="G1453" s="719">
        <v>23.16</v>
      </c>
    </row>
    <row r="1454" spans="1:7" ht="60">
      <c r="A1454" s="716">
        <v>990220</v>
      </c>
      <c r="B1454" s="716" t="s">
        <v>3467</v>
      </c>
      <c r="C1454" s="716" t="s">
        <v>3468</v>
      </c>
      <c r="D1454" s="718" t="s">
        <v>725</v>
      </c>
      <c r="E1454" s="718">
        <v>1</v>
      </c>
      <c r="F1454" s="719">
        <v>0.45</v>
      </c>
      <c r="G1454" s="719">
        <v>0.45</v>
      </c>
    </row>
    <row r="1455" spans="1:7" ht="90">
      <c r="A1455" s="716">
        <v>990221</v>
      </c>
      <c r="B1455" s="716" t="s">
        <v>3469</v>
      </c>
      <c r="C1455" s="716" t="s">
        <v>3470</v>
      </c>
      <c r="D1455" s="718" t="s">
        <v>725</v>
      </c>
      <c r="E1455" s="718">
        <v>1</v>
      </c>
      <c r="F1455" s="719">
        <v>27.52</v>
      </c>
      <c r="G1455" s="719">
        <v>27.52</v>
      </c>
    </row>
    <row r="1456" spans="1:7" ht="60">
      <c r="A1456" s="716">
        <v>990222</v>
      </c>
      <c r="B1456" s="716" t="s">
        <v>3471</v>
      </c>
      <c r="C1456" s="716" t="s">
        <v>3472</v>
      </c>
      <c r="D1456" s="718" t="s">
        <v>725</v>
      </c>
      <c r="E1456" s="718">
        <v>1</v>
      </c>
      <c r="F1456" s="719">
        <v>39.69</v>
      </c>
      <c r="G1456" s="719">
        <v>39.69</v>
      </c>
    </row>
    <row r="1457" spans="1:7" ht="90">
      <c r="A1457" s="716">
        <v>990223</v>
      </c>
      <c r="B1457" s="716" t="s">
        <v>3473</v>
      </c>
      <c r="C1457" s="716" t="s">
        <v>3474</v>
      </c>
      <c r="D1457" s="718" t="s">
        <v>725</v>
      </c>
      <c r="E1457" s="718">
        <v>1</v>
      </c>
      <c r="F1457" s="719">
        <v>0.41</v>
      </c>
      <c r="G1457" s="719">
        <v>0.41</v>
      </c>
    </row>
    <row r="1458" spans="1:7" ht="60">
      <c r="A1458" s="716">
        <v>990224</v>
      </c>
      <c r="B1458" s="716" t="s">
        <v>3475</v>
      </c>
      <c r="C1458" s="716" t="s">
        <v>3476</v>
      </c>
      <c r="D1458" s="718" t="s">
        <v>725</v>
      </c>
      <c r="E1458" s="718">
        <v>1</v>
      </c>
      <c r="F1458" s="719">
        <v>0.64</v>
      </c>
      <c r="G1458" s="719">
        <v>0.64</v>
      </c>
    </row>
    <row r="1459" spans="1:7" ht="105">
      <c r="A1459" s="716">
        <v>990225</v>
      </c>
      <c r="B1459" s="716" t="s">
        <v>3477</v>
      </c>
      <c r="C1459" s="716" t="s">
        <v>3478</v>
      </c>
      <c r="D1459" s="718" t="s">
        <v>725</v>
      </c>
      <c r="E1459" s="718">
        <v>1</v>
      </c>
      <c r="F1459" s="719">
        <v>22.71</v>
      </c>
      <c r="G1459" s="719">
        <v>22.71</v>
      </c>
    </row>
    <row r="1460" spans="1:7" ht="75">
      <c r="A1460" s="716">
        <v>990226</v>
      </c>
      <c r="B1460" s="716" t="s">
        <v>3479</v>
      </c>
      <c r="C1460" s="716" t="s">
        <v>3480</v>
      </c>
      <c r="D1460" s="718" t="s">
        <v>725</v>
      </c>
      <c r="E1460" s="718">
        <v>1</v>
      </c>
      <c r="F1460" s="719">
        <v>21.36</v>
      </c>
      <c r="G1460" s="719">
        <v>21.36</v>
      </c>
    </row>
    <row r="1461" spans="1:7" ht="60">
      <c r="A1461" s="716">
        <v>990227</v>
      </c>
      <c r="B1461" s="716" t="s">
        <v>3481</v>
      </c>
      <c r="C1461" s="716" t="s">
        <v>3482</v>
      </c>
      <c r="D1461" s="718" t="s">
        <v>725</v>
      </c>
      <c r="E1461" s="718">
        <v>1</v>
      </c>
      <c r="F1461" s="719">
        <v>99.64</v>
      </c>
      <c r="G1461" s="719">
        <v>99.64</v>
      </c>
    </row>
    <row r="1462" spans="1:7" ht="60">
      <c r="A1462" s="716">
        <v>990228</v>
      </c>
      <c r="B1462" s="716" t="s">
        <v>3483</v>
      </c>
      <c r="C1462" s="716" t="s">
        <v>3484</v>
      </c>
      <c r="D1462" s="718" t="s">
        <v>725</v>
      </c>
      <c r="E1462" s="718">
        <v>1</v>
      </c>
      <c r="F1462" s="719">
        <v>0.68</v>
      </c>
      <c r="G1462" s="719">
        <v>0.68</v>
      </c>
    </row>
    <row r="1463" spans="1:7" ht="75">
      <c r="A1463" s="716">
        <v>990229</v>
      </c>
      <c r="B1463" s="716" t="s">
        <v>3485</v>
      </c>
      <c r="C1463" s="716" t="s">
        <v>3486</v>
      </c>
      <c r="D1463" s="718" t="s">
        <v>725</v>
      </c>
      <c r="E1463" s="718">
        <v>1</v>
      </c>
      <c r="F1463" s="719">
        <v>0.17</v>
      </c>
      <c r="G1463" s="719">
        <v>0.17</v>
      </c>
    </row>
    <row r="1464" spans="1:7" ht="60">
      <c r="A1464" s="716">
        <v>990230</v>
      </c>
      <c r="B1464" s="716" t="s">
        <v>3487</v>
      </c>
      <c r="C1464" s="716" t="s">
        <v>3488</v>
      </c>
      <c r="D1464" s="718" t="s">
        <v>725</v>
      </c>
      <c r="E1464" s="718">
        <v>1</v>
      </c>
      <c r="F1464" s="719">
        <v>0.06</v>
      </c>
      <c r="G1464" s="719">
        <v>0.06</v>
      </c>
    </row>
    <row r="1465" spans="1:7" ht="75">
      <c r="A1465" s="716">
        <v>990231</v>
      </c>
      <c r="B1465" s="716" t="s">
        <v>3489</v>
      </c>
      <c r="C1465" s="716" t="s">
        <v>3490</v>
      </c>
      <c r="D1465" s="718" t="s">
        <v>725</v>
      </c>
      <c r="E1465" s="718">
        <v>1</v>
      </c>
      <c r="F1465" s="719">
        <v>4.55</v>
      </c>
      <c r="G1465" s="719">
        <v>4.55</v>
      </c>
    </row>
    <row r="1466" spans="1:7" ht="60">
      <c r="A1466" s="716">
        <v>990232</v>
      </c>
      <c r="B1466" s="716" t="s">
        <v>3491</v>
      </c>
      <c r="C1466" s="716" t="s">
        <v>3492</v>
      </c>
      <c r="D1466" s="718" t="s">
        <v>725</v>
      </c>
      <c r="E1466" s="718">
        <v>1</v>
      </c>
      <c r="F1466" s="719">
        <v>0.1</v>
      </c>
      <c r="G1466" s="719">
        <v>0.1</v>
      </c>
    </row>
    <row r="1467" spans="1:7" ht="90">
      <c r="A1467" s="716">
        <v>990233</v>
      </c>
      <c r="B1467" s="716" t="s">
        <v>3493</v>
      </c>
      <c r="C1467" s="716" t="s">
        <v>3494</v>
      </c>
      <c r="D1467" s="718" t="s">
        <v>725</v>
      </c>
      <c r="E1467" s="718">
        <v>1</v>
      </c>
      <c r="F1467" s="719">
        <v>5.15</v>
      </c>
      <c r="G1467" s="719">
        <v>5.15</v>
      </c>
    </row>
    <row r="1468" spans="1:7" ht="60">
      <c r="A1468" s="716">
        <v>990234</v>
      </c>
      <c r="B1468" s="716" t="s">
        <v>3495</v>
      </c>
      <c r="C1468" s="716" t="s">
        <v>3496</v>
      </c>
      <c r="D1468" s="718" t="s">
        <v>725</v>
      </c>
      <c r="E1468" s="718">
        <v>1</v>
      </c>
      <c r="F1468" s="719">
        <v>5.38</v>
      </c>
      <c r="G1468" s="719">
        <v>5.38</v>
      </c>
    </row>
    <row r="1469" spans="1:7" ht="90">
      <c r="A1469" s="716">
        <v>990235</v>
      </c>
      <c r="B1469" s="716" t="s">
        <v>3497</v>
      </c>
      <c r="C1469" s="716" t="s">
        <v>3498</v>
      </c>
      <c r="D1469" s="718" t="s">
        <v>725</v>
      </c>
      <c r="E1469" s="718">
        <v>1</v>
      </c>
      <c r="F1469" s="719">
        <v>0.04</v>
      </c>
      <c r="G1469" s="719">
        <v>0.04</v>
      </c>
    </row>
    <row r="1470" spans="1:7" ht="60">
      <c r="A1470" s="716">
        <v>990236</v>
      </c>
      <c r="B1470" s="716" t="s">
        <v>3499</v>
      </c>
      <c r="C1470" s="716" t="s">
        <v>3500</v>
      </c>
      <c r="D1470" s="718" t="s">
        <v>725</v>
      </c>
      <c r="E1470" s="718">
        <v>1</v>
      </c>
      <c r="F1470" s="719">
        <v>0.08</v>
      </c>
      <c r="G1470" s="719">
        <v>0.08</v>
      </c>
    </row>
    <row r="1471" spans="1:7" ht="105">
      <c r="A1471" s="716">
        <v>990237</v>
      </c>
      <c r="B1471" s="716" t="s">
        <v>3501</v>
      </c>
      <c r="C1471" s="716" t="s">
        <v>3502</v>
      </c>
      <c r="D1471" s="718" t="s">
        <v>725</v>
      </c>
      <c r="E1471" s="718">
        <v>1</v>
      </c>
      <c r="F1471" s="719">
        <v>3.08</v>
      </c>
      <c r="G1471" s="719">
        <v>3.08</v>
      </c>
    </row>
    <row r="1472" spans="1:7" ht="75">
      <c r="A1472" s="716">
        <v>990238</v>
      </c>
      <c r="B1472" s="716" t="s">
        <v>3503</v>
      </c>
      <c r="C1472" s="716" t="s">
        <v>3504</v>
      </c>
      <c r="D1472" s="718" t="s">
        <v>725</v>
      </c>
      <c r="E1472" s="718">
        <v>1</v>
      </c>
      <c r="F1472" s="719">
        <v>4.16</v>
      </c>
      <c r="G1472" s="719">
        <v>4.16</v>
      </c>
    </row>
    <row r="1473" spans="1:7" ht="60">
      <c r="A1473" s="716">
        <v>990239</v>
      </c>
      <c r="B1473" s="716" t="s">
        <v>3505</v>
      </c>
      <c r="C1473" s="716" t="s">
        <v>3506</v>
      </c>
      <c r="D1473" s="718" t="s">
        <v>725</v>
      </c>
      <c r="E1473" s="718">
        <v>1</v>
      </c>
      <c r="F1473" s="719">
        <v>17.93</v>
      </c>
      <c r="G1473" s="719">
        <v>17.93</v>
      </c>
    </row>
    <row r="1474" spans="1:7" ht="60">
      <c r="A1474" s="716">
        <v>990240</v>
      </c>
      <c r="B1474" s="716" t="s">
        <v>3507</v>
      </c>
      <c r="C1474" s="716" t="s">
        <v>3508</v>
      </c>
      <c r="D1474" s="718" t="s">
        <v>725</v>
      </c>
      <c r="E1474" s="718">
        <v>1</v>
      </c>
      <c r="F1474" s="719">
        <v>0.15</v>
      </c>
      <c r="G1474" s="719">
        <v>0.15</v>
      </c>
    </row>
    <row r="1475" spans="1:7" ht="60">
      <c r="A1475" s="716">
        <v>990241</v>
      </c>
      <c r="B1475" s="716" t="s">
        <v>3509</v>
      </c>
      <c r="C1475" s="716" t="s">
        <v>3510</v>
      </c>
      <c r="D1475" s="718" t="s">
        <v>725</v>
      </c>
      <c r="E1475" s="718">
        <v>1</v>
      </c>
      <c r="F1475" s="719">
        <v>0.03</v>
      </c>
      <c r="G1475" s="719">
        <v>0.03</v>
      </c>
    </row>
    <row r="1476" spans="1:7" ht="60">
      <c r="A1476" s="716">
        <v>990242</v>
      </c>
      <c r="B1476" s="716" t="s">
        <v>3511</v>
      </c>
      <c r="C1476" s="716" t="s">
        <v>3512</v>
      </c>
      <c r="D1476" s="718" t="s">
        <v>725</v>
      </c>
      <c r="E1476" s="718">
        <v>1</v>
      </c>
      <c r="F1476" s="719">
        <v>0.28999999999999998</v>
      </c>
      <c r="G1476" s="719">
        <v>0.28999999999999998</v>
      </c>
    </row>
    <row r="1477" spans="1:7" ht="75">
      <c r="A1477" s="716">
        <v>990243</v>
      </c>
      <c r="B1477" s="716" t="s">
        <v>3513</v>
      </c>
      <c r="C1477" s="716" t="s">
        <v>3514</v>
      </c>
      <c r="D1477" s="718" t="s">
        <v>725</v>
      </c>
      <c r="E1477" s="718">
        <v>1</v>
      </c>
      <c r="F1477" s="719">
        <v>41.78</v>
      </c>
      <c r="G1477" s="719">
        <v>41.78</v>
      </c>
    </row>
    <row r="1478" spans="1:7" ht="60">
      <c r="A1478" s="716">
        <v>990244</v>
      </c>
      <c r="B1478" s="716" t="s">
        <v>3515</v>
      </c>
      <c r="C1478" s="716" t="s">
        <v>3516</v>
      </c>
      <c r="D1478" s="718" t="s">
        <v>725</v>
      </c>
      <c r="E1478" s="718">
        <v>1</v>
      </c>
      <c r="F1478" s="719">
        <v>0.35</v>
      </c>
      <c r="G1478" s="719">
        <v>0.35</v>
      </c>
    </row>
    <row r="1479" spans="1:7" ht="90">
      <c r="A1479" s="716">
        <v>990245</v>
      </c>
      <c r="B1479" s="716" t="s">
        <v>3517</v>
      </c>
      <c r="C1479" s="716" t="s">
        <v>3518</v>
      </c>
      <c r="D1479" s="718" t="s">
        <v>725</v>
      </c>
      <c r="E1479" s="718">
        <v>1</v>
      </c>
      <c r="F1479" s="719">
        <v>46.64</v>
      </c>
      <c r="G1479" s="719">
        <v>46.64</v>
      </c>
    </row>
    <row r="1480" spans="1:7" ht="60">
      <c r="A1480" s="716">
        <v>990246</v>
      </c>
      <c r="B1480" s="716" t="s">
        <v>3519</v>
      </c>
      <c r="C1480" s="716" t="s">
        <v>3520</v>
      </c>
      <c r="D1480" s="718" t="s">
        <v>725</v>
      </c>
      <c r="E1480" s="718">
        <v>1</v>
      </c>
      <c r="F1480" s="719">
        <v>70.87</v>
      </c>
      <c r="G1480" s="719">
        <v>70.87</v>
      </c>
    </row>
    <row r="1481" spans="1:7" ht="90">
      <c r="A1481" s="716">
        <v>990247</v>
      </c>
      <c r="B1481" s="716" t="s">
        <v>3521</v>
      </c>
      <c r="C1481" s="716" t="s">
        <v>3522</v>
      </c>
      <c r="D1481" s="718" t="s">
        <v>725</v>
      </c>
      <c r="E1481" s="718">
        <v>1</v>
      </c>
      <c r="F1481" s="719">
        <v>0.52</v>
      </c>
      <c r="G1481" s="719">
        <v>0.52</v>
      </c>
    </row>
    <row r="1482" spans="1:7" ht="60">
      <c r="A1482" s="716">
        <v>990248</v>
      </c>
      <c r="B1482" s="716" t="s">
        <v>3523</v>
      </c>
      <c r="C1482" s="716" t="s">
        <v>3524</v>
      </c>
      <c r="D1482" s="718" t="s">
        <v>725</v>
      </c>
      <c r="E1482" s="718">
        <v>1</v>
      </c>
      <c r="F1482" s="719">
        <v>0.81</v>
      </c>
      <c r="G1482" s="719">
        <v>0.81</v>
      </c>
    </row>
    <row r="1483" spans="1:7" ht="105">
      <c r="A1483" s="716">
        <v>990249</v>
      </c>
      <c r="B1483" s="716" t="s">
        <v>3525</v>
      </c>
      <c r="C1483" s="716" t="s">
        <v>3526</v>
      </c>
      <c r="D1483" s="718" t="s">
        <v>725</v>
      </c>
      <c r="E1483" s="718">
        <v>1</v>
      </c>
      <c r="F1483" s="719">
        <v>28.39</v>
      </c>
      <c r="G1483" s="719">
        <v>28.39</v>
      </c>
    </row>
    <row r="1484" spans="1:7" ht="75">
      <c r="A1484" s="716">
        <v>990250</v>
      </c>
      <c r="B1484" s="716" t="s">
        <v>3527</v>
      </c>
      <c r="C1484" s="716" t="s">
        <v>3528</v>
      </c>
      <c r="D1484" s="718" t="s">
        <v>725</v>
      </c>
      <c r="E1484" s="718">
        <v>1</v>
      </c>
      <c r="F1484" s="719">
        <v>37.5</v>
      </c>
      <c r="G1484" s="719">
        <v>37.5</v>
      </c>
    </row>
    <row r="1485" spans="1:7" ht="60">
      <c r="A1485" s="716">
        <v>990251</v>
      </c>
      <c r="B1485" s="716" t="s">
        <v>3529</v>
      </c>
      <c r="C1485" s="716" t="s">
        <v>3530</v>
      </c>
      <c r="D1485" s="718" t="s">
        <v>725</v>
      </c>
      <c r="E1485" s="718">
        <v>1</v>
      </c>
      <c r="F1485" s="719">
        <v>0.85</v>
      </c>
      <c r="G1485" s="719">
        <v>0.85</v>
      </c>
    </row>
    <row r="1486" spans="1:7" ht="75">
      <c r="A1486" s="716">
        <v>990252</v>
      </c>
      <c r="B1486" s="716" t="s">
        <v>3531</v>
      </c>
      <c r="C1486" s="716" t="s">
        <v>3532</v>
      </c>
      <c r="D1486" s="718" t="s">
        <v>725</v>
      </c>
      <c r="E1486" s="718">
        <v>1</v>
      </c>
      <c r="F1486" s="719">
        <v>0.12</v>
      </c>
      <c r="G1486" s="719">
        <v>0.12</v>
      </c>
    </row>
    <row r="1487" spans="1:7" ht="60">
      <c r="A1487" s="716">
        <v>990253</v>
      </c>
      <c r="B1487" s="716" t="s">
        <v>3533</v>
      </c>
      <c r="C1487" s="716" t="s">
        <v>3534</v>
      </c>
      <c r="D1487" s="718" t="s">
        <v>725</v>
      </c>
      <c r="E1487" s="718">
        <v>1</v>
      </c>
      <c r="F1487" s="719">
        <v>160.16999999999999</v>
      </c>
      <c r="G1487" s="719">
        <v>160.16999999999999</v>
      </c>
    </row>
    <row r="1488" spans="1:7" ht="75">
      <c r="A1488" s="716">
        <v>990254</v>
      </c>
      <c r="B1488" s="716" t="s">
        <v>3535</v>
      </c>
      <c r="C1488" s="716" t="s">
        <v>3536</v>
      </c>
      <c r="D1488" s="718" t="s">
        <v>725</v>
      </c>
      <c r="E1488" s="718">
        <v>1</v>
      </c>
      <c r="F1488" s="719">
        <v>1.26</v>
      </c>
      <c r="G1488" s="719">
        <v>1.26</v>
      </c>
    </row>
    <row r="1489" spans="1:7" ht="75">
      <c r="A1489" s="716">
        <v>990255</v>
      </c>
      <c r="B1489" s="716" t="s">
        <v>3537</v>
      </c>
      <c r="C1489" s="716" t="s">
        <v>3538</v>
      </c>
      <c r="D1489" s="718" t="s">
        <v>725</v>
      </c>
      <c r="E1489" s="718">
        <v>1</v>
      </c>
      <c r="F1489" s="719">
        <v>82.8</v>
      </c>
      <c r="G1489" s="719">
        <v>82.8</v>
      </c>
    </row>
    <row r="1490" spans="1:7" ht="60">
      <c r="A1490" s="716">
        <v>990256</v>
      </c>
      <c r="B1490" s="716" t="s">
        <v>3539</v>
      </c>
      <c r="C1490" s="716" t="s">
        <v>3540</v>
      </c>
      <c r="D1490" s="718" t="s">
        <v>725</v>
      </c>
      <c r="E1490" s="718">
        <v>1</v>
      </c>
      <c r="F1490" s="719">
        <v>1.26</v>
      </c>
      <c r="G1490" s="719">
        <v>1.26</v>
      </c>
    </row>
    <row r="1491" spans="1:7" ht="105">
      <c r="A1491" s="716">
        <v>990257</v>
      </c>
      <c r="B1491" s="716" t="s">
        <v>3541</v>
      </c>
      <c r="C1491" s="716" t="s">
        <v>3542</v>
      </c>
      <c r="D1491" s="718" t="s">
        <v>725</v>
      </c>
      <c r="E1491" s="718">
        <v>1</v>
      </c>
      <c r="F1491" s="719">
        <v>160.69</v>
      </c>
      <c r="G1491" s="719">
        <v>160.69</v>
      </c>
    </row>
    <row r="1492" spans="1:7" ht="75">
      <c r="A1492" s="716">
        <v>990258</v>
      </c>
      <c r="B1492" s="716" t="s">
        <v>3543</v>
      </c>
      <c r="C1492" s="716" t="s">
        <v>3544</v>
      </c>
      <c r="D1492" s="718" t="s">
        <v>725</v>
      </c>
      <c r="E1492" s="718">
        <v>1</v>
      </c>
      <c r="F1492" s="719">
        <v>46.45</v>
      </c>
      <c r="G1492" s="719">
        <v>46.45</v>
      </c>
    </row>
    <row r="1493" spans="1:7" ht="90">
      <c r="A1493" s="716">
        <v>990259</v>
      </c>
      <c r="B1493" s="716" t="s">
        <v>3545</v>
      </c>
      <c r="C1493" s="716" t="s">
        <v>3546</v>
      </c>
      <c r="D1493" s="718" t="s">
        <v>725</v>
      </c>
      <c r="E1493" s="718">
        <v>1</v>
      </c>
      <c r="F1493" s="719">
        <v>9.33</v>
      </c>
      <c r="G1493" s="719">
        <v>9.33</v>
      </c>
    </row>
    <row r="1494" spans="1:7" ht="60">
      <c r="A1494" s="716">
        <v>990260</v>
      </c>
      <c r="B1494" s="716" t="s">
        <v>3547</v>
      </c>
      <c r="C1494" s="716" t="s">
        <v>3548</v>
      </c>
      <c r="D1494" s="718" t="s">
        <v>725</v>
      </c>
      <c r="E1494" s="718">
        <v>1</v>
      </c>
      <c r="F1494" s="719">
        <v>6.63</v>
      </c>
      <c r="G1494" s="719">
        <v>6.63</v>
      </c>
    </row>
    <row r="1495" spans="1:7" ht="105">
      <c r="A1495" s="716">
        <v>990261</v>
      </c>
      <c r="B1495" s="716" t="s">
        <v>3549</v>
      </c>
      <c r="C1495" s="716" t="s">
        <v>3550</v>
      </c>
      <c r="D1495" s="718" t="s">
        <v>725</v>
      </c>
      <c r="E1495" s="718">
        <v>1</v>
      </c>
      <c r="F1495" s="719">
        <v>46.57</v>
      </c>
      <c r="G1495" s="719">
        <v>46.57</v>
      </c>
    </row>
    <row r="1496" spans="1:7" ht="90">
      <c r="A1496" s="716">
        <v>990262</v>
      </c>
      <c r="B1496" s="716" t="s">
        <v>3551</v>
      </c>
      <c r="C1496" s="716" t="s">
        <v>3552</v>
      </c>
      <c r="D1496" s="718" t="s">
        <v>725</v>
      </c>
      <c r="E1496" s="718">
        <v>1</v>
      </c>
      <c r="F1496" s="719">
        <v>160.69</v>
      </c>
      <c r="G1496" s="719">
        <v>160.69</v>
      </c>
    </row>
    <row r="1497" spans="1:7" ht="60">
      <c r="A1497" s="716">
        <v>990263</v>
      </c>
      <c r="B1497" s="716" t="s">
        <v>3553</v>
      </c>
      <c r="C1497" s="716" t="s">
        <v>3554</v>
      </c>
      <c r="D1497" s="718" t="s">
        <v>725</v>
      </c>
      <c r="E1497" s="718">
        <v>1</v>
      </c>
      <c r="F1497" s="719">
        <v>1.68</v>
      </c>
      <c r="G1497" s="719">
        <v>1.68</v>
      </c>
    </row>
    <row r="1498" spans="1:7" ht="75">
      <c r="A1498" s="716">
        <v>990264</v>
      </c>
      <c r="B1498" s="716" t="s">
        <v>3555</v>
      </c>
      <c r="C1498" s="716" t="s">
        <v>3556</v>
      </c>
      <c r="D1498" s="718" t="s">
        <v>725</v>
      </c>
      <c r="E1498" s="718">
        <v>1</v>
      </c>
      <c r="F1498" s="719">
        <v>1.85</v>
      </c>
      <c r="G1498" s="719">
        <v>1.85</v>
      </c>
    </row>
    <row r="1499" spans="1:7" ht="60">
      <c r="A1499" s="716">
        <v>990265</v>
      </c>
      <c r="B1499" s="716" t="s">
        <v>3557</v>
      </c>
      <c r="C1499" s="716" t="s">
        <v>3558</v>
      </c>
      <c r="D1499" s="718" t="s">
        <v>725</v>
      </c>
      <c r="E1499" s="718">
        <v>1</v>
      </c>
      <c r="F1499" s="719">
        <v>12.87</v>
      </c>
      <c r="G1499" s="719">
        <v>12.87</v>
      </c>
    </row>
    <row r="1500" spans="1:7" ht="75">
      <c r="A1500" s="716">
        <v>990266</v>
      </c>
      <c r="B1500" s="716" t="s">
        <v>3559</v>
      </c>
      <c r="C1500" s="716" t="s">
        <v>3560</v>
      </c>
      <c r="D1500" s="718" t="s">
        <v>725</v>
      </c>
      <c r="E1500" s="718">
        <v>1</v>
      </c>
      <c r="F1500" s="719">
        <v>3.6</v>
      </c>
      <c r="G1500" s="719">
        <v>3.6</v>
      </c>
    </row>
    <row r="1501" spans="1:7" ht="105">
      <c r="A1501" s="716">
        <v>990267</v>
      </c>
      <c r="B1501" s="716" t="s">
        <v>3561</v>
      </c>
      <c r="C1501" s="716" t="s">
        <v>3562</v>
      </c>
      <c r="D1501" s="718" t="s">
        <v>725</v>
      </c>
      <c r="E1501" s="718">
        <v>1</v>
      </c>
      <c r="F1501" s="719">
        <v>4.08</v>
      </c>
      <c r="G1501" s="719">
        <v>4.08</v>
      </c>
    </row>
    <row r="1502" spans="1:7" ht="90">
      <c r="A1502" s="716">
        <v>990268</v>
      </c>
      <c r="B1502" s="716" t="s">
        <v>3563</v>
      </c>
      <c r="C1502" s="716" t="s">
        <v>3564</v>
      </c>
      <c r="D1502" s="718" t="s">
        <v>725</v>
      </c>
      <c r="E1502" s="718">
        <v>1</v>
      </c>
      <c r="F1502" s="719">
        <v>3.3</v>
      </c>
      <c r="G1502" s="719">
        <v>3.3</v>
      </c>
    </row>
    <row r="1503" spans="1:7" ht="60">
      <c r="A1503" s="716">
        <v>990269</v>
      </c>
      <c r="B1503" s="716" t="s">
        <v>3565</v>
      </c>
      <c r="C1503" s="716" t="s">
        <v>3566</v>
      </c>
      <c r="D1503" s="718" t="s">
        <v>725</v>
      </c>
      <c r="E1503" s="718">
        <v>1</v>
      </c>
      <c r="F1503" s="719">
        <v>14.19</v>
      </c>
      <c r="G1503" s="719">
        <v>14.19</v>
      </c>
    </row>
  </sheetData>
  <mergeCells count="14">
    <mergeCell ref="A6:E6"/>
    <mergeCell ref="F6:G6"/>
    <mergeCell ref="A1:G1"/>
    <mergeCell ref="A2:G2"/>
    <mergeCell ref="A3:G3"/>
    <mergeCell ref="A4:G4"/>
    <mergeCell ref="A5:G5"/>
    <mergeCell ref="A11:G11"/>
    <mergeCell ref="A7:E7"/>
    <mergeCell ref="F7:G7"/>
    <mergeCell ref="A8:G8"/>
    <mergeCell ref="A9:E9"/>
    <mergeCell ref="F9:G9"/>
    <mergeCell ref="A10:G10"/>
  </mergeCells>
  <pageMargins left="0.511811024" right="0.511811024" top="0.78740157499999996" bottom="0.78740157499999996" header="0.31496062000000002" footer="0.3149606200000000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648"/>
  <sheetViews>
    <sheetView view="pageBreakPreview" zoomScaleNormal="100" zoomScaleSheetLayoutView="100" workbookViewId="0">
      <pane ySplit="6" topLeftCell="A628" activePane="bottomLeft" state="frozenSplit"/>
      <selection pane="bottomLeft" activeCell="J648" sqref="J648"/>
    </sheetView>
  </sheetViews>
  <sheetFormatPr defaultRowHeight="12.75"/>
  <cols>
    <col min="1" max="1" width="12.42578125" style="113" customWidth="1"/>
    <col min="2" max="2" width="64.7109375" style="113" customWidth="1"/>
    <col min="3" max="3" width="17" style="113" customWidth="1"/>
    <col min="4" max="4" width="17" style="466" customWidth="1"/>
    <col min="5" max="8" width="17" style="113" customWidth="1"/>
    <col min="9" max="9" width="15.140625" style="113" customWidth="1"/>
    <col min="10" max="10" width="13.28515625" style="113" customWidth="1"/>
    <col min="11" max="16384" width="9.140625" style="84"/>
  </cols>
  <sheetData>
    <row r="1" spans="1:10" ht="21.75" customHeight="1">
      <c r="A1" s="926" t="s">
        <v>0</v>
      </c>
      <c r="B1" s="943"/>
      <c r="C1" s="943"/>
      <c r="D1" s="943"/>
      <c r="E1" s="943"/>
      <c r="F1" s="943"/>
      <c r="G1" s="943"/>
      <c r="H1" s="943"/>
      <c r="I1" s="943"/>
      <c r="J1" s="944"/>
    </row>
    <row r="2" spans="1:10" ht="16.5" customHeight="1">
      <c r="A2" s="947" t="s">
        <v>386</v>
      </c>
      <c r="B2" s="948"/>
      <c r="C2" s="948"/>
      <c r="D2" s="948"/>
      <c r="E2" s="948"/>
      <c r="F2" s="948"/>
      <c r="G2" s="948"/>
      <c r="H2" s="948"/>
      <c r="I2" s="948"/>
      <c r="J2" s="949"/>
    </row>
    <row r="3" spans="1:10" ht="12.75" customHeight="1">
      <c r="A3" s="607"/>
      <c r="B3" s="945" t="s">
        <v>387</v>
      </c>
      <c r="C3" s="945"/>
      <c r="D3" s="945"/>
      <c r="E3" s="945"/>
      <c r="F3" s="945"/>
      <c r="G3" s="472"/>
      <c r="H3" s="472"/>
      <c r="I3" s="950"/>
      <c r="J3" s="951"/>
    </row>
    <row r="4" spans="1:10" ht="26.25" customHeight="1">
      <c r="A4" s="608"/>
      <c r="B4" s="946"/>
      <c r="C4" s="946"/>
      <c r="D4" s="946"/>
      <c r="E4" s="946"/>
      <c r="F4" s="946"/>
      <c r="G4" s="339"/>
      <c r="H4" s="340"/>
      <c r="I4" s="952"/>
      <c r="J4" s="953"/>
    </row>
    <row r="5" spans="1:10" ht="13.5" thickBot="1">
      <c r="A5" s="609"/>
      <c r="B5" s="473" t="s">
        <v>388</v>
      </c>
      <c r="C5" s="957"/>
      <c r="D5" s="957"/>
      <c r="E5" s="957"/>
      <c r="F5" s="957"/>
      <c r="G5" s="474"/>
      <c r="H5" s="475"/>
      <c r="I5" s="476"/>
      <c r="J5" s="610"/>
    </row>
    <row r="6" spans="1:10" ht="25.5">
      <c r="A6" s="611" t="s">
        <v>9</v>
      </c>
      <c r="B6" s="470" t="s">
        <v>12</v>
      </c>
      <c r="C6" s="470" t="s">
        <v>13</v>
      </c>
      <c r="D6" s="469" t="s">
        <v>389</v>
      </c>
      <c r="E6" s="469" t="s">
        <v>390</v>
      </c>
      <c r="F6" s="469" t="s">
        <v>391</v>
      </c>
      <c r="G6" s="469" t="s">
        <v>392</v>
      </c>
      <c r="H6" s="469" t="s">
        <v>393</v>
      </c>
      <c r="I6" s="469" t="s">
        <v>394</v>
      </c>
      <c r="J6" s="612" t="s">
        <v>395</v>
      </c>
    </row>
    <row r="7" spans="1:10">
      <c r="A7" s="613">
        <f>'PLANILHA ORÇAMENTÁRIA'!A9</f>
        <v>1</v>
      </c>
      <c r="B7" s="275" t="str">
        <f>'PLANILHA ORÇAMENTÁRIA'!D9</f>
        <v>SERVIÇOS PRELIMINARES</v>
      </c>
      <c r="C7" s="274"/>
      <c r="D7" s="274"/>
      <c r="E7" s="274"/>
      <c r="F7" s="341"/>
      <c r="G7" s="342"/>
      <c r="H7" s="343"/>
      <c r="I7" s="344"/>
      <c r="J7" s="614"/>
    </row>
    <row r="8" spans="1:10" ht="18" customHeight="1">
      <c r="A8" s="615" t="str">
        <f>'PLANILHA ORÇAMENTÁRIA'!A10</f>
        <v>1.1</v>
      </c>
      <c r="B8" s="345" t="str">
        <f>'PLANILHA ORÇAMENTÁRIA'!D10</f>
        <v>DEMOLIÇÕES E RETIRADAS</v>
      </c>
      <c r="C8" s="277"/>
      <c r="D8" s="111"/>
      <c r="E8" s="111"/>
      <c r="F8" s="346"/>
      <c r="G8" s="263"/>
      <c r="H8" s="347"/>
      <c r="I8" s="111"/>
      <c r="J8" s="616"/>
    </row>
    <row r="9" spans="1:10" ht="25.5">
      <c r="A9" s="617" t="str">
        <f>'PLANILHA ORÇAMENTÁRIA'!A11</f>
        <v>1.1.1</v>
      </c>
      <c r="B9" s="266" t="str">
        <f>'PLANILHA ORÇAMENTÁRIA'!D11</f>
        <v>Demolição manual de piso cimentado espessura de 1,5 cm, inclusive lastro de concreto espessura de 6,0 cm, sem reaproveitamento</v>
      </c>
      <c r="C9" s="267" t="str">
        <f>'PLANILHA ORÇAMENTÁRIA'!E11</f>
        <v>m2</v>
      </c>
      <c r="D9" s="268" t="s">
        <v>389</v>
      </c>
      <c r="E9" s="268" t="s">
        <v>390</v>
      </c>
      <c r="F9" s="268" t="s">
        <v>391</v>
      </c>
      <c r="G9" s="268" t="s">
        <v>392</v>
      </c>
      <c r="H9" s="268" t="s">
        <v>393</v>
      </c>
      <c r="I9" s="268" t="s">
        <v>394</v>
      </c>
      <c r="J9" s="618" t="s">
        <v>395</v>
      </c>
    </row>
    <row r="10" spans="1:10">
      <c r="A10" s="619"/>
      <c r="B10" s="502" t="s">
        <v>396</v>
      </c>
      <c r="C10" s="348"/>
      <c r="D10" s="349"/>
      <c r="E10" s="349">
        <v>9.68</v>
      </c>
      <c r="F10" s="349">
        <v>2.4</v>
      </c>
      <c r="G10" s="349"/>
      <c r="H10" s="349">
        <f>E10*F10</f>
        <v>23.231999999999999</v>
      </c>
      <c r="I10" s="349"/>
      <c r="J10" s="620">
        <f>H10</f>
        <v>23.231999999999999</v>
      </c>
    </row>
    <row r="11" spans="1:10">
      <c r="A11" s="619"/>
      <c r="B11" s="502" t="s">
        <v>397</v>
      </c>
      <c r="C11" s="348"/>
      <c r="D11" s="349"/>
      <c r="E11" s="349"/>
      <c r="F11" s="349"/>
      <c r="G11" s="349"/>
      <c r="H11" s="349">
        <v>6.87</v>
      </c>
      <c r="I11" s="349"/>
      <c r="J11" s="620">
        <f>H11</f>
        <v>6.87</v>
      </c>
    </row>
    <row r="12" spans="1:10">
      <c r="A12" s="621"/>
      <c r="B12" s="351"/>
      <c r="C12" s="352"/>
      <c r="D12" s="286"/>
      <c r="E12" s="320"/>
      <c r="F12" s="505"/>
      <c r="G12" s="353"/>
      <c r="H12" s="353"/>
      <c r="I12" s="354" t="s">
        <v>398</v>
      </c>
      <c r="J12" s="622">
        <f>ROUND(SUM(J10:J11),2)</f>
        <v>30.1</v>
      </c>
    </row>
    <row r="13" spans="1:10">
      <c r="A13" s="621"/>
      <c r="B13" s="355"/>
      <c r="C13" s="283"/>
      <c r="D13" s="507"/>
      <c r="E13" s="356"/>
      <c r="F13" s="357"/>
      <c r="G13" s="358"/>
      <c r="H13" s="359"/>
      <c r="I13" s="270"/>
      <c r="J13" s="623"/>
    </row>
    <row r="14" spans="1:10" ht="25.5">
      <c r="A14" s="624" t="str">
        <f>'PLANILHA ORÇAMENTÁRIA'!A12</f>
        <v>1.1.2</v>
      </c>
      <c r="B14" s="269" t="str">
        <f>'PLANILHA ORÇAMENTÁRIA'!D12</f>
        <v>Demolição manual de revestimento cerâmico/porcelanato (pisos), exclusive lastro, sem reaproveitamento</v>
      </c>
      <c r="C14" s="270" t="str">
        <f>'PLANILHA ORÇAMENTÁRIA'!E12</f>
        <v>m2</v>
      </c>
      <c r="D14" s="271" t="s">
        <v>389</v>
      </c>
      <c r="E14" s="117" t="s">
        <v>390</v>
      </c>
      <c r="F14" s="117" t="s">
        <v>391</v>
      </c>
      <c r="G14" s="117" t="s">
        <v>392</v>
      </c>
      <c r="H14" s="117" t="s">
        <v>393</v>
      </c>
      <c r="I14" s="117" t="s">
        <v>394</v>
      </c>
      <c r="J14" s="625" t="s">
        <v>395</v>
      </c>
    </row>
    <row r="15" spans="1:10" s="226" customFormat="1">
      <c r="A15" s="626"/>
      <c r="B15" s="360" t="s">
        <v>399</v>
      </c>
      <c r="C15" s="111"/>
      <c r="D15" s="117">
        <v>15</v>
      </c>
      <c r="E15" s="117">
        <v>1.84</v>
      </c>
      <c r="F15" s="117">
        <v>0.3</v>
      </c>
      <c r="G15" s="117"/>
      <c r="H15" s="117">
        <f>D15*E15*F15</f>
        <v>8.2799999999999994</v>
      </c>
      <c r="I15" s="117"/>
      <c r="J15" s="625">
        <f t="shared" ref="J15:J17" si="0">H15</f>
        <v>8.2799999999999994</v>
      </c>
    </row>
    <row r="16" spans="1:10" s="226" customFormat="1">
      <c r="A16" s="617"/>
      <c r="B16" s="627" t="s">
        <v>400</v>
      </c>
      <c r="C16" s="111"/>
      <c r="D16" s="117">
        <v>15</v>
      </c>
      <c r="E16" s="117"/>
      <c r="F16" s="117">
        <v>1.84</v>
      </c>
      <c r="G16" s="117">
        <v>0.18</v>
      </c>
      <c r="H16" s="117">
        <f>D16*F16*G16</f>
        <v>4.968</v>
      </c>
      <c r="I16" s="117"/>
      <c r="J16" s="625">
        <f t="shared" si="0"/>
        <v>4.968</v>
      </c>
    </row>
    <row r="17" spans="1:10" s="226" customFormat="1">
      <c r="A17" s="619"/>
      <c r="B17" s="502" t="s">
        <v>401</v>
      </c>
      <c r="C17" s="327"/>
      <c r="D17" s="117"/>
      <c r="E17" s="117">
        <v>2.33</v>
      </c>
      <c r="F17" s="117">
        <v>1.84</v>
      </c>
      <c r="G17" s="117"/>
      <c r="H17" s="117">
        <f>E17*F17</f>
        <v>4.2872000000000003</v>
      </c>
      <c r="I17" s="117"/>
      <c r="J17" s="625">
        <f t="shared" si="0"/>
        <v>4.2872000000000003</v>
      </c>
    </row>
    <row r="18" spans="1:10" s="226" customFormat="1">
      <c r="A18" s="619"/>
      <c r="B18" s="502" t="s">
        <v>402</v>
      </c>
      <c r="C18" s="327"/>
      <c r="D18" s="117"/>
      <c r="E18" s="117">
        <v>2.14</v>
      </c>
      <c r="F18" s="117">
        <v>2.57</v>
      </c>
      <c r="G18" s="117"/>
      <c r="H18" s="117">
        <f>E18*F18</f>
        <v>5.4997999999999996</v>
      </c>
      <c r="I18" s="117"/>
      <c r="J18" s="625">
        <f>H18</f>
        <v>5.4997999999999996</v>
      </c>
    </row>
    <row r="19" spans="1:10">
      <c r="A19" s="621"/>
      <c r="B19" s="351"/>
      <c r="C19" s="361"/>
      <c r="D19" s="111"/>
      <c r="E19" s="112"/>
      <c r="F19" s="346"/>
      <c r="G19" s="362"/>
      <c r="H19" s="362"/>
      <c r="I19" s="363" t="s">
        <v>398</v>
      </c>
      <c r="J19" s="628">
        <f>ROUND(SUM(J15:J18),2)</f>
        <v>23.04</v>
      </c>
    </row>
    <row r="20" spans="1:10">
      <c r="A20" s="621"/>
      <c r="B20" s="364"/>
      <c r="C20" s="361"/>
      <c r="D20" s="111"/>
      <c r="E20" s="112"/>
      <c r="F20" s="346"/>
      <c r="G20" s="365"/>
      <c r="H20" s="365"/>
      <c r="I20" s="111"/>
      <c r="J20" s="629"/>
    </row>
    <row r="21" spans="1:10" ht="25.5">
      <c r="A21" s="624" t="str">
        <f>'PLANILHA ORÇAMENTÁRIA'!A13</f>
        <v>1.1.3</v>
      </c>
      <c r="B21" s="366" t="str">
        <f>'PLANILHA ORÇAMENTÁRIA'!D13</f>
        <v>Demolição manual de revestimento cerâmico/porcelanato (pisos), inclusive lastro de concreto espessura de 6,0 cm, sem reaproveitamento</v>
      </c>
      <c r="C21" s="111" t="str">
        <f>'PLANILHA ORÇAMENTÁRIA'!E13</f>
        <v>m2</v>
      </c>
      <c r="D21" s="117" t="s">
        <v>389</v>
      </c>
      <c r="E21" s="117" t="s">
        <v>390</v>
      </c>
      <c r="F21" s="117" t="s">
        <v>391</v>
      </c>
      <c r="G21" s="117" t="s">
        <v>392</v>
      </c>
      <c r="H21" s="117" t="s">
        <v>393</v>
      </c>
      <c r="I21" s="117" t="s">
        <v>394</v>
      </c>
      <c r="J21" s="625" t="s">
        <v>395</v>
      </c>
    </row>
    <row r="22" spans="1:10" s="226" customFormat="1">
      <c r="A22" s="626"/>
      <c r="B22" s="367" t="s">
        <v>403</v>
      </c>
      <c r="C22" s="111"/>
      <c r="D22" s="117"/>
      <c r="E22" s="117"/>
      <c r="F22" s="117"/>
      <c r="G22" s="117"/>
      <c r="H22" s="117">
        <v>25.18</v>
      </c>
      <c r="I22" s="117"/>
      <c r="J22" s="625">
        <f>H22</f>
        <v>25.18</v>
      </c>
    </row>
    <row r="23" spans="1:10">
      <c r="A23" s="615"/>
      <c r="B23" s="367"/>
      <c r="C23" s="111"/>
      <c r="D23" s="111"/>
      <c r="E23" s="111"/>
      <c r="F23" s="346"/>
      <c r="G23" s="365"/>
      <c r="H23" s="365"/>
      <c r="I23" s="363" t="s">
        <v>398</v>
      </c>
      <c r="J23" s="628">
        <f>ROUND(SUM(J22:J22),2)</f>
        <v>25.18</v>
      </c>
    </row>
    <row r="24" spans="1:10">
      <c r="A24" s="615"/>
      <c r="B24" s="367"/>
      <c r="C24" s="111"/>
      <c r="D24" s="111"/>
      <c r="E24" s="111"/>
      <c r="F24" s="346"/>
      <c r="G24" s="365"/>
      <c r="H24" s="365"/>
      <c r="I24" s="111"/>
      <c r="J24" s="616"/>
    </row>
    <row r="25" spans="1:10" ht="25.5">
      <c r="A25" s="626" t="str">
        <f>'PLANILHA ORÇAMENTÁRIA'!A14</f>
        <v>1.1.4</v>
      </c>
      <c r="B25" s="229" t="str">
        <f>'PLANILHA ORÇAMENTÁRIA'!D14</f>
        <v>Retirada manual de revestimento em argamassa cimento e areia (emboço e reboco), sem reaproveitamento</v>
      </c>
      <c r="C25" s="111" t="str">
        <f>'PLANILHA ORÇAMENTÁRIA'!E14</f>
        <v>m2</v>
      </c>
      <c r="D25" s="117" t="s">
        <v>389</v>
      </c>
      <c r="E25" s="117" t="s">
        <v>390</v>
      </c>
      <c r="F25" s="117" t="s">
        <v>391</v>
      </c>
      <c r="G25" s="117" t="s">
        <v>392</v>
      </c>
      <c r="H25" s="117" t="s">
        <v>393</v>
      </c>
      <c r="I25" s="117" t="s">
        <v>394</v>
      </c>
      <c r="J25" s="625" t="s">
        <v>395</v>
      </c>
    </row>
    <row r="26" spans="1:10" s="226" customFormat="1">
      <c r="A26" s="617"/>
      <c r="B26" s="503" t="s">
        <v>404</v>
      </c>
      <c r="C26" s="111"/>
      <c r="D26" s="117"/>
      <c r="E26" s="117">
        <v>11.36</v>
      </c>
      <c r="F26" s="117"/>
      <c r="G26" s="117">
        <f>1.2+1.2</f>
        <v>2.4</v>
      </c>
      <c r="H26" s="117">
        <f>E26*G26</f>
        <v>27.263999999999999</v>
      </c>
      <c r="I26" s="117"/>
      <c r="J26" s="625">
        <f>H26</f>
        <v>27.263999999999999</v>
      </c>
    </row>
    <row r="27" spans="1:10" s="226" customFormat="1">
      <c r="A27" s="617"/>
      <c r="B27" s="503" t="s">
        <v>405</v>
      </c>
      <c r="C27" s="111"/>
      <c r="D27" s="117"/>
      <c r="E27" s="117">
        <v>2</v>
      </c>
      <c r="F27" s="117"/>
      <c r="G27" s="117">
        <v>1.2</v>
      </c>
      <c r="H27" s="117">
        <f>E27*G27</f>
        <v>2.4</v>
      </c>
      <c r="I27" s="117"/>
      <c r="J27" s="625">
        <f>H27</f>
        <v>2.4</v>
      </c>
    </row>
    <row r="28" spans="1:10" s="226" customFormat="1">
      <c r="A28" s="617"/>
      <c r="B28" s="503" t="s">
        <v>406</v>
      </c>
      <c r="C28" s="111"/>
      <c r="D28" s="117"/>
      <c r="E28" s="117">
        <v>10.39</v>
      </c>
      <c r="F28" s="117"/>
      <c r="G28" s="117">
        <v>1.2</v>
      </c>
      <c r="H28" s="117">
        <f>E28*G28</f>
        <v>12.468</v>
      </c>
      <c r="I28" s="117"/>
      <c r="J28" s="625">
        <f>H28</f>
        <v>12.468</v>
      </c>
    </row>
    <row r="29" spans="1:10">
      <c r="A29" s="615"/>
      <c r="B29" s="367"/>
      <c r="C29" s="111"/>
      <c r="D29" s="111"/>
      <c r="E29" s="111"/>
      <c r="F29" s="346"/>
      <c r="G29" s="365"/>
      <c r="H29" s="365"/>
      <c r="I29" s="363" t="s">
        <v>398</v>
      </c>
      <c r="J29" s="628">
        <f>ROUND(SUM(J26:J28),2)</f>
        <v>42.13</v>
      </c>
    </row>
    <row r="30" spans="1:10">
      <c r="A30" s="615"/>
      <c r="B30" s="367"/>
      <c r="C30" s="111"/>
      <c r="D30" s="111"/>
      <c r="E30" s="111"/>
      <c r="F30" s="346"/>
      <c r="G30" s="365"/>
      <c r="H30" s="365"/>
      <c r="I30" s="111"/>
      <c r="J30" s="616"/>
    </row>
    <row r="31" spans="1:10" ht="25.5">
      <c r="A31" s="617" t="str">
        <f>'PLANILHA ORÇAMENTÁRIA'!A15</f>
        <v>1.1.5</v>
      </c>
      <c r="B31" s="280" t="str">
        <f>'PLANILHA ORÇAMENTÁRIA'!D15</f>
        <v>Demolição manual de alvenaria de bloco furado (cerâmico), sem reaproveitamento</v>
      </c>
      <c r="C31" s="111" t="str">
        <f>'PLANILHA ORÇAMENTÁRIA'!E15</f>
        <v>m3</v>
      </c>
      <c r="D31" s="117" t="s">
        <v>389</v>
      </c>
      <c r="E31" s="117" t="s">
        <v>390</v>
      </c>
      <c r="F31" s="117" t="s">
        <v>391</v>
      </c>
      <c r="G31" s="117" t="s">
        <v>392</v>
      </c>
      <c r="H31" s="117" t="s">
        <v>393</v>
      </c>
      <c r="I31" s="117" t="s">
        <v>394</v>
      </c>
      <c r="J31" s="625" t="s">
        <v>395</v>
      </c>
    </row>
    <row r="32" spans="1:10" s="226" customFormat="1">
      <c r="A32" s="955"/>
      <c r="B32" s="954" t="s">
        <v>407</v>
      </c>
      <c r="C32" s="327" t="s">
        <v>408</v>
      </c>
      <c r="D32" s="117"/>
      <c r="E32" s="117">
        <v>1.84</v>
      </c>
      <c r="F32" s="117">
        <v>0.15</v>
      </c>
      <c r="G32" s="117">
        <v>1.1000000000000001</v>
      </c>
      <c r="H32" s="117"/>
      <c r="I32" s="117">
        <f>E32*F32*G32</f>
        <v>0.30360000000000004</v>
      </c>
      <c r="J32" s="629">
        <f>I32</f>
        <v>0.30360000000000004</v>
      </c>
    </row>
    <row r="33" spans="1:10" s="226" customFormat="1">
      <c r="A33" s="955"/>
      <c r="B33" s="954"/>
      <c r="C33" s="368"/>
      <c r="D33" s="268"/>
      <c r="E33" s="268">
        <v>1.5</v>
      </c>
      <c r="F33" s="268">
        <v>0.15</v>
      </c>
      <c r="G33" s="268">
        <v>1.1000000000000001</v>
      </c>
      <c r="H33" s="268"/>
      <c r="I33" s="268">
        <f>E33*F33*G33</f>
        <v>0.2475</v>
      </c>
      <c r="J33" s="629">
        <f>I33</f>
        <v>0.2475</v>
      </c>
    </row>
    <row r="34" spans="1:10" s="226" customFormat="1">
      <c r="A34" s="619"/>
      <c r="B34" s="502" t="s">
        <v>409</v>
      </c>
      <c r="C34" s="369"/>
      <c r="D34" s="320"/>
      <c r="E34" s="320">
        <v>4.82</v>
      </c>
      <c r="F34" s="505">
        <v>0.2</v>
      </c>
      <c r="G34" s="349">
        <v>0.6</v>
      </c>
      <c r="H34" s="349"/>
      <c r="I34" s="349">
        <f>E34*F34*G34</f>
        <v>0.57840000000000003</v>
      </c>
      <c r="J34" s="629">
        <f>I34</f>
        <v>0.57840000000000003</v>
      </c>
    </row>
    <row r="35" spans="1:10" s="226" customFormat="1">
      <c r="A35" s="630"/>
      <c r="B35" s="509" t="s">
        <v>410</v>
      </c>
      <c r="C35" s="286"/>
      <c r="D35" s="320"/>
      <c r="E35" s="320">
        <f>1.65+0.5</f>
        <v>2.15</v>
      </c>
      <c r="F35" s="505">
        <v>0.15</v>
      </c>
      <c r="G35" s="349">
        <v>1.3</v>
      </c>
      <c r="H35" s="349"/>
      <c r="I35" s="349">
        <f>E35*F35*G35</f>
        <v>0.41924999999999996</v>
      </c>
      <c r="J35" s="629">
        <f>I35</f>
        <v>0.41924999999999996</v>
      </c>
    </row>
    <row r="36" spans="1:10">
      <c r="A36" s="631"/>
      <c r="B36" s="370"/>
      <c r="C36" s="370"/>
      <c r="D36" s="370"/>
      <c r="E36" s="370"/>
      <c r="F36" s="370"/>
      <c r="G36" s="370"/>
      <c r="H36" s="371"/>
      <c r="I36" s="372" t="s">
        <v>398</v>
      </c>
      <c r="J36" s="632">
        <f>ROUND(SUM(J32:J35),2)</f>
        <v>1.55</v>
      </c>
    </row>
    <row r="37" spans="1:10">
      <c r="A37" s="633"/>
      <c r="B37" s="285"/>
      <c r="C37" s="286"/>
      <c r="D37" s="286"/>
      <c r="E37" s="286"/>
      <c r="F37" s="505"/>
      <c r="G37" s="373"/>
      <c r="H37" s="374"/>
      <c r="I37" s="111"/>
      <c r="J37" s="616"/>
    </row>
    <row r="38" spans="1:10" ht="25.5">
      <c r="A38" s="626" t="str">
        <f>'PLANILHA ORÇAMENTÁRIA'!A16</f>
        <v>1.1.6</v>
      </c>
      <c r="B38" s="366" t="str">
        <f>'PLANILHA ORÇAMENTÁRIA'!D16</f>
        <v>Demolição manual de concreto simples, sem reaproveitamento</v>
      </c>
      <c r="C38" s="270" t="str">
        <f>'PLANILHA ORÇAMENTÁRIA'!E16</f>
        <v>m3</v>
      </c>
      <c r="D38" s="271" t="s">
        <v>389</v>
      </c>
      <c r="E38" s="271" t="s">
        <v>390</v>
      </c>
      <c r="F38" s="271" t="s">
        <v>391</v>
      </c>
      <c r="G38" s="271" t="s">
        <v>392</v>
      </c>
      <c r="H38" s="117" t="s">
        <v>393</v>
      </c>
      <c r="I38" s="117" t="s">
        <v>394</v>
      </c>
      <c r="J38" s="625" t="s">
        <v>395</v>
      </c>
    </row>
    <row r="39" spans="1:10" s="226" customFormat="1">
      <c r="A39" s="615"/>
      <c r="B39" s="367" t="s">
        <v>411</v>
      </c>
      <c r="C39" s="277"/>
      <c r="D39" s="111"/>
      <c r="E39" s="111"/>
      <c r="F39" s="346"/>
      <c r="G39" s="117">
        <v>0.25</v>
      </c>
      <c r="H39" s="375">
        <v>12.35</v>
      </c>
      <c r="I39" s="112">
        <f>G39*H39</f>
        <v>3.0874999999999999</v>
      </c>
      <c r="J39" s="629">
        <f>I39</f>
        <v>3.0874999999999999</v>
      </c>
    </row>
    <row r="40" spans="1:10" s="226" customFormat="1">
      <c r="A40" s="615"/>
      <c r="B40" s="502" t="s">
        <v>412</v>
      </c>
      <c r="C40" s="286"/>
      <c r="D40" s="349"/>
      <c r="E40" s="349">
        <f>3.8+5</f>
        <v>8.8000000000000007</v>
      </c>
      <c r="F40" s="349">
        <v>0.7</v>
      </c>
      <c r="G40" s="349">
        <v>0.4</v>
      </c>
      <c r="H40" s="349"/>
      <c r="I40" s="349">
        <f>E40*F40*G40</f>
        <v>2.4640000000000004</v>
      </c>
      <c r="J40" s="620">
        <f>I40</f>
        <v>2.4640000000000004</v>
      </c>
    </row>
    <row r="41" spans="1:10">
      <c r="A41" s="615"/>
      <c r="B41" s="116"/>
      <c r="C41" s="277"/>
      <c r="D41" s="111"/>
      <c r="E41" s="111"/>
      <c r="F41" s="346"/>
      <c r="G41" s="117"/>
      <c r="H41" s="347"/>
      <c r="I41" s="363" t="s">
        <v>398</v>
      </c>
      <c r="J41" s="634">
        <f>ROUND(SUM(J39:J40),2)</f>
        <v>5.55</v>
      </c>
    </row>
    <row r="42" spans="1:10">
      <c r="A42" s="615"/>
      <c r="B42" s="116"/>
      <c r="C42" s="277"/>
      <c r="D42" s="111"/>
      <c r="E42" s="111"/>
      <c r="F42" s="346"/>
      <c r="G42" s="263"/>
      <c r="H42" s="347"/>
      <c r="I42" s="376"/>
      <c r="J42" s="635"/>
    </row>
    <row r="43" spans="1:10" ht="25.5">
      <c r="A43" s="626" t="str">
        <f>'PLANILHA ORÇAMENTÁRIA'!A17</f>
        <v>1.1.7</v>
      </c>
      <c r="B43" s="229" t="str">
        <f>'PLANILHA ORÇAMENTÁRIA'!D17</f>
        <v>Retirada manual cuidadosa de blocos pré-moldados de concreto (Blokret), inclusive limpeza e empilhamento para reaproveitamento</v>
      </c>
      <c r="C43" s="111" t="str">
        <f>'PLANILHA ORÇAMENTÁRIA'!E17</f>
        <v>m2</v>
      </c>
      <c r="D43" s="117" t="s">
        <v>389</v>
      </c>
      <c r="E43" s="117" t="s">
        <v>390</v>
      </c>
      <c r="F43" s="117" t="s">
        <v>391</v>
      </c>
      <c r="G43" s="117" t="s">
        <v>392</v>
      </c>
      <c r="H43" s="117" t="s">
        <v>393</v>
      </c>
      <c r="I43" s="117" t="s">
        <v>394</v>
      </c>
      <c r="J43" s="636" t="s">
        <v>395</v>
      </c>
    </row>
    <row r="44" spans="1:10" s="226" customFormat="1">
      <c r="A44" s="956"/>
      <c r="B44" s="937" t="s">
        <v>413</v>
      </c>
      <c r="C44" s="111"/>
      <c r="D44" s="111"/>
      <c r="E44" s="111"/>
      <c r="F44" s="346"/>
      <c r="G44" s="263"/>
      <c r="H44" s="375">
        <v>23.65</v>
      </c>
      <c r="I44" s="111"/>
      <c r="J44" s="629">
        <f>H44</f>
        <v>23.65</v>
      </c>
    </row>
    <row r="45" spans="1:10" s="226" customFormat="1">
      <c r="A45" s="956"/>
      <c r="B45" s="937"/>
      <c r="C45" s="111"/>
      <c r="D45" s="111"/>
      <c r="E45" s="111"/>
      <c r="F45" s="346"/>
      <c r="G45" s="263"/>
      <c r="H45" s="375">
        <v>9.77</v>
      </c>
      <c r="I45" s="111"/>
      <c r="J45" s="629">
        <f>H45</f>
        <v>9.77</v>
      </c>
    </row>
    <row r="46" spans="1:10">
      <c r="A46" s="615"/>
      <c r="B46" s="229"/>
      <c r="C46" s="111"/>
      <c r="D46" s="111"/>
      <c r="E46" s="111"/>
      <c r="F46" s="346"/>
      <c r="G46" s="263"/>
      <c r="H46" s="347"/>
      <c r="I46" s="363" t="s">
        <v>398</v>
      </c>
      <c r="J46" s="628">
        <f>ROUND(SUM(J44:J45),2)</f>
        <v>33.42</v>
      </c>
    </row>
    <row r="47" spans="1:10">
      <c r="A47" s="615"/>
      <c r="B47" s="229"/>
      <c r="C47" s="111"/>
      <c r="D47" s="111"/>
      <c r="E47" s="111"/>
      <c r="F47" s="346"/>
      <c r="G47" s="263"/>
      <c r="H47" s="347"/>
      <c r="I47" s="376"/>
      <c r="J47" s="637"/>
    </row>
    <row r="48" spans="1:10" ht="25.5">
      <c r="A48" s="626" t="str">
        <f>'PLANILHA ORÇAMENTÁRIA'!A18</f>
        <v>1.1.8</v>
      </c>
      <c r="B48" s="229" t="str">
        <f>'PLANILHA ORÇAMENTÁRIA'!D18</f>
        <v>Retirada manual de portas e janelas de madeira, inclusive batentes (marcos), sem reaproveitamento</v>
      </c>
      <c r="C48" s="111" t="str">
        <f>'PLANILHA ORÇAMENTÁRIA'!E18</f>
        <v>m2</v>
      </c>
      <c r="D48" s="117" t="s">
        <v>389</v>
      </c>
      <c r="E48" s="117" t="s">
        <v>390</v>
      </c>
      <c r="F48" s="117" t="s">
        <v>391</v>
      </c>
      <c r="G48" s="117" t="s">
        <v>392</v>
      </c>
      <c r="H48" s="117" t="s">
        <v>393</v>
      </c>
      <c r="I48" s="117" t="s">
        <v>394</v>
      </c>
      <c r="J48" s="625" t="s">
        <v>395</v>
      </c>
    </row>
    <row r="49" spans="1:10" s="226" customFormat="1">
      <c r="A49" s="615"/>
      <c r="B49" s="367" t="s">
        <v>414</v>
      </c>
      <c r="C49" s="111"/>
      <c r="D49" s="111"/>
      <c r="E49" s="111"/>
      <c r="F49" s="346">
        <v>1.2</v>
      </c>
      <c r="G49" s="117">
        <v>2.1</v>
      </c>
      <c r="H49" s="375">
        <f>F49*G49</f>
        <v>2.52</v>
      </c>
      <c r="I49" s="111"/>
      <c r="J49" s="629">
        <f>H49</f>
        <v>2.52</v>
      </c>
    </row>
    <row r="50" spans="1:10">
      <c r="A50" s="615"/>
      <c r="B50" s="229"/>
      <c r="C50" s="111"/>
      <c r="D50" s="111"/>
      <c r="E50" s="111"/>
      <c r="F50" s="346"/>
      <c r="G50" s="263"/>
      <c r="H50" s="347"/>
      <c r="I50" s="363" t="s">
        <v>398</v>
      </c>
      <c r="J50" s="628">
        <f>ROUND(SUM(J49),2)</f>
        <v>2.52</v>
      </c>
    </row>
    <row r="51" spans="1:10">
      <c r="A51" s="615"/>
      <c r="B51" s="229"/>
      <c r="C51" s="111"/>
      <c r="D51" s="111"/>
      <c r="E51" s="111"/>
      <c r="F51" s="346"/>
      <c r="G51" s="263"/>
      <c r="H51" s="347"/>
      <c r="I51" s="376"/>
      <c r="J51" s="637"/>
    </row>
    <row r="52" spans="1:10" ht="25.5">
      <c r="A52" s="626" t="str">
        <f>'PLANILHA ORÇAMENTÁRIA'!A19</f>
        <v>1.1.9</v>
      </c>
      <c r="B52" s="229" t="str">
        <f>'PLANILHA ORÇAMENTÁRIA'!D19</f>
        <v>Demolição manual de concreto armado, sem reaproveitamento</v>
      </c>
      <c r="C52" s="111" t="str">
        <f>'PLANILHA ORÇAMENTÁRIA'!E19</f>
        <v>m3</v>
      </c>
      <c r="D52" s="377" t="s">
        <v>389</v>
      </c>
      <c r="E52" s="377" t="s">
        <v>390</v>
      </c>
      <c r="F52" s="377" t="s">
        <v>391</v>
      </c>
      <c r="G52" s="377" t="s">
        <v>392</v>
      </c>
      <c r="H52" s="377" t="s">
        <v>393</v>
      </c>
      <c r="I52" s="377" t="s">
        <v>394</v>
      </c>
      <c r="J52" s="625" t="s">
        <v>395</v>
      </c>
    </row>
    <row r="53" spans="1:10" s="226" customFormat="1">
      <c r="A53" s="626"/>
      <c r="B53" s="367" t="s">
        <v>415</v>
      </c>
      <c r="C53" s="111"/>
      <c r="D53" s="117">
        <v>2</v>
      </c>
      <c r="E53" s="378">
        <v>0.4</v>
      </c>
      <c r="F53" s="378">
        <v>0.4</v>
      </c>
      <c r="G53" s="378">
        <v>0.3</v>
      </c>
      <c r="H53" s="117"/>
      <c r="I53" s="117">
        <f>D53*E53*F53*G53</f>
        <v>9.6000000000000016E-2</v>
      </c>
      <c r="J53" s="625">
        <f>I53</f>
        <v>9.6000000000000016E-2</v>
      </c>
    </row>
    <row r="54" spans="1:10">
      <c r="A54" s="615"/>
      <c r="B54" s="229"/>
      <c r="C54" s="111"/>
      <c r="D54" s="111"/>
      <c r="E54" s="111"/>
      <c r="F54" s="346"/>
      <c r="G54" s="263"/>
      <c r="H54" s="347"/>
      <c r="I54" s="363" t="s">
        <v>398</v>
      </c>
      <c r="J54" s="628">
        <f>ROUND(SUM(J53:J53),2)</f>
        <v>0.1</v>
      </c>
    </row>
    <row r="55" spans="1:10">
      <c r="A55" s="615"/>
      <c r="B55" s="116"/>
      <c r="C55" s="277"/>
      <c r="D55" s="111"/>
      <c r="E55" s="111"/>
      <c r="F55" s="346"/>
      <c r="G55" s="263"/>
      <c r="H55" s="347"/>
      <c r="I55" s="376"/>
      <c r="J55" s="637"/>
    </row>
    <row r="56" spans="1:10" ht="38.25">
      <c r="A56" s="626" t="str">
        <f>'PLANILHA ORÇAMENTÁRIA'!A20</f>
        <v>1.1.10</v>
      </c>
      <c r="B56" s="229" t="str">
        <f>'PLANILHA ORÇAMENTÁRIA'!D20</f>
        <v>Retirada manual de grades, gradis, alambrados, cercas e portões metálicos, inclusive remoção de argamassa de chumbamento, acessórios de fixação e corte de soldas</v>
      </c>
      <c r="C56" s="111" t="str">
        <f>'PLANILHA ORÇAMENTÁRIA'!E20</f>
        <v>m2</v>
      </c>
      <c r="D56" s="117" t="s">
        <v>389</v>
      </c>
      <c r="E56" s="117" t="s">
        <v>390</v>
      </c>
      <c r="F56" s="117" t="s">
        <v>391</v>
      </c>
      <c r="G56" s="117" t="s">
        <v>392</v>
      </c>
      <c r="H56" s="117" t="s">
        <v>393</v>
      </c>
      <c r="I56" s="117" t="s">
        <v>394</v>
      </c>
      <c r="J56" s="625" t="s">
        <v>395</v>
      </c>
    </row>
    <row r="57" spans="1:10" s="226" customFormat="1">
      <c r="A57" s="626"/>
      <c r="B57" s="367" t="s">
        <v>416</v>
      </c>
      <c r="C57" s="111"/>
      <c r="D57" s="112"/>
      <c r="E57" s="112">
        <v>5.65</v>
      </c>
      <c r="F57" s="346"/>
      <c r="G57" s="117">
        <v>1.45</v>
      </c>
      <c r="H57" s="375">
        <f>E57*G57</f>
        <v>8.1925000000000008</v>
      </c>
      <c r="I57" s="111"/>
      <c r="J57" s="629">
        <f>H57</f>
        <v>8.1925000000000008</v>
      </c>
    </row>
    <row r="58" spans="1:10" s="226" customFormat="1">
      <c r="A58" s="626"/>
      <c r="B58" s="367" t="s">
        <v>417</v>
      </c>
      <c r="C58" s="111"/>
      <c r="D58" s="112">
        <v>2</v>
      </c>
      <c r="E58" s="112">
        <v>2.2000000000000002</v>
      </c>
      <c r="F58" s="346"/>
      <c r="G58" s="117">
        <v>1.7</v>
      </c>
      <c r="H58" s="375">
        <f>E58*G58</f>
        <v>3.74</v>
      </c>
      <c r="I58" s="111"/>
      <c r="J58" s="629">
        <f>H58</f>
        <v>3.74</v>
      </c>
    </row>
    <row r="59" spans="1:10" s="226" customFormat="1">
      <c r="A59" s="626"/>
      <c r="B59" s="367" t="s">
        <v>418</v>
      </c>
      <c r="C59" s="111"/>
      <c r="D59" s="112">
        <v>2</v>
      </c>
      <c r="E59" s="112">
        <v>9.8000000000000007</v>
      </c>
      <c r="F59" s="346"/>
      <c r="G59" s="117">
        <v>0.9</v>
      </c>
      <c r="H59" s="375">
        <f>D59*E59*G59</f>
        <v>17.64</v>
      </c>
      <c r="I59" s="111"/>
      <c r="J59" s="629">
        <f>H59</f>
        <v>17.64</v>
      </c>
    </row>
    <row r="60" spans="1:10">
      <c r="A60" s="615"/>
      <c r="B60" s="229"/>
      <c r="C60" s="111"/>
      <c r="D60" s="111"/>
      <c r="E60" s="111"/>
      <c r="F60" s="346"/>
      <c r="G60" s="263"/>
      <c r="H60" s="347"/>
      <c r="I60" s="363" t="s">
        <v>398</v>
      </c>
      <c r="J60" s="628">
        <f>ROUND(SUM(J57:J59),2)</f>
        <v>29.57</v>
      </c>
    </row>
    <row r="61" spans="1:10">
      <c r="A61" s="615"/>
      <c r="B61" s="116"/>
      <c r="C61" s="277"/>
      <c r="D61" s="111"/>
      <c r="E61" s="111"/>
      <c r="F61" s="346"/>
      <c r="G61" s="263"/>
      <c r="H61" s="347"/>
      <c r="I61" s="376"/>
      <c r="J61" s="637"/>
    </row>
    <row r="62" spans="1:10" ht="25.5">
      <c r="A62" s="626" t="str">
        <f>'PLANILHA ORÇAMENTÁRIA'!A21</f>
        <v>1.1.11</v>
      </c>
      <c r="B62" s="229" t="str">
        <f>'PLANILHA ORÇAMENTÁRIA'!D21</f>
        <v>Retirada de bancada em granito, inclusive remoção de rodabanca e cantoneiras de fixação, sem reaproveitamento</v>
      </c>
      <c r="C62" s="111" t="str">
        <f>'PLANILHA ORÇAMENTÁRIA'!E21</f>
        <v>m2</v>
      </c>
      <c r="D62" s="117" t="s">
        <v>389</v>
      </c>
      <c r="E62" s="117" t="s">
        <v>390</v>
      </c>
      <c r="F62" s="117" t="s">
        <v>391</v>
      </c>
      <c r="G62" s="117" t="s">
        <v>392</v>
      </c>
      <c r="H62" s="117" t="s">
        <v>393</v>
      </c>
      <c r="I62" s="117" t="s">
        <v>394</v>
      </c>
      <c r="J62" s="625" t="s">
        <v>395</v>
      </c>
    </row>
    <row r="63" spans="1:10">
      <c r="A63" s="626"/>
      <c r="B63" s="367" t="s">
        <v>419</v>
      </c>
      <c r="C63" s="111"/>
      <c r="D63" s="112"/>
      <c r="E63" s="112">
        <v>1.65</v>
      </c>
      <c r="F63" s="346">
        <v>0.5</v>
      </c>
      <c r="G63" s="117"/>
      <c r="H63" s="379">
        <f>E63*F63</f>
        <v>0.82499999999999996</v>
      </c>
      <c r="I63" s="111"/>
      <c r="J63" s="629">
        <f>H63</f>
        <v>0.82499999999999996</v>
      </c>
    </row>
    <row r="64" spans="1:10">
      <c r="A64" s="615"/>
      <c r="B64" s="229"/>
      <c r="C64" s="111"/>
      <c r="D64" s="111"/>
      <c r="E64" s="111"/>
      <c r="F64" s="346"/>
      <c r="G64" s="321"/>
      <c r="H64" s="380"/>
      <c r="I64" s="363" t="s">
        <v>398</v>
      </c>
      <c r="J64" s="628">
        <f>ROUND(SUM(J63:J63),2)</f>
        <v>0.83</v>
      </c>
    </row>
    <row r="65" spans="1:10">
      <c r="A65" s="615"/>
      <c r="B65" s="116"/>
      <c r="C65" s="277"/>
      <c r="D65" s="111"/>
      <c r="E65" s="111"/>
      <c r="F65" s="346"/>
      <c r="G65" s="263"/>
      <c r="H65" s="347"/>
      <c r="I65" s="376"/>
      <c r="J65" s="637"/>
    </row>
    <row r="66" spans="1:10" ht="25.5">
      <c r="A66" s="626" t="str">
        <f>'PLANILHA ORÇAMENTÁRIA'!A22</f>
        <v>1.1.12</v>
      </c>
      <c r="B66" s="229" t="str">
        <f>'PLANILHA ORÇAMENTÁRIA'!D22</f>
        <v>Lixamento manual de parede com pintura PVA para nivelamento e preparo da superfície para recebimento de nova camada de tinta</v>
      </c>
      <c r="C66" s="111" t="str">
        <f>'PLANILHA ORÇAMENTÁRIA'!E22</f>
        <v>m2</v>
      </c>
      <c r="D66" s="117" t="s">
        <v>389</v>
      </c>
      <c r="E66" s="117" t="s">
        <v>390</v>
      </c>
      <c r="F66" s="117" t="s">
        <v>391</v>
      </c>
      <c r="G66" s="117" t="s">
        <v>392</v>
      </c>
      <c r="H66" s="117" t="s">
        <v>393</v>
      </c>
      <c r="I66" s="117" t="s">
        <v>420</v>
      </c>
      <c r="J66" s="625" t="s">
        <v>395</v>
      </c>
    </row>
    <row r="67" spans="1:10">
      <c r="A67" s="940"/>
      <c r="B67" s="937" t="s">
        <v>421</v>
      </c>
      <c r="C67" s="111"/>
      <c r="D67" s="117"/>
      <c r="E67" s="112">
        <f>9.22+3.09</f>
        <v>12.31</v>
      </c>
      <c r="F67" s="346"/>
      <c r="G67" s="117">
        <f>2.92+0.15</f>
        <v>3.07</v>
      </c>
      <c r="H67" s="379">
        <f>E67*G67</f>
        <v>37.791699999999999</v>
      </c>
      <c r="I67" s="111"/>
      <c r="J67" s="629">
        <f>H67</f>
        <v>37.791699999999999</v>
      </c>
    </row>
    <row r="68" spans="1:10">
      <c r="A68" s="942"/>
      <c r="B68" s="939"/>
      <c r="C68" s="111"/>
      <c r="D68" s="112">
        <v>2</v>
      </c>
      <c r="E68" s="112">
        <f>2.45+1.6+2.45</f>
        <v>6.5000000000000009</v>
      </c>
      <c r="F68" s="346"/>
      <c r="G68" s="117">
        <f>2.49+0.12</f>
        <v>2.6100000000000003</v>
      </c>
      <c r="H68" s="379">
        <f>D68*E68*G68</f>
        <v>33.930000000000007</v>
      </c>
      <c r="I68" s="111"/>
      <c r="J68" s="629">
        <f>H68</f>
        <v>33.930000000000007</v>
      </c>
    </row>
    <row r="69" spans="1:10">
      <c r="A69" s="624"/>
      <c r="B69" s="501" t="s">
        <v>422</v>
      </c>
      <c r="C69" s="111"/>
      <c r="D69" s="112"/>
      <c r="E69" s="112">
        <v>7.4</v>
      </c>
      <c r="F69" s="346"/>
      <c r="G69" s="117">
        <f>2.74+0.15+0.3</f>
        <v>3.19</v>
      </c>
      <c r="H69" s="379">
        <f>E69*G69</f>
        <v>23.606000000000002</v>
      </c>
      <c r="I69" s="111"/>
      <c r="J69" s="629">
        <f>H69</f>
        <v>23.606000000000002</v>
      </c>
    </row>
    <row r="70" spans="1:10">
      <c r="A70" s="624"/>
      <c r="B70" s="501" t="s">
        <v>423</v>
      </c>
      <c r="C70" s="111"/>
      <c r="D70" s="112"/>
      <c r="E70" s="112"/>
      <c r="F70" s="346"/>
      <c r="G70" s="117"/>
      <c r="H70" s="379">
        <v>79.47</v>
      </c>
      <c r="I70" s="111"/>
      <c r="J70" s="629">
        <f>H70</f>
        <v>79.47</v>
      </c>
    </row>
    <row r="71" spans="1:10">
      <c r="A71" s="624"/>
      <c r="B71" s="501" t="s">
        <v>424</v>
      </c>
      <c r="C71" s="111"/>
      <c r="D71" s="112"/>
      <c r="E71" s="112"/>
      <c r="F71" s="346"/>
      <c r="G71" s="117"/>
      <c r="H71" s="379">
        <f>139.82+((2.85+0.15)*2)</f>
        <v>145.82</v>
      </c>
      <c r="I71" s="111">
        <f>8.48+8.75+4.29+3+3</f>
        <v>27.52</v>
      </c>
      <c r="J71" s="629">
        <f>H71-I71</f>
        <v>118.3</v>
      </c>
    </row>
    <row r="72" spans="1:10">
      <c r="A72" s="624"/>
      <c r="B72" s="501" t="s">
        <v>425</v>
      </c>
      <c r="C72" s="111"/>
      <c r="D72" s="112">
        <v>2</v>
      </c>
      <c r="E72" s="112">
        <v>4.47</v>
      </c>
      <c r="F72" s="346"/>
      <c r="G72" s="117">
        <v>0.98</v>
      </c>
      <c r="H72" s="379">
        <f>D72*E72*G72</f>
        <v>8.7611999999999988</v>
      </c>
      <c r="I72" s="111"/>
      <c r="J72" s="629">
        <f>H72</f>
        <v>8.7611999999999988</v>
      </c>
    </row>
    <row r="73" spans="1:10">
      <c r="A73" s="624"/>
      <c r="B73" s="501" t="s">
        <v>426</v>
      </c>
      <c r="C73" s="111"/>
      <c r="D73" s="112">
        <v>3</v>
      </c>
      <c r="E73" s="112">
        <f>0.25+0.25</f>
        <v>0.5</v>
      </c>
      <c r="F73" s="346"/>
      <c r="G73" s="117">
        <v>1.2</v>
      </c>
      <c r="H73" s="379">
        <f>D73*E73*G73</f>
        <v>1.7999999999999998</v>
      </c>
      <c r="I73" s="111"/>
      <c r="J73" s="629">
        <f>H73</f>
        <v>1.7999999999999998</v>
      </c>
    </row>
    <row r="74" spans="1:10">
      <c r="A74" s="624"/>
      <c r="B74" s="501"/>
      <c r="C74" s="111"/>
      <c r="D74" s="112">
        <v>3</v>
      </c>
      <c r="E74" s="112"/>
      <c r="F74" s="346">
        <f>0.15+0.15</f>
        <v>0.3</v>
      </c>
      <c r="G74" s="117">
        <v>1.2</v>
      </c>
      <c r="H74" s="379">
        <f>D74*F74*G74</f>
        <v>1.0799999999999998</v>
      </c>
      <c r="I74" s="111"/>
      <c r="J74" s="629">
        <f>H74</f>
        <v>1.0799999999999998</v>
      </c>
    </row>
    <row r="75" spans="1:10">
      <c r="A75" s="615"/>
      <c r="B75" s="229"/>
      <c r="C75" s="111"/>
      <c r="D75" s="111"/>
      <c r="E75" s="111"/>
      <c r="F75" s="346"/>
      <c r="G75" s="263"/>
      <c r="H75" s="347"/>
      <c r="I75" s="363" t="s">
        <v>398</v>
      </c>
      <c r="J75" s="628">
        <f>ROUND(SUM(J67:J74),2)</f>
        <v>304.74</v>
      </c>
    </row>
    <row r="76" spans="1:10">
      <c r="A76" s="615"/>
      <c r="B76" s="229"/>
      <c r="C76" s="111"/>
      <c r="D76" s="111"/>
      <c r="E76" s="111"/>
      <c r="F76" s="346"/>
      <c r="G76" s="263"/>
      <c r="H76" s="347"/>
      <c r="I76" s="376"/>
      <c r="J76" s="637"/>
    </row>
    <row r="77" spans="1:10" ht="25.5">
      <c r="A77" s="626" t="str">
        <f>'PLANILHA ORÇAMENTÁRIA'!A23</f>
        <v>1.1.13</v>
      </c>
      <c r="B77" s="229" t="str">
        <f>'PLANILHA ORÇAMENTÁRIA'!D23</f>
        <v>Remoção manual de telhas cerâmicas, tipo colonial, inclusive cumeeira, sem reaproveitamento</v>
      </c>
      <c r="C77" s="111" t="str">
        <f>'PLANILHA ORÇAMENTÁRIA'!E23</f>
        <v>m2</v>
      </c>
      <c r="D77" s="117" t="s">
        <v>389</v>
      </c>
      <c r="E77" s="117" t="s">
        <v>390</v>
      </c>
      <c r="F77" s="117" t="s">
        <v>391</v>
      </c>
      <c r="G77" s="117" t="s">
        <v>392</v>
      </c>
      <c r="H77" s="117" t="s">
        <v>393</v>
      </c>
      <c r="I77" s="117" t="s">
        <v>394</v>
      </c>
      <c r="J77" s="625" t="s">
        <v>395</v>
      </c>
    </row>
    <row r="78" spans="1:10" s="226" customFormat="1">
      <c r="A78" s="615"/>
      <c r="B78" s="367" t="s">
        <v>427</v>
      </c>
      <c r="C78" s="111"/>
      <c r="D78" s="111"/>
      <c r="E78" s="112"/>
      <c r="F78" s="346"/>
      <c r="G78" s="117"/>
      <c r="H78" s="375">
        <v>15.9</v>
      </c>
      <c r="I78" s="111"/>
      <c r="J78" s="625">
        <f>H78</f>
        <v>15.9</v>
      </c>
    </row>
    <row r="79" spans="1:10">
      <c r="A79" s="615"/>
      <c r="B79" s="229"/>
      <c r="C79" s="111"/>
      <c r="D79" s="111"/>
      <c r="E79" s="111"/>
      <c r="F79" s="346"/>
      <c r="G79" s="263"/>
      <c r="H79" s="347"/>
      <c r="I79" s="363" t="s">
        <v>398</v>
      </c>
      <c r="J79" s="628">
        <f>ROUND(SUM(J78:J78),2)</f>
        <v>15.9</v>
      </c>
    </row>
    <row r="80" spans="1:10">
      <c r="A80" s="615"/>
      <c r="B80" s="229"/>
      <c r="C80" s="111"/>
      <c r="D80" s="111"/>
      <c r="E80" s="111"/>
      <c r="F80" s="346"/>
      <c r="G80" s="263"/>
      <c r="H80" s="347"/>
      <c r="I80" s="376"/>
      <c r="J80" s="637"/>
    </row>
    <row r="81" spans="1:10" ht="25.5">
      <c r="A81" s="626" t="str">
        <f>'PLANILHA ORÇAMENTÁRIA'!A24</f>
        <v>1.1.14</v>
      </c>
      <c r="B81" s="229" t="str">
        <f>'PLANILHA ORÇAMENTÁRIA'!D24</f>
        <v>Remoção manual de telhas ondulada de fibrocimento, inclusive cumeeira, sem reaproveitamento</v>
      </c>
      <c r="C81" s="111" t="str">
        <f>'PLANILHA ORÇAMENTÁRIA'!E24</f>
        <v>m2</v>
      </c>
      <c r="D81" s="117" t="s">
        <v>389</v>
      </c>
      <c r="E81" s="117" t="s">
        <v>390</v>
      </c>
      <c r="F81" s="117" t="s">
        <v>391</v>
      </c>
      <c r="G81" s="117" t="s">
        <v>392</v>
      </c>
      <c r="H81" s="117" t="s">
        <v>393</v>
      </c>
      <c r="I81" s="117" t="s">
        <v>394</v>
      </c>
      <c r="J81" s="625" t="s">
        <v>395</v>
      </c>
    </row>
    <row r="82" spans="1:10" s="226" customFormat="1">
      <c r="A82" s="615"/>
      <c r="B82" s="367" t="s">
        <v>428</v>
      </c>
      <c r="C82" s="111"/>
      <c r="D82" s="111"/>
      <c r="E82" s="112"/>
      <c r="F82" s="346"/>
      <c r="G82" s="117"/>
      <c r="H82" s="375">
        <v>29.87</v>
      </c>
      <c r="I82" s="111"/>
      <c r="J82" s="625">
        <f>H82</f>
        <v>29.87</v>
      </c>
    </row>
    <row r="83" spans="1:10">
      <c r="A83" s="615"/>
      <c r="B83" s="229"/>
      <c r="C83" s="111"/>
      <c r="D83" s="111"/>
      <c r="E83" s="111"/>
      <c r="F83" s="346"/>
      <c r="G83" s="263"/>
      <c r="H83" s="347"/>
      <c r="I83" s="363" t="s">
        <v>398</v>
      </c>
      <c r="J83" s="628">
        <f>ROUND(SUM(J82:J82),2)</f>
        <v>29.87</v>
      </c>
    </row>
    <row r="84" spans="1:10">
      <c r="A84" s="615"/>
      <c r="B84" s="229"/>
      <c r="C84" s="111"/>
      <c r="D84" s="111"/>
      <c r="E84" s="111"/>
      <c r="F84" s="346"/>
      <c r="G84" s="263"/>
      <c r="H84" s="347"/>
      <c r="I84" s="376"/>
      <c r="J84" s="637"/>
    </row>
    <row r="85" spans="1:10" ht="25.5">
      <c r="A85" s="626" t="str">
        <f>'PLANILHA ORÇAMENTÁRIA'!A25</f>
        <v>1.1.15</v>
      </c>
      <c r="B85" s="229" t="str">
        <f>'PLANILHA ORÇAMENTÁRIA'!D25</f>
        <v>Remoção manual de telha metálica, exclusive trama, sem reaproveitamento</v>
      </c>
      <c r="C85" s="111" t="str">
        <f>'PLANILHA ORÇAMENTÁRIA'!E25</f>
        <v>m2</v>
      </c>
      <c r="D85" s="117" t="s">
        <v>389</v>
      </c>
      <c r="E85" s="117" t="s">
        <v>390</v>
      </c>
      <c r="F85" s="117" t="s">
        <v>391</v>
      </c>
      <c r="G85" s="117" t="s">
        <v>392</v>
      </c>
      <c r="H85" s="117" t="s">
        <v>393</v>
      </c>
      <c r="I85" s="117" t="s">
        <v>394</v>
      </c>
      <c r="J85" s="625" t="s">
        <v>395</v>
      </c>
    </row>
    <row r="86" spans="1:10" s="226" customFormat="1">
      <c r="A86" s="615"/>
      <c r="B86" s="367" t="s">
        <v>429</v>
      </c>
      <c r="C86" s="111"/>
      <c r="D86" s="111"/>
      <c r="E86" s="112"/>
      <c r="F86" s="346"/>
      <c r="G86" s="117"/>
      <c r="H86" s="375">
        <v>17.649999999999999</v>
      </c>
      <c r="I86" s="111"/>
      <c r="J86" s="625">
        <f>H86</f>
        <v>17.649999999999999</v>
      </c>
    </row>
    <row r="87" spans="1:10">
      <c r="A87" s="615"/>
      <c r="B87" s="229"/>
      <c r="C87" s="111"/>
      <c r="D87" s="111"/>
      <c r="E87" s="111"/>
      <c r="F87" s="346"/>
      <c r="G87" s="263"/>
      <c r="H87" s="347"/>
      <c r="I87" s="363" t="s">
        <v>398</v>
      </c>
      <c r="J87" s="628">
        <f>ROUND(SUM(J86:J86),2)</f>
        <v>17.649999999999999</v>
      </c>
    </row>
    <row r="88" spans="1:10">
      <c r="A88" s="615"/>
      <c r="B88" s="229"/>
      <c r="C88" s="111"/>
      <c r="D88" s="111"/>
      <c r="E88" s="111"/>
      <c r="F88" s="346"/>
      <c r="G88" s="263"/>
      <c r="H88" s="347"/>
      <c r="I88" s="376"/>
      <c r="J88" s="637"/>
    </row>
    <row r="89" spans="1:10" ht="25.5">
      <c r="A89" s="626" t="str">
        <f>'PLANILHA ORÇAMENTÁRIA'!A26</f>
        <v>1.1.16</v>
      </c>
      <c r="B89" s="229" t="str">
        <f>'PLANILHA ORÇAMENTÁRIA'!D26</f>
        <v>Remoção manual de trama de madeira para cobertura, com reaproveitamento</v>
      </c>
      <c r="C89" s="111" t="str">
        <f>'PLANILHA ORÇAMENTÁRIA'!E26</f>
        <v>m2</v>
      </c>
      <c r="D89" s="117" t="s">
        <v>389</v>
      </c>
      <c r="E89" s="117" t="s">
        <v>390</v>
      </c>
      <c r="F89" s="117" t="s">
        <v>391</v>
      </c>
      <c r="G89" s="117" t="s">
        <v>392</v>
      </c>
      <c r="H89" s="117" t="s">
        <v>393</v>
      </c>
      <c r="I89" s="117" t="s">
        <v>394</v>
      </c>
      <c r="J89" s="625" t="s">
        <v>395</v>
      </c>
    </row>
    <row r="90" spans="1:10" s="226" customFormat="1">
      <c r="A90" s="615"/>
      <c r="B90" s="367" t="s">
        <v>430</v>
      </c>
      <c r="C90" s="111"/>
      <c r="D90" s="111"/>
      <c r="E90" s="112"/>
      <c r="F90" s="346"/>
      <c r="G90" s="117"/>
      <c r="H90" s="375">
        <v>15.9</v>
      </c>
      <c r="I90" s="111"/>
      <c r="J90" s="625">
        <f>H90</f>
        <v>15.9</v>
      </c>
    </row>
    <row r="91" spans="1:10" s="226" customFormat="1">
      <c r="A91" s="615"/>
      <c r="B91" s="367" t="s">
        <v>428</v>
      </c>
      <c r="C91" s="111"/>
      <c r="D91" s="111"/>
      <c r="E91" s="112"/>
      <c r="F91" s="346"/>
      <c r="G91" s="117"/>
      <c r="H91" s="375">
        <v>29.87</v>
      </c>
      <c r="I91" s="111"/>
      <c r="J91" s="625">
        <f>H91</f>
        <v>29.87</v>
      </c>
    </row>
    <row r="92" spans="1:10">
      <c r="A92" s="615"/>
      <c r="B92" s="229"/>
      <c r="C92" s="111"/>
      <c r="D92" s="111"/>
      <c r="E92" s="111"/>
      <c r="F92" s="346"/>
      <c r="G92" s="263"/>
      <c r="H92" s="347"/>
      <c r="I92" s="363" t="s">
        <v>398</v>
      </c>
      <c r="J92" s="628">
        <f>ROUND(SUM(J90:J91),2)</f>
        <v>45.77</v>
      </c>
    </row>
    <row r="93" spans="1:10">
      <c r="A93" s="615"/>
      <c r="B93" s="229"/>
      <c r="C93" s="111"/>
      <c r="D93" s="111"/>
      <c r="E93" s="111"/>
      <c r="F93" s="346"/>
      <c r="G93" s="263"/>
      <c r="H93" s="347"/>
      <c r="I93" s="376"/>
      <c r="J93" s="637"/>
    </row>
    <row r="94" spans="1:10" s="113" customFormat="1" ht="25.5">
      <c r="A94" s="626" t="str">
        <f>'PLANILHA ORÇAMENTÁRIA'!A27</f>
        <v>1.1.17</v>
      </c>
      <c r="B94" s="229" t="str">
        <f>'PLANILHA ORÇAMENTÁRIA'!D27</f>
        <v>Remoção de trama metálica para cobertura, de forma manual, sem reaproveitamento</v>
      </c>
      <c r="C94" s="111" t="str">
        <f>'PLANILHA ORÇAMENTÁRIA'!E27</f>
        <v>m2</v>
      </c>
      <c r="D94" s="117" t="s">
        <v>389</v>
      </c>
      <c r="E94" s="117" t="s">
        <v>390</v>
      </c>
      <c r="F94" s="117" t="s">
        <v>391</v>
      </c>
      <c r="G94" s="117" t="s">
        <v>392</v>
      </c>
      <c r="H94" s="117" t="s">
        <v>393</v>
      </c>
      <c r="I94" s="117" t="s">
        <v>394</v>
      </c>
      <c r="J94" s="625" t="s">
        <v>395</v>
      </c>
    </row>
    <row r="95" spans="1:10" s="226" customFormat="1">
      <c r="A95" s="615"/>
      <c r="B95" s="367" t="s">
        <v>429</v>
      </c>
      <c r="C95" s="111"/>
      <c r="D95" s="111"/>
      <c r="E95" s="112"/>
      <c r="F95" s="346"/>
      <c r="G95" s="117"/>
      <c r="H95" s="375">
        <v>17.649999999999999</v>
      </c>
      <c r="I95" s="111"/>
      <c r="J95" s="625">
        <f>H95</f>
        <v>17.649999999999999</v>
      </c>
    </row>
    <row r="96" spans="1:10">
      <c r="A96" s="615"/>
      <c r="B96" s="229"/>
      <c r="C96" s="111"/>
      <c r="D96" s="111"/>
      <c r="E96" s="111"/>
      <c r="F96" s="346"/>
      <c r="G96" s="263"/>
      <c r="H96" s="347"/>
      <c r="I96" s="363" t="s">
        <v>398</v>
      </c>
      <c r="J96" s="628">
        <f>ROUND(SUM(J95:J95),2)</f>
        <v>17.649999999999999</v>
      </c>
    </row>
    <row r="97" spans="1:10">
      <c r="A97" s="615" t="str">
        <f>'PLANILHA ORÇAMENTÁRIA'!A28</f>
        <v>1.2</v>
      </c>
      <c r="B97" s="345" t="str">
        <f>'PLANILHA ORÇAMENTÁRIA'!D28</f>
        <v>LOCAÇÃO</v>
      </c>
      <c r="C97" s="277"/>
      <c r="D97" s="111"/>
      <c r="E97" s="111"/>
      <c r="F97" s="346"/>
      <c r="G97" s="263"/>
      <c r="H97" s="347"/>
      <c r="I97" s="111"/>
      <c r="J97" s="616"/>
    </row>
    <row r="98" spans="1:10" ht="25.5">
      <c r="A98" s="626" t="str">
        <f>'PLANILHA ORÇAMENTÁRIA'!A29</f>
        <v>1.2.1</v>
      </c>
      <c r="B98" s="229" t="str">
        <f>'PLANILHA ORÇAMENTÁRIA'!D29</f>
        <v>Locação de obra com gabarito de madeira</v>
      </c>
      <c r="C98" s="111" t="str">
        <f>'PLANILHA ORÇAMENTÁRIA'!E29</f>
        <v>m2</v>
      </c>
      <c r="D98" s="117" t="s">
        <v>389</v>
      </c>
      <c r="E98" s="117" t="s">
        <v>390</v>
      </c>
      <c r="F98" s="117" t="s">
        <v>391</v>
      </c>
      <c r="G98" s="117" t="s">
        <v>392</v>
      </c>
      <c r="H98" s="117" t="s">
        <v>393</v>
      </c>
      <c r="I98" s="117" t="s">
        <v>394</v>
      </c>
      <c r="J98" s="625" t="s">
        <v>395</v>
      </c>
    </row>
    <row r="99" spans="1:10" s="226" customFormat="1">
      <c r="A99" s="626"/>
      <c r="B99" s="367" t="s">
        <v>431</v>
      </c>
      <c r="C99" s="111"/>
      <c r="D99" s="111"/>
      <c r="E99" s="111"/>
      <c r="F99" s="111"/>
      <c r="G99" s="111"/>
      <c r="H99" s="112">
        <v>75.8</v>
      </c>
      <c r="I99" s="112"/>
      <c r="J99" s="629">
        <f>H99</f>
        <v>75.8</v>
      </c>
    </row>
    <row r="100" spans="1:10">
      <c r="A100" s="638"/>
      <c r="B100" s="381"/>
      <c r="C100" s="381"/>
      <c r="D100" s="111"/>
      <c r="E100" s="111"/>
      <c r="F100" s="111"/>
      <c r="G100" s="111"/>
      <c r="H100" s="111"/>
      <c r="I100" s="363" t="s">
        <v>398</v>
      </c>
      <c r="J100" s="628">
        <f>ROUND(SUM(J99),2)</f>
        <v>75.8</v>
      </c>
    </row>
    <row r="101" spans="1:10">
      <c r="A101" s="638"/>
      <c r="B101" s="381"/>
      <c r="C101" s="381"/>
      <c r="D101" s="111"/>
      <c r="E101" s="111"/>
      <c r="F101" s="111"/>
      <c r="G101" s="111"/>
      <c r="H101" s="111"/>
      <c r="I101" s="376"/>
      <c r="J101" s="637"/>
    </row>
    <row r="102" spans="1:10">
      <c r="A102" s="613">
        <f>'PLANILHA ORÇAMENTÁRIA'!A31</f>
        <v>2</v>
      </c>
      <c r="B102" s="275" t="str">
        <f>'PLANILHA ORÇAMENTÁRIA'!D31</f>
        <v>INSTALAÇÃO DO CANTEIRO DE OBRAS</v>
      </c>
      <c r="C102" s="274"/>
      <c r="D102" s="382"/>
      <c r="E102" s="344"/>
      <c r="F102" s="344"/>
      <c r="G102" s="344"/>
      <c r="H102" s="344"/>
      <c r="I102" s="344"/>
      <c r="J102" s="614"/>
    </row>
    <row r="103" spans="1:10">
      <c r="A103" s="639" t="str">
        <f>'PLANILHA ORÇAMENTÁRIA'!A32</f>
        <v>2.1</v>
      </c>
      <c r="B103" s="279" t="str">
        <f>'PLANILHA ORÇAMENTÁRIA'!D32</f>
        <v>TAPUMES, BARRACÕES E COBERTURAS</v>
      </c>
      <c r="C103" s="111"/>
      <c r="D103" s="111"/>
      <c r="E103" s="111"/>
      <c r="F103" s="111"/>
      <c r="G103" s="111"/>
      <c r="H103" s="111"/>
      <c r="I103" s="111"/>
      <c r="J103" s="616"/>
    </row>
    <row r="104" spans="1:10" ht="25.5">
      <c r="A104" s="626" t="str">
        <f>'PLANILHA ORÇAMENTÁRIA'!A33</f>
        <v>2.1.1</v>
      </c>
      <c r="B104" s="116" t="str">
        <f>'PLANILHA ORÇAMENTÁRIA'!D33</f>
        <v>Placa de obra nas dimensões de 2.0 x 4.0 m, padrão DER</v>
      </c>
      <c r="C104" s="111" t="str">
        <f>'PLANILHA ORÇAMENTÁRIA'!E33</f>
        <v>m2</v>
      </c>
      <c r="D104" s="117" t="s">
        <v>389</v>
      </c>
      <c r="E104" s="117" t="s">
        <v>390</v>
      </c>
      <c r="F104" s="117" t="s">
        <v>391</v>
      </c>
      <c r="G104" s="117" t="s">
        <v>392</v>
      </c>
      <c r="H104" s="117" t="s">
        <v>393</v>
      </c>
      <c r="I104" s="117" t="s">
        <v>394</v>
      </c>
      <c r="J104" s="625" t="s">
        <v>395</v>
      </c>
    </row>
    <row r="105" spans="1:10" s="226" customFormat="1">
      <c r="A105" s="626"/>
      <c r="B105" s="367" t="s">
        <v>432</v>
      </c>
      <c r="C105" s="111"/>
      <c r="D105" s="111"/>
      <c r="E105" s="111"/>
      <c r="F105" s="112">
        <v>4</v>
      </c>
      <c r="G105" s="112">
        <v>2</v>
      </c>
      <c r="H105" s="112">
        <f>F105*G105</f>
        <v>8</v>
      </c>
      <c r="I105" s="112"/>
      <c r="J105" s="629">
        <f>H105</f>
        <v>8</v>
      </c>
    </row>
    <row r="106" spans="1:10">
      <c r="A106" s="626"/>
      <c r="B106" s="116"/>
      <c r="C106" s="111"/>
      <c r="D106" s="111"/>
      <c r="E106" s="111"/>
      <c r="F106" s="111"/>
      <c r="G106" s="111"/>
      <c r="H106" s="111"/>
      <c r="I106" s="363" t="s">
        <v>398</v>
      </c>
      <c r="J106" s="628">
        <f>ROUND(SUM(J105),2)</f>
        <v>8</v>
      </c>
    </row>
    <row r="107" spans="1:10">
      <c r="A107" s="626"/>
      <c r="B107" s="116"/>
      <c r="C107" s="111"/>
      <c r="D107" s="111"/>
      <c r="E107" s="111"/>
      <c r="F107" s="111"/>
      <c r="G107" s="111"/>
      <c r="H107" s="111"/>
      <c r="I107" s="376"/>
      <c r="J107" s="637"/>
    </row>
    <row r="108" spans="1:10" ht="51">
      <c r="A108" s="626" t="str">
        <f>'PLANILHA ORÇAMENTÁRIA'!A34</f>
        <v>2.1.2</v>
      </c>
      <c r="B108" s="116" t="str">
        <f>'PLANILHA ORÇAMENTÁRIA'!D34</f>
        <v>Tapume Telha Metálica Ondulada em aço galvalume 0,50mm Branca h=2,20m, incl. montagem estr. mad. 8"x8", c/adesivo "DER-ES" 60x60cm a cada 10m, incl. faixas pint. esmalte sint. cores azul c/ h=30cm e rosa c/ h=10cm (Reaproveitamento 2x)</v>
      </c>
      <c r="C108" s="111" t="str">
        <f>'PLANILHA ORÇAMENTÁRIA'!E34</f>
        <v>m</v>
      </c>
      <c r="D108" s="117" t="s">
        <v>389</v>
      </c>
      <c r="E108" s="117" t="s">
        <v>390</v>
      </c>
      <c r="F108" s="117" t="s">
        <v>391</v>
      </c>
      <c r="G108" s="117" t="s">
        <v>392</v>
      </c>
      <c r="H108" s="117" t="s">
        <v>393</v>
      </c>
      <c r="I108" s="117" t="s">
        <v>394</v>
      </c>
      <c r="J108" s="625" t="s">
        <v>395</v>
      </c>
    </row>
    <row r="109" spans="1:10">
      <c r="A109" s="626"/>
      <c r="B109" s="367" t="s">
        <v>433</v>
      </c>
      <c r="C109" s="111"/>
      <c r="D109" s="117"/>
      <c r="E109" s="117">
        <v>10</v>
      </c>
      <c r="F109" s="117"/>
      <c r="G109" s="117"/>
      <c r="H109" s="117"/>
      <c r="I109" s="117"/>
      <c r="J109" s="625">
        <f>E109</f>
        <v>10</v>
      </c>
    </row>
    <row r="110" spans="1:10">
      <c r="A110" s="626"/>
      <c r="B110" s="383"/>
      <c r="C110" s="111"/>
      <c r="D110" s="111"/>
      <c r="E110" s="111"/>
      <c r="F110" s="111"/>
      <c r="G110" s="111"/>
      <c r="H110" s="111"/>
      <c r="I110" s="363" t="s">
        <v>398</v>
      </c>
      <c r="J110" s="628">
        <f>ROUND(SUM(J109),2)</f>
        <v>10</v>
      </c>
    </row>
    <row r="111" spans="1:10">
      <c r="A111" s="626"/>
      <c r="B111" s="116"/>
      <c r="C111" s="111"/>
      <c r="D111" s="111"/>
      <c r="E111" s="111"/>
      <c r="F111" s="111"/>
      <c r="G111" s="111"/>
      <c r="H111" s="111"/>
      <c r="I111" s="111"/>
      <c r="J111" s="616"/>
    </row>
    <row r="112" spans="1:10" ht="51">
      <c r="A112" s="626" t="str">
        <f>'PLANILHA ORÇAMENTÁRIA'!A35</f>
        <v>2.1.3</v>
      </c>
      <c r="B112" s="116" t="str">
        <f>'PLANILHA ORÇAMENTÁRIA'!D35</f>
        <v>Aluguel mensal container para escritório, dim. 6.00x2.40m, c/ banheiro (vaso+lavat+chuveiro e básc), incl. porta, 2 janelas, abert p/ ar cond., 2 pt iluminação, 2 tom. elét. e 1 tom.telef. Isolam.térmico(teto e paredes), piso em comp. Naval, cert. NR18, incl. laudo descontaminação.</v>
      </c>
      <c r="C112" s="111" t="str">
        <f>'PLANILHA ORÇAMENTÁRIA'!E35</f>
        <v>ms</v>
      </c>
      <c r="D112" s="117" t="s">
        <v>389</v>
      </c>
      <c r="E112" s="117" t="s">
        <v>390</v>
      </c>
      <c r="F112" s="117" t="s">
        <v>391</v>
      </c>
      <c r="G112" s="117" t="s">
        <v>392</v>
      </c>
      <c r="H112" s="117" t="s">
        <v>393</v>
      </c>
      <c r="I112" s="117" t="s">
        <v>394</v>
      </c>
      <c r="J112" s="625" t="s">
        <v>395</v>
      </c>
    </row>
    <row r="113" spans="1:10" s="226" customFormat="1">
      <c r="A113" s="626"/>
      <c r="B113" s="367" t="s">
        <v>434</v>
      </c>
      <c r="C113" s="111"/>
      <c r="D113" s="117">
        <v>6</v>
      </c>
      <c r="E113" s="117"/>
      <c r="F113" s="117"/>
      <c r="G113" s="117"/>
      <c r="H113" s="117"/>
      <c r="I113" s="117"/>
      <c r="J113" s="625">
        <f>D113</f>
        <v>6</v>
      </c>
    </row>
    <row r="114" spans="1:10">
      <c r="A114" s="626"/>
      <c r="B114" s="116"/>
      <c r="C114" s="111"/>
      <c r="D114" s="117"/>
      <c r="E114" s="117"/>
      <c r="F114" s="117"/>
      <c r="G114" s="117"/>
      <c r="H114" s="117"/>
      <c r="I114" s="363" t="s">
        <v>398</v>
      </c>
      <c r="J114" s="628">
        <f>ROUND(SUM(J113),2)</f>
        <v>6</v>
      </c>
    </row>
    <row r="115" spans="1:10">
      <c r="A115" s="626"/>
      <c r="B115" s="116"/>
      <c r="C115" s="111"/>
      <c r="D115" s="117"/>
      <c r="E115" s="117"/>
      <c r="F115" s="117"/>
      <c r="G115" s="117"/>
      <c r="H115" s="117"/>
      <c r="I115" s="376"/>
      <c r="J115" s="637"/>
    </row>
    <row r="116" spans="1:10" ht="25.5">
      <c r="A116" s="626" t="str">
        <f>'PLANILHA ORÇAMENTÁRIA'!A36</f>
        <v>2.1.4</v>
      </c>
      <c r="B116" s="116" t="str">
        <f>'PLANILHA ORÇAMENTÁRIA'!D36</f>
        <v>Mobilização e desmobilização de conteiner locado para barracão de obra</v>
      </c>
      <c r="C116" s="111" t="str">
        <f>'PLANILHA ORÇAMENTÁRIA'!E36</f>
        <v>und</v>
      </c>
      <c r="D116" s="117" t="s">
        <v>389</v>
      </c>
      <c r="E116" s="117" t="s">
        <v>390</v>
      </c>
      <c r="F116" s="117" t="s">
        <v>391</v>
      </c>
      <c r="G116" s="117" t="s">
        <v>392</v>
      </c>
      <c r="H116" s="117" t="s">
        <v>393</v>
      </c>
      <c r="I116" s="117" t="s">
        <v>394</v>
      </c>
      <c r="J116" s="625" t="s">
        <v>395</v>
      </c>
    </row>
    <row r="117" spans="1:10" s="226" customFormat="1">
      <c r="A117" s="626"/>
      <c r="B117" s="367" t="s">
        <v>435</v>
      </c>
      <c r="C117" s="111"/>
      <c r="D117" s="117">
        <v>2</v>
      </c>
      <c r="E117" s="117"/>
      <c r="F117" s="117"/>
      <c r="G117" s="117"/>
      <c r="H117" s="117"/>
      <c r="I117" s="117"/>
      <c r="J117" s="625">
        <f>D117</f>
        <v>2</v>
      </c>
    </row>
    <row r="118" spans="1:10">
      <c r="A118" s="626"/>
      <c r="B118" s="116"/>
      <c r="C118" s="111"/>
      <c r="D118" s="117"/>
      <c r="E118" s="117"/>
      <c r="F118" s="117"/>
      <c r="G118" s="117"/>
      <c r="H118" s="117"/>
      <c r="I118" s="363" t="s">
        <v>398</v>
      </c>
      <c r="J118" s="628">
        <f>ROUND(SUM(J117),2)</f>
        <v>2</v>
      </c>
    </row>
    <row r="119" spans="1:10">
      <c r="A119" s="626"/>
      <c r="B119" s="116"/>
      <c r="C119" s="111"/>
      <c r="D119" s="117"/>
      <c r="E119" s="117"/>
      <c r="F119" s="117"/>
      <c r="G119" s="117"/>
      <c r="H119" s="117"/>
      <c r="I119" s="376"/>
      <c r="J119" s="637"/>
    </row>
    <row r="120" spans="1:10" ht="25.5">
      <c r="A120" s="626" t="str">
        <f>'PLANILHA ORÇAMENTÁRIA'!A37</f>
        <v>2.1.5</v>
      </c>
      <c r="B120" s="116" t="str">
        <f>'PLANILHA ORÇAMENTÁRIA'!D37</f>
        <v>Locação de andaime metálico para trabalho em fachada de edifíco (aluguel de 1 m² por 1 mês) inclusive frete, montagem e desmontagem</v>
      </c>
      <c r="C120" s="111" t="str">
        <f>'PLANILHA ORÇAMENTÁRIA'!E37</f>
        <v>m2</v>
      </c>
      <c r="D120" s="117" t="s">
        <v>389</v>
      </c>
      <c r="E120" s="117" t="s">
        <v>390</v>
      </c>
      <c r="F120" s="117" t="s">
        <v>391</v>
      </c>
      <c r="G120" s="117" t="s">
        <v>392</v>
      </c>
      <c r="H120" s="117" t="s">
        <v>393</v>
      </c>
      <c r="I120" s="117" t="s">
        <v>394</v>
      </c>
      <c r="J120" s="625" t="s">
        <v>395</v>
      </c>
    </row>
    <row r="121" spans="1:10">
      <c r="A121" s="626"/>
      <c r="B121" s="367" t="s">
        <v>436</v>
      </c>
      <c r="C121" s="111"/>
      <c r="D121" s="117"/>
      <c r="E121" s="117">
        <f>17.78+13.79</f>
        <v>31.57</v>
      </c>
      <c r="F121" s="117"/>
      <c r="G121" s="117">
        <v>6</v>
      </c>
      <c r="H121" s="117"/>
      <c r="I121" s="117"/>
      <c r="J121" s="625">
        <f>E121*G121</f>
        <v>189.42000000000002</v>
      </c>
    </row>
    <row r="122" spans="1:10">
      <c r="A122" s="617"/>
      <c r="B122" s="266"/>
      <c r="C122" s="267"/>
      <c r="D122" s="268"/>
      <c r="E122" s="268"/>
      <c r="F122" s="268"/>
      <c r="G122" s="268"/>
      <c r="H122" s="268"/>
      <c r="I122" s="468" t="s">
        <v>398</v>
      </c>
      <c r="J122" s="634">
        <f>ROUND(SUM(J121),2)</f>
        <v>189.42</v>
      </c>
    </row>
    <row r="123" spans="1:10">
      <c r="A123" s="619"/>
      <c r="B123" s="364"/>
      <c r="C123" s="286"/>
      <c r="D123" s="349"/>
      <c r="E123" s="349"/>
      <c r="F123" s="349"/>
      <c r="G123" s="349"/>
      <c r="H123" s="349"/>
      <c r="I123" s="467"/>
      <c r="J123" s="640"/>
    </row>
    <row r="124" spans="1:10" ht="38.25">
      <c r="A124" s="639" t="str">
        <f>'PLANILHA ORÇAMENTÁRIA'!A38</f>
        <v>2.2</v>
      </c>
      <c r="B124" s="430" t="str">
        <f>'PLANILHA ORÇAMENTÁRIA'!D38</f>
        <v>INSTALAÇÃO DO CANTEIRO DE OBRAS (UTILIZAÇÃO 1 VEZ), PROJETO PADRÃO LABOR - NR.18 (OBRAS COM PRAZO DE EXECUÇÃO SUPERIOR A 12 MESES)</v>
      </c>
      <c r="C124" s="270"/>
      <c r="D124" s="270"/>
      <c r="E124" s="270"/>
      <c r="F124" s="270"/>
      <c r="G124" s="270"/>
      <c r="H124" s="270"/>
      <c r="I124" s="270"/>
      <c r="J124" s="623"/>
    </row>
    <row r="125" spans="1:10" ht="38.25">
      <c r="A125" s="626" t="str">
        <f>'PLANILHA ORÇAMENTÁRIA'!A39</f>
        <v>2.2.1</v>
      </c>
      <c r="B125" s="116" t="str">
        <f>'PLANILHA ORÇAMENTÁRIA'!D39</f>
        <v>Rede de luz, incl. padrão entrada de energia trifás., cabo de ligação até barracões, quadro de distrib., disj. e chave de força (quando necessário), cons. 20m entre padrão entrada e QDG, conf. projeto (1 utilização)</v>
      </c>
      <c r="C125" s="111" t="str">
        <f>'PLANILHA ORÇAMENTÁRIA'!E39</f>
        <v>m</v>
      </c>
      <c r="D125" s="117" t="s">
        <v>389</v>
      </c>
      <c r="E125" s="117" t="s">
        <v>390</v>
      </c>
      <c r="F125" s="117" t="s">
        <v>391</v>
      </c>
      <c r="G125" s="117" t="s">
        <v>392</v>
      </c>
      <c r="H125" s="117" t="s">
        <v>393</v>
      </c>
      <c r="I125" s="117" t="s">
        <v>394</v>
      </c>
      <c r="J125" s="625" t="s">
        <v>395</v>
      </c>
    </row>
    <row r="126" spans="1:10" s="226" customFormat="1">
      <c r="A126" s="626"/>
      <c r="B126" s="367" t="s">
        <v>437</v>
      </c>
      <c r="C126" s="111"/>
      <c r="D126" s="111"/>
      <c r="E126" s="112">
        <v>20</v>
      </c>
      <c r="F126" s="112"/>
      <c r="G126" s="112"/>
      <c r="H126" s="112"/>
      <c r="I126" s="112"/>
      <c r="J126" s="629">
        <f>E126</f>
        <v>20</v>
      </c>
    </row>
    <row r="127" spans="1:10">
      <c r="A127" s="626"/>
      <c r="B127" s="116"/>
      <c r="C127" s="111"/>
      <c r="D127" s="111"/>
      <c r="E127" s="112"/>
      <c r="F127" s="112"/>
      <c r="G127" s="112"/>
      <c r="H127" s="112"/>
      <c r="I127" s="363" t="s">
        <v>398</v>
      </c>
      <c r="J127" s="628">
        <f>ROUND(SUM(J126),2)</f>
        <v>20</v>
      </c>
    </row>
    <row r="128" spans="1:10">
      <c r="A128" s="626"/>
      <c r="B128" s="116"/>
      <c r="C128" s="111"/>
      <c r="D128" s="111"/>
      <c r="E128" s="111"/>
      <c r="F128" s="111"/>
      <c r="G128" s="111"/>
      <c r="H128" s="111"/>
      <c r="I128" s="111"/>
      <c r="J128" s="616"/>
    </row>
    <row r="129" spans="1:10" ht="38.25">
      <c r="A129" s="626" t="str">
        <f>'PLANILHA ORÇAMENTÁRIA'!A40</f>
        <v>2.2.2</v>
      </c>
      <c r="B129" s="116" t="str">
        <f>'PLANILHA ORÇAMENTÁRIA'!D40</f>
        <v>Rede de esgoto, contendo fossa e filtro, inclusive tubos e conexões de ligação entre caixas, considerando distância de 25m, conforme projeto (1 utilização)</v>
      </c>
      <c r="C129" s="111" t="str">
        <f>'PLANILHA ORÇAMENTÁRIA'!E40</f>
        <v>m</v>
      </c>
      <c r="D129" s="117" t="s">
        <v>389</v>
      </c>
      <c r="E129" s="117" t="s">
        <v>390</v>
      </c>
      <c r="F129" s="117" t="s">
        <v>391</v>
      </c>
      <c r="G129" s="117" t="s">
        <v>392</v>
      </c>
      <c r="H129" s="117" t="s">
        <v>393</v>
      </c>
      <c r="I129" s="117" t="s">
        <v>394</v>
      </c>
      <c r="J129" s="625" t="s">
        <v>395</v>
      </c>
    </row>
    <row r="130" spans="1:10" s="226" customFormat="1">
      <c r="A130" s="626"/>
      <c r="B130" s="367" t="s">
        <v>437</v>
      </c>
      <c r="C130" s="111"/>
      <c r="D130" s="111"/>
      <c r="E130" s="112">
        <v>20</v>
      </c>
      <c r="F130" s="112"/>
      <c r="G130" s="112"/>
      <c r="H130" s="112"/>
      <c r="I130" s="112"/>
      <c r="J130" s="629">
        <f>E130</f>
        <v>20</v>
      </c>
    </row>
    <row r="131" spans="1:10">
      <c r="A131" s="626"/>
      <c r="B131" s="116"/>
      <c r="C131" s="111"/>
      <c r="D131" s="111"/>
      <c r="E131" s="112"/>
      <c r="F131" s="112"/>
      <c r="G131" s="112"/>
      <c r="H131" s="112"/>
      <c r="I131" s="363" t="s">
        <v>398</v>
      </c>
      <c r="J131" s="628">
        <f>ROUND(SUM(J130),2)</f>
        <v>20</v>
      </c>
    </row>
    <row r="132" spans="1:10" ht="38.25">
      <c r="A132" s="639" t="str">
        <f>'PLANILHA ORÇAMENTÁRIA'!A41</f>
        <v>2.3</v>
      </c>
      <c r="B132" s="279" t="str">
        <f>'PLANILHA ORÇAMENTÁRIA'!D41</f>
        <v>INSTALAÇÃO DO CANTEIRO DE OBRAS (UTILIZAÇÃO 2 VEZES), PROJETO PADRÃO LABOR - NR.18 (OBRAS COM PRAZO DE EXECUÇÃO DE 6 A 12 MESES)</v>
      </c>
      <c r="C132" s="111"/>
      <c r="D132" s="111"/>
      <c r="E132" s="111"/>
      <c r="F132" s="111"/>
      <c r="G132" s="111"/>
      <c r="H132" s="111"/>
      <c r="I132" s="111"/>
      <c r="J132" s="616"/>
    </row>
    <row r="133" spans="1:10" ht="25.5">
      <c r="A133" s="626" t="str">
        <f>'PLANILHA ORÇAMENTÁRIA'!A42</f>
        <v>2.3.1</v>
      </c>
      <c r="B133" s="116" t="str">
        <f>'PLANILHA ORÇAMENTÁRIA'!D42</f>
        <v>Reservatório de poliestileno de 500 L, incl. suporte em madeira de 7x12cm e 5x7cm, elevado de 4m, conforme projeto (2 utilizações)</v>
      </c>
      <c r="C133" s="111" t="str">
        <f>'PLANILHA ORÇAMENTÁRIA'!E42</f>
        <v>und</v>
      </c>
      <c r="D133" s="117" t="s">
        <v>389</v>
      </c>
      <c r="E133" s="117" t="s">
        <v>390</v>
      </c>
      <c r="F133" s="117" t="s">
        <v>391</v>
      </c>
      <c r="G133" s="117" t="s">
        <v>392</v>
      </c>
      <c r="H133" s="117" t="s">
        <v>393</v>
      </c>
      <c r="I133" s="117" t="s">
        <v>394</v>
      </c>
      <c r="J133" s="625" t="s">
        <v>395</v>
      </c>
    </row>
    <row r="134" spans="1:10" s="226" customFormat="1">
      <c r="A134" s="626"/>
      <c r="B134" s="367" t="s">
        <v>438</v>
      </c>
      <c r="C134" s="111"/>
      <c r="D134" s="117">
        <v>1</v>
      </c>
      <c r="E134" s="111"/>
      <c r="F134" s="111"/>
      <c r="G134" s="111"/>
      <c r="H134" s="112"/>
      <c r="I134" s="111"/>
      <c r="J134" s="629">
        <f>D134</f>
        <v>1</v>
      </c>
    </row>
    <row r="135" spans="1:10">
      <c r="A135" s="626"/>
      <c r="B135" s="116"/>
      <c r="C135" s="111"/>
      <c r="D135" s="111"/>
      <c r="E135" s="111"/>
      <c r="F135" s="111"/>
      <c r="G135" s="111"/>
      <c r="H135" s="112"/>
      <c r="I135" s="363" t="s">
        <v>398</v>
      </c>
      <c r="J135" s="628">
        <f>ROUND(SUM(J134),2)</f>
        <v>1</v>
      </c>
    </row>
    <row r="136" spans="1:10">
      <c r="A136" s="626"/>
      <c r="B136" s="116"/>
      <c r="C136" s="111"/>
      <c r="D136" s="111"/>
      <c r="E136" s="111"/>
      <c r="F136" s="111"/>
      <c r="G136" s="111"/>
      <c r="H136" s="111"/>
      <c r="I136" s="111"/>
      <c r="J136" s="616"/>
    </row>
    <row r="137" spans="1:10" ht="38.25">
      <c r="A137" s="626" t="str">
        <f>'PLANILHA ORÇAMENTÁRIA'!A43</f>
        <v>2.3.2</v>
      </c>
      <c r="B137" s="116" t="str">
        <f>'PLANILHA ORÇAMENTÁRIA'!D43</f>
        <v>Rede de água, com padrão de entrada dágua diâm. 3/4", conf. espec. CESAN, incl. tubos e conexões para alimentação, distribuição, extravasor e limpeza, cons. o padrão a 25m, conf. projeto (2 utilizações)</v>
      </c>
      <c r="C137" s="111" t="str">
        <f>'PLANILHA ORÇAMENTÁRIA'!E43</f>
        <v>m</v>
      </c>
      <c r="D137" s="117" t="s">
        <v>389</v>
      </c>
      <c r="E137" s="117" t="s">
        <v>390</v>
      </c>
      <c r="F137" s="117" t="s">
        <v>391</v>
      </c>
      <c r="G137" s="117" t="s">
        <v>392</v>
      </c>
      <c r="H137" s="117" t="s">
        <v>393</v>
      </c>
      <c r="I137" s="117" t="s">
        <v>394</v>
      </c>
      <c r="J137" s="625" t="s">
        <v>395</v>
      </c>
    </row>
    <row r="138" spans="1:10" s="226" customFormat="1">
      <c r="A138" s="626"/>
      <c r="B138" s="367" t="s">
        <v>437</v>
      </c>
      <c r="C138" s="111"/>
      <c r="D138" s="111"/>
      <c r="E138" s="112">
        <v>20</v>
      </c>
      <c r="F138" s="112"/>
      <c r="G138" s="112"/>
      <c r="H138" s="112"/>
      <c r="I138" s="112"/>
      <c r="J138" s="629">
        <f>E138</f>
        <v>20</v>
      </c>
    </row>
    <row r="139" spans="1:10">
      <c r="A139" s="626"/>
      <c r="B139" s="116"/>
      <c r="C139" s="111"/>
      <c r="D139" s="111"/>
      <c r="E139" s="111"/>
      <c r="F139" s="111"/>
      <c r="G139" s="111"/>
      <c r="H139" s="111"/>
      <c r="I139" s="363" t="s">
        <v>398</v>
      </c>
      <c r="J139" s="628">
        <f>ROUND(SUM(J138),2)</f>
        <v>20</v>
      </c>
    </row>
    <row r="140" spans="1:10">
      <c r="A140" s="626"/>
      <c r="B140" s="116"/>
      <c r="C140" s="111"/>
      <c r="D140" s="111"/>
      <c r="E140" s="111"/>
      <c r="F140" s="111"/>
      <c r="G140" s="111"/>
      <c r="H140" s="111"/>
      <c r="I140" s="376"/>
      <c r="J140" s="637"/>
    </row>
    <row r="141" spans="1:10">
      <c r="A141" s="613">
        <f>'PLANILHA ORÇAMENTÁRIA'!A45</f>
        <v>3</v>
      </c>
      <c r="B141" s="275" t="str">
        <f>'PLANILHA ORÇAMENTÁRIA'!D45</f>
        <v>MOVIMENTO DE TERRA</v>
      </c>
      <c r="C141" s="274"/>
      <c r="D141" s="382"/>
      <c r="E141" s="344"/>
      <c r="F141" s="344"/>
      <c r="G141" s="344"/>
      <c r="H141" s="344"/>
      <c r="I141" s="344"/>
      <c r="J141" s="614"/>
    </row>
    <row r="142" spans="1:10">
      <c r="A142" s="639" t="str">
        <f>'PLANILHA ORÇAMENTÁRIA'!A46</f>
        <v>3.1</v>
      </c>
      <c r="B142" s="279" t="str">
        <f>'PLANILHA ORÇAMENTÁRIA'!D46</f>
        <v>ESCAVAÇÕES</v>
      </c>
      <c r="C142" s="111"/>
      <c r="D142" s="111"/>
      <c r="E142" s="111"/>
      <c r="F142" s="111"/>
      <c r="G142" s="111"/>
      <c r="H142" s="111"/>
      <c r="I142" s="111"/>
      <c r="J142" s="616"/>
    </row>
    <row r="143" spans="1:10" ht="25.5">
      <c r="A143" s="626" t="str">
        <f>'PLANILHA ORÇAMENTÁRIA'!A47</f>
        <v>3.1.1</v>
      </c>
      <c r="B143" s="116" t="str">
        <f>'PLANILHA ORÇAMENTÁRIA'!D47</f>
        <v>Escavação manual em material de 1a. categoria, até 1.50 m de profundidade</v>
      </c>
      <c r="C143" s="111" t="str">
        <f>'PLANILHA ORÇAMENTÁRIA'!E47</f>
        <v>m3</v>
      </c>
      <c r="D143" s="117" t="s">
        <v>389</v>
      </c>
      <c r="E143" s="117" t="s">
        <v>390</v>
      </c>
      <c r="F143" s="117" t="s">
        <v>391</v>
      </c>
      <c r="G143" s="117" t="s">
        <v>392</v>
      </c>
      <c r="H143" s="117" t="s">
        <v>393</v>
      </c>
      <c r="I143" s="117" t="s">
        <v>394</v>
      </c>
      <c r="J143" s="625" t="s">
        <v>395</v>
      </c>
    </row>
    <row r="144" spans="1:10">
      <c r="A144" s="626"/>
      <c r="B144" s="384" t="s">
        <v>439</v>
      </c>
      <c r="C144" s="111"/>
      <c r="D144" s="117"/>
      <c r="E144" s="117"/>
      <c r="F144" s="117"/>
      <c r="G144" s="117"/>
      <c r="H144" s="117"/>
      <c r="I144" s="117"/>
      <c r="J144" s="625"/>
    </row>
    <row r="145" spans="1:10">
      <c r="A145" s="626"/>
      <c r="B145" s="367" t="s">
        <v>440</v>
      </c>
      <c r="C145" s="111"/>
      <c r="D145" s="117">
        <v>6</v>
      </c>
      <c r="E145" s="117">
        <v>1.1299999999999999</v>
      </c>
      <c r="F145" s="117">
        <v>1.31</v>
      </c>
      <c r="G145" s="117">
        <v>1.23</v>
      </c>
      <c r="H145" s="117"/>
      <c r="I145" s="117">
        <f>D145*E145*F145*G145</f>
        <v>10.924614</v>
      </c>
      <c r="J145" s="625">
        <f>I145</f>
        <v>10.924614</v>
      </c>
    </row>
    <row r="146" spans="1:10">
      <c r="A146" s="626"/>
      <c r="B146" s="367" t="s">
        <v>441</v>
      </c>
      <c r="C146" s="111"/>
      <c r="D146" s="117">
        <v>1</v>
      </c>
      <c r="E146" s="117">
        <v>1.46</v>
      </c>
      <c r="F146" s="117">
        <v>1.38</v>
      </c>
      <c r="G146" s="117">
        <v>1.23</v>
      </c>
      <c r="H146" s="117"/>
      <c r="I146" s="117">
        <f t="shared" ref="I146:I149" si="1">D146*E146*F146*G146</f>
        <v>2.4782039999999994</v>
      </c>
      <c r="J146" s="625">
        <f t="shared" ref="J146:J152" si="2">I146</f>
        <v>2.4782039999999994</v>
      </c>
    </row>
    <row r="147" spans="1:10">
      <c r="A147" s="626"/>
      <c r="B147" s="367" t="s">
        <v>442</v>
      </c>
      <c r="C147" s="111"/>
      <c r="D147" s="117">
        <v>1</v>
      </c>
      <c r="E147" s="117">
        <v>1.06</v>
      </c>
      <c r="F147" s="117">
        <v>0.83</v>
      </c>
      <c r="G147" s="117">
        <v>1.23</v>
      </c>
      <c r="H147" s="117"/>
      <c r="I147" s="117">
        <f t="shared" si="1"/>
        <v>1.0821540000000001</v>
      </c>
      <c r="J147" s="625">
        <f t="shared" si="2"/>
        <v>1.0821540000000001</v>
      </c>
    </row>
    <row r="148" spans="1:10">
      <c r="A148" s="626"/>
      <c r="B148" s="367" t="s">
        <v>443</v>
      </c>
      <c r="C148" s="111"/>
      <c r="D148" s="117">
        <v>2</v>
      </c>
      <c r="E148" s="117">
        <v>1.1599999999999999</v>
      </c>
      <c r="F148" s="117">
        <v>1.03</v>
      </c>
      <c r="G148" s="117">
        <v>1.23</v>
      </c>
      <c r="H148" s="117"/>
      <c r="I148" s="117">
        <f t="shared" si="1"/>
        <v>2.9392079999999998</v>
      </c>
      <c r="J148" s="625">
        <f t="shared" si="2"/>
        <v>2.9392079999999998</v>
      </c>
    </row>
    <row r="149" spans="1:10">
      <c r="A149" s="626"/>
      <c r="B149" s="367" t="s">
        <v>444</v>
      </c>
      <c r="C149" s="111"/>
      <c r="D149" s="117">
        <v>3</v>
      </c>
      <c r="E149" s="117">
        <v>1.01</v>
      </c>
      <c r="F149" s="117">
        <v>0.86</v>
      </c>
      <c r="G149" s="117">
        <v>1.23</v>
      </c>
      <c r="H149" s="117"/>
      <c r="I149" s="117">
        <f t="shared" si="1"/>
        <v>3.2051340000000001</v>
      </c>
      <c r="J149" s="625">
        <f t="shared" si="2"/>
        <v>3.2051340000000001</v>
      </c>
    </row>
    <row r="150" spans="1:10">
      <c r="A150" s="626"/>
      <c r="B150" s="367" t="s">
        <v>445</v>
      </c>
      <c r="C150" s="111"/>
      <c r="D150" s="117">
        <v>1</v>
      </c>
      <c r="E150" s="117">
        <v>1.06</v>
      </c>
      <c r="F150" s="117">
        <v>0.91</v>
      </c>
      <c r="G150" s="117">
        <v>1.23</v>
      </c>
      <c r="H150" s="117"/>
      <c r="I150" s="117">
        <f t="shared" ref="I150" si="3">D150*E150*F150*G150</f>
        <v>1.1864580000000002</v>
      </c>
      <c r="J150" s="625">
        <f t="shared" si="2"/>
        <v>1.1864580000000002</v>
      </c>
    </row>
    <row r="151" spans="1:10">
      <c r="A151" s="626"/>
      <c r="B151" s="367" t="s">
        <v>446</v>
      </c>
      <c r="C151" s="111"/>
      <c r="D151" s="117">
        <v>1</v>
      </c>
      <c r="E151" s="117">
        <v>0.91</v>
      </c>
      <c r="F151" s="117">
        <v>0.88</v>
      </c>
      <c r="G151" s="117">
        <v>1.23</v>
      </c>
      <c r="H151" s="117"/>
      <c r="I151" s="117">
        <f t="shared" ref="I151:I152" si="4">D151*E151*F151*G151</f>
        <v>0.98498400000000008</v>
      </c>
      <c r="J151" s="625">
        <f t="shared" si="2"/>
        <v>0.98498400000000008</v>
      </c>
    </row>
    <row r="152" spans="1:10">
      <c r="A152" s="626"/>
      <c r="B152" s="367" t="s">
        <v>447</v>
      </c>
      <c r="C152" s="111"/>
      <c r="D152" s="117">
        <v>1</v>
      </c>
      <c r="E152" s="117">
        <v>1.41</v>
      </c>
      <c r="F152" s="117">
        <v>1.26</v>
      </c>
      <c r="G152" s="117">
        <v>1.23</v>
      </c>
      <c r="H152" s="117"/>
      <c r="I152" s="117">
        <f t="shared" si="4"/>
        <v>2.1852179999999999</v>
      </c>
      <c r="J152" s="625">
        <f t="shared" si="2"/>
        <v>2.1852179999999999</v>
      </c>
    </row>
    <row r="153" spans="1:10">
      <c r="A153" s="626"/>
      <c r="B153" s="384" t="s">
        <v>448</v>
      </c>
      <c r="C153" s="111"/>
      <c r="D153" s="117"/>
      <c r="E153" s="117"/>
      <c r="F153" s="117"/>
      <c r="G153" s="117"/>
      <c r="H153" s="117"/>
      <c r="I153" s="117"/>
      <c r="J153" s="625"/>
    </row>
    <row r="154" spans="1:10">
      <c r="A154" s="626"/>
      <c r="B154" s="367" t="s">
        <v>449</v>
      </c>
      <c r="C154" s="111"/>
      <c r="D154" s="117"/>
      <c r="E154" s="117">
        <f>1.87+1.67+2.18+3.01</f>
        <v>8.73</v>
      </c>
      <c r="F154" s="117">
        <v>0.18</v>
      </c>
      <c r="G154" s="117">
        <v>0.3</v>
      </c>
      <c r="H154" s="117"/>
      <c r="I154" s="117">
        <f>E154*F154*G154</f>
        <v>0.47141999999999995</v>
      </c>
      <c r="J154" s="625">
        <f>I154</f>
        <v>0.47141999999999995</v>
      </c>
    </row>
    <row r="155" spans="1:10">
      <c r="A155" s="626"/>
      <c r="B155" s="367" t="s">
        <v>450</v>
      </c>
      <c r="C155" s="111"/>
      <c r="D155" s="117"/>
      <c r="E155" s="117">
        <f>1.87+1.89+2.33+3.8</f>
        <v>9.89</v>
      </c>
      <c r="F155" s="117">
        <v>0.18</v>
      </c>
      <c r="G155" s="117">
        <v>0.3</v>
      </c>
      <c r="H155" s="117"/>
      <c r="I155" s="117">
        <f>E155*F155*G155</f>
        <v>0.53405999999999998</v>
      </c>
      <c r="J155" s="625">
        <f>I155</f>
        <v>0.53405999999999998</v>
      </c>
    </row>
    <row r="156" spans="1:10" s="225" customFormat="1">
      <c r="A156" s="626"/>
      <c r="B156" s="367" t="s">
        <v>451</v>
      </c>
      <c r="C156" s="111"/>
      <c r="D156" s="117"/>
      <c r="E156" s="117">
        <v>0.36</v>
      </c>
      <c r="F156" s="117">
        <v>0.21</v>
      </c>
      <c r="G156" s="117">
        <v>0.3</v>
      </c>
      <c r="H156" s="117"/>
      <c r="I156" s="117">
        <f t="shared" ref="I156:I157" si="5">E156*F156*G156</f>
        <v>2.2679999999999999E-2</v>
      </c>
      <c r="J156" s="625">
        <f t="shared" ref="J156:J167" si="6">I156</f>
        <v>2.2679999999999999E-2</v>
      </c>
    </row>
    <row r="157" spans="1:10" s="225" customFormat="1">
      <c r="A157" s="626"/>
      <c r="B157" s="367" t="s">
        <v>452</v>
      </c>
      <c r="C157" s="111"/>
      <c r="D157" s="117"/>
      <c r="E157" s="117">
        <v>0.38</v>
      </c>
      <c r="F157" s="117">
        <v>0.21</v>
      </c>
      <c r="G157" s="117">
        <v>0.3</v>
      </c>
      <c r="H157" s="117"/>
      <c r="I157" s="117">
        <f t="shared" si="5"/>
        <v>2.3939999999999999E-2</v>
      </c>
      <c r="J157" s="625">
        <f t="shared" si="6"/>
        <v>2.3939999999999999E-2</v>
      </c>
    </row>
    <row r="158" spans="1:10" s="225" customFormat="1">
      <c r="A158" s="626"/>
      <c r="B158" s="367" t="s">
        <v>453</v>
      </c>
      <c r="C158" s="111"/>
      <c r="D158" s="117"/>
      <c r="E158" s="377">
        <f>0.84-0.06</f>
        <v>0.78</v>
      </c>
      <c r="F158" s="117">
        <v>0.21</v>
      </c>
      <c r="G158" s="117">
        <v>0.3</v>
      </c>
      <c r="H158" s="117"/>
      <c r="I158" s="117">
        <f t="shared" ref="I158" si="7">E158*F158*G158</f>
        <v>4.9139999999999996E-2</v>
      </c>
      <c r="J158" s="625">
        <f t="shared" si="6"/>
        <v>4.9139999999999996E-2</v>
      </c>
    </row>
    <row r="159" spans="1:10" s="225" customFormat="1">
      <c r="A159" s="626"/>
      <c r="B159" s="367" t="s">
        <v>454</v>
      </c>
      <c r="C159" s="111"/>
      <c r="D159" s="117"/>
      <c r="E159" s="377">
        <v>0.77</v>
      </c>
      <c r="F159" s="117">
        <v>0.21</v>
      </c>
      <c r="G159" s="117">
        <v>0.3</v>
      </c>
      <c r="H159" s="117"/>
      <c r="I159" s="117">
        <f t="shared" ref="I159" si="8">E159*F159*G159</f>
        <v>4.8510000000000005E-2</v>
      </c>
      <c r="J159" s="625">
        <f t="shared" si="6"/>
        <v>4.8510000000000005E-2</v>
      </c>
    </row>
    <row r="160" spans="1:10" s="225" customFormat="1">
      <c r="A160" s="626"/>
      <c r="B160" s="367" t="s">
        <v>455</v>
      </c>
      <c r="C160" s="111"/>
      <c r="D160" s="117"/>
      <c r="E160" s="377">
        <v>2.71</v>
      </c>
      <c r="F160" s="117">
        <v>0.21</v>
      </c>
      <c r="G160" s="117">
        <v>0.3</v>
      </c>
      <c r="H160" s="117"/>
      <c r="I160" s="117">
        <f t="shared" ref="I160" si="9">E160*F160*G160</f>
        <v>0.17072999999999997</v>
      </c>
      <c r="J160" s="625">
        <f t="shared" si="6"/>
        <v>0.17072999999999997</v>
      </c>
    </row>
    <row r="161" spans="1:10" s="225" customFormat="1">
      <c r="A161" s="626"/>
      <c r="B161" s="367" t="s">
        <v>456</v>
      </c>
      <c r="C161" s="111"/>
      <c r="D161" s="117">
        <v>2</v>
      </c>
      <c r="E161" s="377">
        <v>0.55000000000000004</v>
      </c>
      <c r="F161" s="117">
        <v>0.21</v>
      </c>
      <c r="G161" s="117">
        <v>0.3</v>
      </c>
      <c r="H161" s="117"/>
      <c r="I161" s="117">
        <f>D161*E161*F161*G161</f>
        <v>6.93E-2</v>
      </c>
      <c r="J161" s="625">
        <f t="shared" si="6"/>
        <v>6.93E-2</v>
      </c>
    </row>
    <row r="162" spans="1:10" s="225" customFormat="1">
      <c r="A162" s="626"/>
      <c r="B162" s="367" t="s">
        <v>457</v>
      </c>
      <c r="C162" s="111"/>
      <c r="D162" s="117"/>
      <c r="E162" s="377">
        <v>0.2</v>
      </c>
      <c r="F162" s="117">
        <v>0.21</v>
      </c>
      <c r="G162" s="117">
        <v>0.3</v>
      </c>
      <c r="H162" s="117"/>
      <c r="I162" s="117">
        <f t="shared" ref="I162:I166" si="10">E162*F162*G162</f>
        <v>1.26E-2</v>
      </c>
      <c r="J162" s="625">
        <f t="shared" si="6"/>
        <v>1.26E-2</v>
      </c>
    </row>
    <row r="163" spans="1:10" s="225" customFormat="1">
      <c r="A163" s="626"/>
      <c r="B163" s="367" t="s">
        <v>458</v>
      </c>
      <c r="C163" s="111"/>
      <c r="D163" s="117"/>
      <c r="E163" s="377">
        <v>0.74</v>
      </c>
      <c r="F163" s="117">
        <v>0.21</v>
      </c>
      <c r="G163" s="117">
        <v>0.3</v>
      </c>
      <c r="H163" s="117"/>
      <c r="I163" s="117">
        <f t="shared" si="10"/>
        <v>4.6619999999999995E-2</v>
      </c>
      <c r="J163" s="625">
        <f t="shared" si="6"/>
        <v>4.6619999999999995E-2</v>
      </c>
    </row>
    <row r="164" spans="1:10" s="225" customFormat="1">
      <c r="A164" s="626"/>
      <c r="B164" s="367" t="s">
        <v>459</v>
      </c>
      <c r="C164" s="111"/>
      <c r="D164" s="117"/>
      <c r="E164" s="377">
        <v>0.62</v>
      </c>
      <c r="F164" s="117">
        <v>0.18</v>
      </c>
      <c r="G164" s="117">
        <v>0.3</v>
      </c>
      <c r="H164" s="117"/>
      <c r="I164" s="117">
        <f t="shared" si="10"/>
        <v>3.3479999999999996E-2</v>
      </c>
      <c r="J164" s="625">
        <f t="shared" si="6"/>
        <v>3.3479999999999996E-2</v>
      </c>
    </row>
    <row r="165" spans="1:10" s="225" customFormat="1">
      <c r="A165" s="626"/>
      <c r="B165" s="367" t="s">
        <v>460</v>
      </c>
      <c r="C165" s="111"/>
      <c r="D165" s="117"/>
      <c r="E165" s="377">
        <f>2.28+3.74+0.06</f>
        <v>6.0799999999999992</v>
      </c>
      <c r="F165" s="117">
        <v>0.21</v>
      </c>
      <c r="G165" s="117">
        <v>0.3</v>
      </c>
      <c r="H165" s="117"/>
      <c r="I165" s="117">
        <f t="shared" si="10"/>
        <v>0.38303999999999988</v>
      </c>
      <c r="J165" s="625">
        <f t="shared" si="6"/>
        <v>0.38303999999999988</v>
      </c>
    </row>
    <row r="166" spans="1:10" s="225" customFormat="1">
      <c r="A166" s="626"/>
      <c r="B166" s="367" t="s">
        <v>461</v>
      </c>
      <c r="C166" s="112"/>
      <c r="D166" s="112"/>
      <c r="E166" s="112">
        <f>2.05+3.44+1.85</f>
        <v>7.34</v>
      </c>
      <c r="F166" s="112">
        <v>0.18</v>
      </c>
      <c r="G166" s="112">
        <v>0.3</v>
      </c>
      <c r="H166" s="112"/>
      <c r="I166" s="117">
        <f t="shared" si="10"/>
        <v>0.39635999999999999</v>
      </c>
      <c r="J166" s="625">
        <f t="shared" si="6"/>
        <v>0.39635999999999999</v>
      </c>
    </row>
    <row r="167" spans="1:10" s="225" customFormat="1">
      <c r="A167" s="626"/>
      <c r="B167" s="384" t="s">
        <v>462</v>
      </c>
      <c r="C167" s="112"/>
      <c r="D167" s="112"/>
      <c r="E167" s="112">
        <v>4.37</v>
      </c>
      <c r="F167" s="112">
        <v>0.21</v>
      </c>
      <c r="G167" s="112">
        <v>0.3</v>
      </c>
      <c r="H167" s="112"/>
      <c r="I167" s="117">
        <f t="shared" ref="I167" si="11">E167*F167*G167</f>
        <v>0.27531</v>
      </c>
      <c r="J167" s="625">
        <f t="shared" si="6"/>
        <v>0.27531</v>
      </c>
    </row>
    <row r="168" spans="1:10">
      <c r="A168" s="626"/>
      <c r="B168" s="367"/>
      <c r="C168" s="112"/>
      <c r="D168" s="112"/>
      <c r="E168" s="112"/>
      <c r="F168" s="112"/>
      <c r="G168" s="112"/>
      <c r="H168" s="112"/>
      <c r="I168" s="363" t="s">
        <v>398</v>
      </c>
      <c r="J168" s="628">
        <f>ROUND(SUM(J144:J167),2)</f>
        <v>27.52</v>
      </c>
    </row>
    <row r="169" spans="1:10">
      <c r="A169" s="626"/>
      <c r="B169" s="385"/>
      <c r="C169" s="112"/>
      <c r="D169" s="112"/>
      <c r="E169" s="112"/>
      <c r="F169" s="112"/>
      <c r="G169" s="112"/>
      <c r="H169" s="112"/>
      <c r="I169" s="112"/>
      <c r="J169" s="629"/>
    </row>
    <row r="170" spans="1:10">
      <c r="A170" s="639" t="str">
        <f>'PLANILHA ORÇAMENTÁRIA'!A48</f>
        <v>3.2</v>
      </c>
      <c r="B170" s="279" t="str">
        <f>'PLANILHA ORÇAMENTÁRIA'!D48</f>
        <v>REATERRO E COMPACTAÇÃO</v>
      </c>
      <c r="C170" s="111"/>
      <c r="D170" s="111"/>
      <c r="E170" s="111"/>
      <c r="F170" s="111"/>
      <c r="G170" s="111"/>
      <c r="H170" s="111"/>
      <c r="I170" s="111"/>
      <c r="J170" s="616"/>
    </row>
    <row r="171" spans="1:10" ht="25.5">
      <c r="A171" s="626" t="str">
        <f>'PLANILHA ORÇAMENTÁRIA'!A49</f>
        <v>3.2.1</v>
      </c>
      <c r="B171" s="116" t="str">
        <f>'PLANILHA ORÇAMENTÁRIA'!D49</f>
        <v>Reaterro apiloado de cavas de fundação, em camadas de 20 cm</v>
      </c>
      <c r="C171" s="111" t="str">
        <f>'PLANILHA ORÇAMENTÁRIA'!E49</f>
        <v>m3</v>
      </c>
      <c r="D171" s="117" t="s">
        <v>389</v>
      </c>
      <c r="E171" s="117" t="s">
        <v>390</v>
      </c>
      <c r="F171" s="117" t="s">
        <v>391</v>
      </c>
      <c r="G171" s="117" t="s">
        <v>392</v>
      </c>
      <c r="H171" s="117" t="s">
        <v>393</v>
      </c>
      <c r="I171" s="117" t="s">
        <v>394</v>
      </c>
      <c r="J171" s="625" t="s">
        <v>395</v>
      </c>
    </row>
    <row r="172" spans="1:10" ht="25.5">
      <c r="A172" s="626"/>
      <c r="B172" s="383" t="s">
        <v>463</v>
      </c>
      <c r="C172" s="111"/>
      <c r="D172" s="117"/>
      <c r="E172" s="117"/>
      <c r="F172" s="117"/>
      <c r="G172" s="117"/>
      <c r="H172" s="117"/>
      <c r="I172" s="117"/>
      <c r="J172" s="625">
        <f>I173-I174</f>
        <v>7.6999999999999993</v>
      </c>
    </row>
    <row r="173" spans="1:10" s="225" customFormat="1">
      <c r="A173" s="626"/>
      <c r="B173" s="367" t="s">
        <v>464</v>
      </c>
      <c r="C173" s="111"/>
      <c r="D173" s="117"/>
      <c r="E173" s="117"/>
      <c r="F173" s="117"/>
      <c r="G173" s="117"/>
      <c r="H173" s="117"/>
      <c r="I173" s="117">
        <f>J168</f>
        <v>27.52</v>
      </c>
      <c r="J173" s="625"/>
    </row>
    <row r="174" spans="1:10" s="225" customFormat="1">
      <c r="A174" s="617"/>
      <c r="B174" s="503" t="s">
        <v>465</v>
      </c>
      <c r="C174" s="267"/>
      <c r="D174" s="268"/>
      <c r="E174" s="268"/>
      <c r="F174" s="268"/>
      <c r="G174" s="268"/>
      <c r="H174" s="268"/>
      <c r="I174" s="268">
        <f>J239+J208</f>
        <v>19.82</v>
      </c>
      <c r="J174" s="618"/>
    </row>
    <row r="175" spans="1:10">
      <c r="A175" s="619"/>
      <c r="B175" s="364"/>
      <c r="C175" s="286"/>
      <c r="D175" s="349"/>
      <c r="E175" s="349"/>
      <c r="F175" s="349"/>
      <c r="G175" s="349"/>
      <c r="H175" s="349"/>
      <c r="I175" s="354" t="s">
        <v>398</v>
      </c>
      <c r="J175" s="622">
        <f>ROUND(SUM(J172:J174),2)</f>
        <v>7.7</v>
      </c>
    </row>
    <row r="176" spans="1:10">
      <c r="A176" s="619"/>
      <c r="B176" s="364"/>
      <c r="C176" s="351"/>
      <c r="D176" s="387"/>
      <c r="E176" s="351"/>
      <c r="F176" s="351"/>
      <c r="G176" s="351"/>
      <c r="H176" s="351"/>
      <c r="I176" s="351"/>
      <c r="J176" s="641"/>
    </row>
    <row r="177" spans="1:10" ht="25.5">
      <c r="A177" s="619" t="str">
        <f>'PLANILHA ORÇAMENTÁRIA'!A50</f>
        <v>3.2.2</v>
      </c>
      <c r="B177" s="364" t="str">
        <f>'PLANILHA ORÇAMENTÁRIA'!D50</f>
        <v>Aterro manual para regularização do terreno em argila, inclusive adensamento manual e fornecimento do material (máximo de 100m3)</v>
      </c>
      <c r="C177" s="286" t="str">
        <f>'PLANILHA ORÇAMENTÁRIA'!E50</f>
        <v>m3</v>
      </c>
      <c r="D177" s="349" t="s">
        <v>389</v>
      </c>
      <c r="E177" s="349" t="s">
        <v>390</v>
      </c>
      <c r="F177" s="349" t="s">
        <v>391</v>
      </c>
      <c r="G177" s="349" t="s">
        <v>392</v>
      </c>
      <c r="H177" s="349" t="s">
        <v>393</v>
      </c>
      <c r="I177" s="388" t="s">
        <v>394</v>
      </c>
      <c r="J177" s="642" t="s">
        <v>395</v>
      </c>
    </row>
    <row r="178" spans="1:10" s="226" customFormat="1">
      <c r="A178" s="626"/>
      <c r="B178" s="367" t="s">
        <v>466</v>
      </c>
      <c r="C178" s="111"/>
      <c r="D178" s="389"/>
      <c r="E178" s="112">
        <v>4.37</v>
      </c>
      <c r="F178" s="112">
        <v>1.73</v>
      </c>
      <c r="G178" s="112">
        <v>0.4</v>
      </c>
      <c r="H178" s="390"/>
      <c r="I178" s="391">
        <f>E178*F178*G178</f>
        <v>3.0240400000000003</v>
      </c>
      <c r="J178" s="643">
        <f>I178</f>
        <v>3.0240400000000003</v>
      </c>
    </row>
    <row r="179" spans="1:10">
      <c r="A179" s="626"/>
      <c r="B179" s="116"/>
      <c r="C179" s="381"/>
      <c r="D179" s="389"/>
      <c r="E179" s="381"/>
      <c r="F179" s="381"/>
      <c r="G179" s="392"/>
      <c r="H179" s="381"/>
      <c r="I179" s="393" t="s">
        <v>398</v>
      </c>
      <c r="J179" s="644">
        <f>ROUND(SUM(J178),2)</f>
        <v>3.02</v>
      </c>
    </row>
    <row r="180" spans="1:10">
      <c r="A180" s="626"/>
      <c r="B180" s="116"/>
      <c r="C180" s="381"/>
      <c r="D180" s="389"/>
      <c r="E180" s="381"/>
      <c r="F180" s="381"/>
      <c r="G180" s="392"/>
      <c r="H180" s="381"/>
      <c r="I180" s="394"/>
      <c r="J180" s="645"/>
    </row>
    <row r="181" spans="1:10">
      <c r="A181" s="639" t="str">
        <f>'PLANILHA ORÇAMENTÁRIA'!A51</f>
        <v>3.3</v>
      </c>
      <c r="B181" s="279" t="str">
        <f>'PLANILHA ORÇAMENTÁRIA'!D51</f>
        <v>TRANSPORTES</v>
      </c>
      <c r="C181" s="111"/>
      <c r="D181" s="389"/>
      <c r="E181" s="381"/>
      <c r="F181" s="381"/>
      <c r="G181" s="381"/>
      <c r="H181" s="381"/>
      <c r="I181" s="381"/>
      <c r="J181" s="646"/>
    </row>
    <row r="182" spans="1:10" ht="45.75" customHeight="1">
      <c r="A182" s="626" t="str">
        <f>'PLANILHA ORÇAMENTÁRIA'!A52</f>
        <v>3.3.1</v>
      </c>
      <c r="B182" s="116" t="str">
        <f>'PLANILHA ORÇAMENTÁRIA'!D52</f>
        <v>Índice de preço para remoção de entulho decorrente da execução de obras (Classe A CONAMA - NBR 10.004 - Classe II-B), incluindo aluguel da caçamba, carga, transporte e descarga em área licenciada</v>
      </c>
      <c r="C182" s="111" t="str">
        <f>'PLANILHA ORÇAMENTÁRIA'!E52</f>
        <v>m3</v>
      </c>
      <c r="D182" s="377" t="s">
        <v>389</v>
      </c>
      <c r="E182" s="377" t="s">
        <v>390</v>
      </c>
      <c r="F182" s="377" t="s">
        <v>391</v>
      </c>
      <c r="G182" s="377" t="s">
        <v>392</v>
      </c>
      <c r="H182" s="377" t="s">
        <v>393</v>
      </c>
      <c r="I182" s="377" t="s">
        <v>394</v>
      </c>
      <c r="J182" s="625" t="s">
        <v>395</v>
      </c>
    </row>
    <row r="183" spans="1:10" s="226" customFormat="1">
      <c r="A183" s="626"/>
      <c r="B183" s="367" t="s">
        <v>30</v>
      </c>
      <c r="C183" s="111"/>
      <c r="D183" s="117"/>
      <c r="E183" s="117"/>
      <c r="F183" s="117"/>
      <c r="G183" s="117">
        <v>0.02</v>
      </c>
      <c r="H183" s="117">
        <f>J19</f>
        <v>23.04</v>
      </c>
      <c r="I183" s="377">
        <f>G183*H183</f>
        <v>0.46079999999999999</v>
      </c>
      <c r="J183" s="625">
        <f t="shared" ref="J183" si="12">I183</f>
        <v>0.46079999999999999</v>
      </c>
    </row>
    <row r="184" spans="1:10" s="226" customFormat="1">
      <c r="A184" s="626"/>
      <c r="B184" s="367" t="s">
        <v>33</v>
      </c>
      <c r="C184" s="111"/>
      <c r="D184" s="117"/>
      <c r="E184" s="117"/>
      <c r="F184" s="117"/>
      <c r="G184" s="117">
        <f>0.08</f>
        <v>0.08</v>
      </c>
      <c r="H184" s="117">
        <f>J23</f>
        <v>25.18</v>
      </c>
      <c r="I184" s="377">
        <f>G184*H184</f>
        <v>2.0144000000000002</v>
      </c>
      <c r="J184" s="625">
        <f t="shared" ref="J184:J188" si="13">I184</f>
        <v>2.0144000000000002</v>
      </c>
    </row>
    <row r="185" spans="1:10" s="226" customFormat="1">
      <c r="A185" s="626"/>
      <c r="B185" s="367" t="s">
        <v>467</v>
      </c>
      <c r="C185" s="111"/>
      <c r="D185" s="117"/>
      <c r="E185" s="117"/>
      <c r="F185" s="117"/>
      <c r="G185" s="117">
        <v>0.02</v>
      </c>
      <c r="H185" s="117">
        <f>J29</f>
        <v>42.13</v>
      </c>
      <c r="I185" s="377">
        <f>G185*H185</f>
        <v>0.84260000000000002</v>
      </c>
      <c r="J185" s="625">
        <f t="shared" si="13"/>
        <v>0.84260000000000002</v>
      </c>
    </row>
    <row r="186" spans="1:10" s="226" customFormat="1">
      <c r="A186" s="626"/>
      <c r="B186" s="367" t="s">
        <v>38</v>
      </c>
      <c r="C186" s="111"/>
      <c r="D186" s="117"/>
      <c r="E186" s="117"/>
      <c r="F186" s="117"/>
      <c r="G186" s="117"/>
      <c r="H186" s="117"/>
      <c r="I186" s="377">
        <f>J36</f>
        <v>1.55</v>
      </c>
      <c r="J186" s="625">
        <f t="shared" si="13"/>
        <v>1.55</v>
      </c>
    </row>
    <row r="187" spans="1:10" s="226" customFormat="1">
      <c r="A187" s="626"/>
      <c r="B187" s="367" t="s">
        <v>468</v>
      </c>
      <c r="C187" s="111"/>
      <c r="D187" s="117"/>
      <c r="E187" s="117"/>
      <c r="F187" s="117"/>
      <c r="G187" s="117"/>
      <c r="H187" s="117"/>
      <c r="I187" s="377">
        <f>J41</f>
        <v>5.55</v>
      </c>
      <c r="J187" s="625">
        <f t="shared" si="13"/>
        <v>5.55</v>
      </c>
    </row>
    <row r="188" spans="1:10" s="226" customFormat="1" ht="25.5">
      <c r="A188" s="626"/>
      <c r="B188" s="367" t="s">
        <v>43</v>
      </c>
      <c r="C188" s="111"/>
      <c r="D188" s="117"/>
      <c r="E188" s="117"/>
      <c r="F188" s="117"/>
      <c r="G188" s="117">
        <v>0.06</v>
      </c>
      <c r="H188" s="117">
        <f>J46</f>
        <v>33.42</v>
      </c>
      <c r="I188" s="377">
        <f>G188*H188</f>
        <v>2.0051999999999999</v>
      </c>
      <c r="J188" s="625">
        <f t="shared" si="13"/>
        <v>2.0051999999999999</v>
      </c>
    </row>
    <row r="189" spans="1:10" s="226" customFormat="1">
      <c r="A189" s="626"/>
      <c r="B189" s="367" t="s">
        <v>49</v>
      </c>
      <c r="C189" s="111"/>
      <c r="D189" s="117"/>
      <c r="E189" s="117"/>
      <c r="F189" s="117"/>
      <c r="G189" s="117"/>
      <c r="H189" s="117"/>
      <c r="I189" s="377">
        <f>J54</f>
        <v>0.1</v>
      </c>
      <c r="J189" s="625">
        <f>J54</f>
        <v>0.1</v>
      </c>
    </row>
    <row r="190" spans="1:10" s="226" customFormat="1">
      <c r="A190" s="626"/>
      <c r="B190" s="367" t="s">
        <v>469</v>
      </c>
      <c r="C190" s="111"/>
      <c r="D190" s="117"/>
      <c r="E190" s="117"/>
      <c r="F190" s="117"/>
      <c r="G190" s="117">
        <v>0.03</v>
      </c>
      <c r="H190" s="117">
        <f>J60</f>
        <v>29.57</v>
      </c>
      <c r="I190" s="377">
        <f t="shared" ref="I190:I196" si="14">G190*H190</f>
        <v>0.8871</v>
      </c>
      <c r="J190" s="625">
        <f t="shared" ref="J190" si="15">I190</f>
        <v>0.8871</v>
      </c>
    </row>
    <row r="191" spans="1:10" s="226" customFormat="1">
      <c r="A191" s="626"/>
      <c r="B191" s="367" t="s">
        <v>54</v>
      </c>
      <c r="C191" s="111"/>
      <c r="D191" s="117"/>
      <c r="E191" s="117"/>
      <c r="F191" s="117"/>
      <c r="G191" s="117">
        <v>0.03</v>
      </c>
      <c r="H191" s="117">
        <f>J64</f>
        <v>0.83</v>
      </c>
      <c r="I191" s="377">
        <f t="shared" si="14"/>
        <v>2.4899999999999999E-2</v>
      </c>
      <c r="J191" s="625">
        <f>I191</f>
        <v>2.4899999999999999E-2</v>
      </c>
    </row>
    <row r="192" spans="1:10" s="226" customFormat="1">
      <c r="A192" s="626"/>
      <c r="B192" s="367" t="s">
        <v>59</v>
      </c>
      <c r="C192" s="111"/>
      <c r="D192" s="117"/>
      <c r="E192" s="117"/>
      <c r="F192" s="117"/>
      <c r="G192" s="117">
        <v>0.02</v>
      </c>
      <c r="H192" s="117">
        <f>J79</f>
        <v>15.9</v>
      </c>
      <c r="I192" s="377">
        <f t="shared" si="14"/>
        <v>0.318</v>
      </c>
      <c r="J192" s="625">
        <f t="shared" ref="J192" si="16">I192</f>
        <v>0.318</v>
      </c>
    </row>
    <row r="193" spans="1:10" s="226" customFormat="1">
      <c r="A193" s="626"/>
      <c r="B193" s="367" t="s">
        <v>62</v>
      </c>
      <c r="C193" s="111"/>
      <c r="D193" s="117"/>
      <c r="E193" s="117"/>
      <c r="F193" s="117"/>
      <c r="G193" s="117">
        <v>0.01</v>
      </c>
      <c r="H193" s="117">
        <f>J83</f>
        <v>29.87</v>
      </c>
      <c r="I193" s="377">
        <f t="shared" si="14"/>
        <v>0.29870000000000002</v>
      </c>
      <c r="J193" s="625">
        <f t="shared" ref="J193" si="17">I193</f>
        <v>0.29870000000000002</v>
      </c>
    </row>
    <row r="194" spans="1:10" s="226" customFormat="1">
      <c r="A194" s="626"/>
      <c r="B194" s="367" t="s">
        <v>65</v>
      </c>
      <c r="C194" s="111"/>
      <c r="D194" s="117"/>
      <c r="E194" s="117"/>
      <c r="F194" s="117"/>
      <c r="G194" s="117">
        <v>0.01</v>
      </c>
      <c r="H194" s="117">
        <f>J87</f>
        <v>17.649999999999999</v>
      </c>
      <c r="I194" s="377">
        <f t="shared" si="14"/>
        <v>0.17649999999999999</v>
      </c>
      <c r="J194" s="625">
        <f t="shared" ref="J194" si="18">I194</f>
        <v>0.17649999999999999</v>
      </c>
    </row>
    <row r="195" spans="1:10" s="226" customFormat="1">
      <c r="A195" s="626"/>
      <c r="B195" s="367" t="s">
        <v>68</v>
      </c>
      <c r="C195" s="111"/>
      <c r="D195" s="117"/>
      <c r="E195" s="117"/>
      <c r="F195" s="117"/>
      <c r="G195" s="117">
        <v>0.05</v>
      </c>
      <c r="H195" s="117">
        <f>J92</f>
        <v>45.77</v>
      </c>
      <c r="I195" s="377">
        <f t="shared" si="14"/>
        <v>2.2885000000000004</v>
      </c>
      <c r="J195" s="625">
        <f t="shared" ref="J195" si="19">I195</f>
        <v>2.2885000000000004</v>
      </c>
    </row>
    <row r="196" spans="1:10" s="226" customFormat="1" ht="25.5">
      <c r="A196" s="626"/>
      <c r="B196" s="367" t="s">
        <v>71</v>
      </c>
      <c r="C196" s="111"/>
      <c r="D196" s="117"/>
      <c r="E196" s="117"/>
      <c r="F196" s="117"/>
      <c r="G196" s="117">
        <v>0.04</v>
      </c>
      <c r="H196" s="117">
        <f>J96</f>
        <v>17.649999999999999</v>
      </c>
      <c r="I196" s="377">
        <f t="shared" si="14"/>
        <v>0.70599999999999996</v>
      </c>
      <c r="J196" s="625">
        <f t="shared" ref="J196" si="20">I196</f>
        <v>0.70599999999999996</v>
      </c>
    </row>
    <row r="197" spans="1:10" s="225" customFormat="1" ht="31.5" customHeight="1">
      <c r="A197" s="626"/>
      <c r="B197" s="367" t="s">
        <v>470</v>
      </c>
      <c r="C197" s="111"/>
      <c r="D197" s="117"/>
      <c r="E197" s="117"/>
      <c r="F197" s="117"/>
      <c r="G197" s="117"/>
      <c r="H197" s="117"/>
      <c r="I197" s="117">
        <f>J168-J175</f>
        <v>19.82</v>
      </c>
      <c r="J197" s="625">
        <f>I197*1.3</f>
        <v>25.766000000000002</v>
      </c>
    </row>
    <row r="198" spans="1:10">
      <c r="A198" s="626"/>
      <c r="B198" s="367"/>
      <c r="C198" s="111"/>
      <c r="D198" s="117"/>
      <c r="E198" s="117"/>
      <c r="F198" s="117"/>
      <c r="G198" s="117"/>
      <c r="H198" s="117"/>
      <c r="I198" s="363" t="s">
        <v>398</v>
      </c>
      <c r="J198" s="628">
        <f>ROUND(SUM(J183:J197),2)</f>
        <v>42.99</v>
      </c>
    </row>
    <row r="199" spans="1:10">
      <c r="A199" s="626"/>
      <c r="B199" s="116"/>
      <c r="C199" s="111"/>
      <c r="D199" s="389"/>
      <c r="E199" s="381"/>
      <c r="F199" s="381"/>
      <c r="G199" s="381"/>
      <c r="H199" s="381"/>
      <c r="I199" s="381"/>
      <c r="J199" s="647"/>
    </row>
    <row r="200" spans="1:10">
      <c r="A200" s="613">
        <f>'PLANILHA ORÇAMENTÁRIA'!A54</f>
        <v>4</v>
      </c>
      <c r="B200" s="275" t="str">
        <f>'PLANILHA ORÇAMENTÁRIA'!D54</f>
        <v>ESTRUTURAS</v>
      </c>
      <c r="C200" s="274"/>
      <c r="D200" s="382"/>
      <c r="E200" s="344"/>
      <c r="F200" s="344"/>
      <c r="G200" s="344"/>
      <c r="H200" s="344"/>
      <c r="I200" s="344"/>
      <c r="J200" s="614"/>
    </row>
    <row r="201" spans="1:10">
      <c r="A201" s="639" t="str">
        <f>'PLANILHA ORÇAMENTÁRIA'!A55</f>
        <v>4.1</v>
      </c>
      <c r="B201" s="279" t="str">
        <f>'PLANILHA ORÇAMENTÁRIA'!D55</f>
        <v>INFRA-ESTRUTURA (FUNDAÇÃO)</v>
      </c>
      <c r="C201" s="111"/>
      <c r="D201" s="111"/>
      <c r="E201" s="111"/>
      <c r="F201" s="111"/>
      <c r="G201" s="111"/>
      <c r="H201" s="111"/>
      <c r="I201" s="111"/>
      <c r="J201" s="616"/>
    </row>
    <row r="202" spans="1:10" ht="38.25">
      <c r="A202" s="626" t="str">
        <f>'PLANILHA ORÇAMENTÁRIA'!A56</f>
        <v>4.1.1</v>
      </c>
      <c r="B202" s="116" t="str">
        <f>'PLANILHA ORÇAMENTÁRIA'!D56</f>
        <v>Fôrma de tábua de madeira de 2.5 x 30.0 cm para fundações, levando-se em conta a utilização 5 vezes (incluido o material, corte, montagem, escoramento e desforma)</v>
      </c>
      <c r="C202" s="111" t="str">
        <f>'PLANILHA ORÇAMENTÁRIA'!E56</f>
        <v>m2</v>
      </c>
      <c r="D202" s="117" t="s">
        <v>389</v>
      </c>
      <c r="E202" s="117" t="s">
        <v>390</v>
      </c>
      <c r="F202" s="117" t="s">
        <v>391</v>
      </c>
      <c r="G202" s="117" t="s">
        <v>392</v>
      </c>
      <c r="H202" s="117" t="s">
        <v>393</v>
      </c>
      <c r="I202" s="117" t="s">
        <v>394</v>
      </c>
      <c r="J202" s="625" t="s">
        <v>395</v>
      </c>
    </row>
    <row r="203" spans="1:10" s="226" customFormat="1">
      <c r="A203" s="626"/>
      <c r="B203" s="367" t="s">
        <v>471</v>
      </c>
      <c r="C203" s="111"/>
      <c r="D203" s="117"/>
      <c r="E203" s="117"/>
      <c r="F203" s="117"/>
      <c r="G203" s="117"/>
      <c r="H203" s="117">
        <v>151.46</v>
      </c>
      <c r="I203" s="117"/>
      <c r="J203" s="625">
        <f>H203</f>
        <v>151.46</v>
      </c>
    </row>
    <row r="204" spans="1:10">
      <c r="A204" s="626"/>
      <c r="B204" s="367"/>
      <c r="C204" s="111"/>
      <c r="D204" s="117"/>
      <c r="E204" s="117"/>
      <c r="F204" s="117"/>
      <c r="G204" s="117"/>
      <c r="H204" s="117"/>
      <c r="I204" s="363" t="s">
        <v>398</v>
      </c>
      <c r="J204" s="628">
        <f>ROUND(J203,2)</f>
        <v>151.46</v>
      </c>
    </row>
    <row r="205" spans="1:10">
      <c r="A205" s="638"/>
      <c r="B205" s="116"/>
      <c r="C205" s="381"/>
      <c r="D205" s="389"/>
      <c r="E205" s="381"/>
      <c r="F205" s="381"/>
      <c r="G205" s="381"/>
      <c r="H205" s="381"/>
      <c r="I205" s="381"/>
      <c r="J205" s="647"/>
    </row>
    <row r="206" spans="1:10" ht="25.5">
      <c r="A206" s="626" t="str">
        <f>'PLANILHA ORÇAMENTÁRIA'!A57</f>
        <v>4.1.2</v>
      </c>
      <c r="B206" s="116" t="str">
        <f>'PLANILHA ORÇAMENTÁRIA'!D57</f>
        <v>Fornecimento, preparo e aplicação de concreto Fck = 30 MPa (com brita 1 e 2) - (5% de perdas já incluído no custo)</v>
      </c>
      <c r="C206" s="111" t="str">
        <f>'PLANILHA ORÇAMENTÁRIA'!E57</f>
        <v>m3</v>
      </c>
      <c r="D206" s="117" t="s">
        <v>389</v>
      </c>
      <c r="E206" s="117" t="s">
        <v>390</v>
      </c>
      <c r="F206" s="117" t="s">
        <v>391</v>
      </c>
      <c r="G206" s="117" t="s">
        <v>392</v>
      </c>
      <c r="H206" s="117" t="s">
        <v>393</v>
      </c>
      <c r="I206" s="117" t="s">
        <v>394</v>
      </c>
      <c r="J206" s="625" t="s">
        <v>395</v>
      </c>
    </row>
    <row r="207" spans="1:10" s="226" customFormat="1">
      <c r="A207" s="617"/>
      <c r="B207" s="367" t="s">
        <v>471</v>
      </c>
      <c r="C207" s="267"/>
      <c r="D207" s="268"/>
      <c r="E207" s="268"/>
      <c r="F207" s="268"/>
      <c r="G207" s="268"/>
      <c r="H207" s="268"/>
      <c r="I207" s="268">
        <v>18.850000000000001</v>
      </c>
      <c r="J207" s="618">
        <f>I207</f>
        <v>18.850000000000001</v>
      </c>
    </row>
    <row r="208" spans="1:10">
      <c r="A208" s="619"/>
      <c r="B208" s="502"/>
      <c r="C208" s="286"/>
      <c r="D208" s="349"/>
      <c r="E208" s="349"/>
      <c r="F208" s="349"/>
      <c r="G208" s="349"/>
      <c r="H208" s="349"/>
      <c r="I208" s="354" t="s">
        <v>398</v>
      </c>
      <c r="J208" s="622">
        <f>ROUND(SUM(J207:J207),2)</f>
        <v>18.850000000000001</v>
      </c>
    </row>
    <row r="209" spans="1:11">
      <c r="A209" s="624"/>
      <c r="B209" s="501"/>
      <c r="C209" s="270"/>
      <c r="D209" s="271"/>
      <c r="E209" s="271"/>
      <c r="F209" s="271"/>
      <c r="G209" s="271"/>
      <c r="H209" s="271"/>
      <c r="I209" s="395"/>
      <c r="J209" s="648"/>
    </row>
    <row r="210" spans="1:11" ht="39" customHeight="1">
      <c r="A210" s="626" t="str">
        <f>'PLANILHA ORÇAMENTÁRIA'!A58</f>
        <v>4.1.3</v>
      </c>
      <c r="B210" s="116" t="str">
        <f>'PLANILHA ORÇAMENTÁRIA'!D58</f>
        <v>Fornecimento, preparo e aplicação de concreto magro com consumo mínimo de cimento de 250 kg/m3 (brita 1 e 2) - (5% de perdas já incluído no custo)</v>
      </c>
      <c r="C210" s="111" t="str">
        <f>'PLANILHA ORÇAMENTÁRIA'!E58</f>
        <v>m3</v>
      </c>
      <c r="D210" s="117" t="s">
        <v>389</v>
      </c>
      <c r="E210" s="117" t="s">
        <v>390</v>
      </c>
      <c r="F210" s="117" t="s">
        <v>391</v>
      </c>
      <c r="G210" s="117" t="s">
        <v>392</v>
      </c>
      <c r="H210" s="117" t="s">
        <v>393</v>
      </c>
      <c r="I210" s="117" t="s">
        <v>394</v>
      </c>
      <c r="J210" s="625" t="s">
        <v>395</v>
      </c>
    </row>
    <row r="211" spans="1:11">
      <c r="A211" s="624"/>
      <c r="B211" s="396" t="s">
        <v>472</v>
      </c>
      <c r="C211" s="397"/>
      <c r="D211" s="397"/>
      <c r="E211" s="397"/>
      <c r="F211" s="397"/>
      <c r="G211" s="397"/>
      <c r="H211" s="397"/>
      <c r="I211" s="397"/>
      <c r="J211" s="649"/>
    </row>
    <row r="212" spans="1:11" s="226" customFormat="1">
      <c r="A212" s="650"/>
      <c r="B212" s="398" t="s">
        <v>473</v>
      </c>
      <c r="C212" s="112"/>
      <c r="D212" s="112">
        <v>1</v>
      </c>
      <c r="E212" s="112">
        <v>1.1000000000000001</v>
      </c>
      <c r="F212" s="112">
        <v>1.25</v>
      </c>
      <c r="G212" s="112">
        <v>0.03</v>
      </c>
      <c r="H212" s="112"/>
      <c r="I212" s="112">
        <f t="shared" ref="I212:I222" si="21">E212*F212*G212</f>
        <v>4.1249999999999995E-2</v>
      </c>
      <c r="J212" s="629">
        <f t="shared" ref="J212:J222" si="22">D212*I212</f>
        <v>4.1249999999999995E-2</v>
      </c>
    </row>
    <row r="213" spans="1:11" s="225" customFormat="1">
      <c r="A213" s="650"/>
      <c r="B213" s="398" t="s">
        <v>474</v>
      </c>
      <c r="C213" s="112"/>
      <c r="D213" s="112">
        <v>3</v>
      </c>
      <c r="E213" s="112">
        <v>1.1000000000000001</v>
      </c>
      <c r="F213" s="112">
        <v>1.25</v>
      </c>
      <c r="G213" s="112">
        <v>0.03</v>
      </c>
      <c r="H213" s="112"/>
      <c r="I213" s="112">
        <f t="shared" si="21"/>
        <v>4.1249999999999995E-2</v>
      </c>
      <c r="J213" s="629">
        <f t="shared" si="22"/>
        <v>0.12374999999999999</v>
      </c>
      <c r="K213" s="226"/>
    </row>
    <row r="214" spans="1:11" s="225" customFormat="1">
      <c r="A214" s="650"/>
      <c r="B214" s="398" t="s">
        <v>441</v>
      </c>
      <c r="C214" s="112"/>
      <c r="D214" s="112">
        <v>1</v>
      </c>
      <c r="E214" s="112">
        <v>1.35</v>
      </c>
      <c r="F214" s="112">
        <v>1.4</v>
      </c>
      <c r="G214" s="112">
        <v>0.03</v>
      </c>
      <c r="H214" s="112"/>
      <c r="I214" s="112">
        <f t="shared" si="21"/>
        <v>5.6699999999999993E-2</v>
      </c>
      <c r="J214" s="629">
        <f t="shared" si="22"/>
        <v>5.6699999999999993E-2</v>
      </c>
      <c r="K214" s="226"/>
    </row>
    <row r="215" spans="1:11" s="225" customFormat="1">
      <c r="A215" s="650"/>
      <c r="B215" s="398" t="s">
        <v>442</v>
      </c>
      <c r="C215" s="112"/>
      <c r="D215" s="112">
        <v>1</v>
      </c>
      <c r="E215" s="112">
        <v>0.8</v>
      </c>
      <c r="F215" s="112">
        <v>1</v>
      </c>
      <c r="G215" s="112">
        <v>0.03</v>
      </c>
      <c r="H215" s="112"/>
      <c r="I215" s="112">
        <f t="shared" si="21"/>
        <v>2.4E-2</v>
      </c>
      <c r="J215" s="629">
        <f t="shared" si="22"/>
        <v>2.4E-2</v>
      </c>
      <c r="K215" s="226"/>
    </row>
    <row r="216" spans="1:11" s="225" customFormat="1">
      <c r="A216" s="650"/>
      <c r="B216" s="398" t="s">
        <v>475</v>
      </c>
      <c r="C216" s="112"/>
      <c r="D216" s="112">
        <v>1</v>
      </c>
      <c r="E216" s="112">
        <v>1</v>
      </c>
      <c r="F216" s="112">
        <v>1.1000000000000001</v>
      </c>
      <c r="G216" s="112">
        <v>0.03</v>
      </c>
      <c r="H216" s="112"/>
      <c r="I216" s="112">
        <f t="shared" si="21"/>
        <v>3.3000000000000002E-2</v>
      </c>
      <c r="J216" s="629">
        <f t="shared" si="22"/>
        <v>3.3000000000000002E-2</v>
      </c>
      <c r="K216" s="226"/>
    </row>
    <row r="217" spans="1:11" s="225" customFormat="1">
      <c r="A217" s="650"/>
      <c r="B217" s="398" t="s">
        <v>476</v>
      </c>
      <c r="C217" s="112"/>
      <c r="D217" s="112">
        <v>1</v>
      </c>
      <c r="E217" s="112">
        <v>1</v>
      </c>
      <c r="F217" s="112">
        <v>1.1000000000000001</v>
      </c>
      <c r="G217" s="112">
        <v>0.03</v>
      </c>
      <c r="H217" s="112"/>
      <c r="I217" s="112">
        <f t="shared" si="21"/>
        <v>3.3000000000000002E-2</v>
      </c>
      <c r="J217" s="629">
        <f t="shared" si="22"/>
        <v>3.3000000000000002E-2</v>
      </c>
      <c r="K217" s="226"/>
    </row>
    <row r="218" spans="1:11" s="225" customFormat="1">
      <c r="A218" s="650"/>
      <c r="B218" s="398" t="s">
        <v>444</v>
      </c>
      <c r="C218" s="328"/>
      <c r="D218" s="328">
        <v>3</v>
      </c>
      <c r="E218" s="328">
        <v>0.8</v>
      </c>
      <c r="F218" s="328">
        <v>0.95</v>
      </c>
      <c r="G218" s="328">
        <v>0.03</v>
      </c>
      <c r="H218" s="328"/>
      <c r="I218" s="328">
        <f t="shared" si="21"/>
        <v>2.2800000000000001E-2</v>
      </c>
      <c r="J218" s="651">
        <f t="shared" si="22"/>
        <v>6.8400000000000002E-2</v>
      </c>
      <c r="K218" s="226"/>
    </row>
    <row r="219" spans="1:11" s="225" customFormat="1">
      <c r="A219" s="650"/>
      <c r="B219" s="398" t="s">
        <v>477</v>
      </c>
      <c r="C219" s="328"/>
      <c r="D219" s="328">
        <v>2</v>
      </c>
      <c r="E219" s="328">
        <v>1.1000000000000001</v>
      </c>
      <c r="F219" s="328">
        <v>1.25</v>
      </c>
      <c r="G219" s="328">
        <v>0.03</v>
      </c>
      <c r="H219" s="328"/>
      <c r="I219" s="328">
        <f t="shared" si="21"/>
        <v>4.1249999999999995E-2</v>
      </c>
      <c r="J219" s="651">
        <f t="shared" si="22"/>
        <v>8.249999999999999E-2</v>
      </c>
      <c r="K219" s="226"/>
    </row>
    <row r="220" spans="1:11" s="225" customFormat="1">
      <c r="A220" s="650"/>
      <c r="B220" s="398" t="s">
        <v>445</v>
      </c>
      <c r="C220" s="328"/>
      <c r="D220" s="328">
        <v>1</v>
      </c>
      <c r="E220" s="328">
        <v>0.85</v>
      </c>
      <c r="F220" s="328">
        <v>1</v>
      </c>
      <c r="G220" s="328">
        <v>0.03</v>
      </c>
      <c r="H220" s="328"/>
      <c r="I220" s="328">
        <f t="shared" si="21"/>
        <v>2.5499999999999998E-2</v>
      </c>
      <c r="J220" s="651">
        <f t="shared" si="22"/>
        <v>2.5499999999999998E-2</v>
      </c>
      <c r="K220" s="226"/>
    </row>
    <row r="221" spans="1:11" s="225" customFormat="1">
      <c r="A221" s="650"/>
      <c r="B221" s="398" t="s">
        <v>446</v>
      </c>
      <c r="C221" s="328"/>
      <c r="D221" s="328">
        <v>1</v>
      </c>
      <c r="E221" s="328">
        <v>0.65</v>
      </c>
      <c r="F221" s="328">
        <v>0.85</v>
      </c>
      <c r="G221" s="328">
        <v>0.03</v>
      </c>
      <c r="H221" s="328"/>
      <c r="I221" s="328">
        <f t="shared" si="21"/>
        <v>1.6574999999999999E-2</v>
      </c>
      <c r="J221" s="651">
        <f t="shared" si="22"/>
        <v>1.6574999999999999E-2</v>
      </c>
      <c r="K221" s="226"/>
    </row>
    <row r="222" spans="1:11" s="225" customFormat="1">
      <c r="A222" s="650"/>
      <c r="B222" s="398" t="s">
        <v>447</v>
      </c>
      <c r="C222" s="328"/>
      <c r="D222" s="328">
        <v>1</v>
      </c>
      <c r="E222" s="328">
        <v>1.2</v>
      </c>
      <c r="F222" s="328">
        <v>1.35</v>
      </c>
      <c r="G222" s="328">
        <v>0.03</v>
      </c>
      <c r="H222" s="328"/>
      <c r="I222" s="328">
        <f t="shared" si="21"/>
        <v>4.8600000000000004E-2</v>
      </c>
      <c r="J222" s="651">
        <f t="shared" si="22"/>
        <v>4.8600000000000004E-2</v>
      </c>
      <c r="K222" s="226"/>
    </row>
    <row r="223" spans="1:11" s="225" customFormat="1">
      <c r="A223" s="619"/>
      <c r="B223" s="399" t="s">
        <v>478</v>
      </c>
      <c r="C223" s="320"/>
      <c r="D223" s="320"/>
      <c r="E223" s="320"/>
      <c r="F223" s="320"/>
      <c r="G223" s="320"/>
      <c r="H223" s="320"/>
      <c r="I223" s="320"/>
      <c r="J223" s="652"/>
      <c r="K223" s="84"/>
    </row>
    <row r="224" spans="1:11" s="226" customFormat="1">
      <c r="A224" s="653"/>
      <c r="B224" s="400" t="s">
        <v>449</v>
      </c>
      <c r="C224" s="401"/>
      <c r="D224" s="401"/>
      <c r="E224" s="401">
        <f>2.6+2.91+3.42+4.27</f>
        <v>13.2</v>
      </c>
      <c r="F224" s="401">
        <v>0.21</v>
      </c>
      <c r="G224" s="401">
        <v>0.03</v>
      </c>
      <c r="H224" s="401"/>
      <c r="I224" s="401">
        <f t="shared" ref="I224:I238" si="23">E224*F224*G224</f>
        <v>8.3159999999999984E-2</v>
      </c>
      <c r="J224" s="654">
        <f t="shared" ref="J224:J238" si="24">I224</f>
        <v>8.3159999999999984E-2</v>
      </c>
    </row>
    <row r="225" spans="1:11" s="225" customFormat="1">
      <c r="A225" s="653"/>
      <c r="B225" s="400" t="s">
        <v>450</v>
      </c>
      <c r="C225" s="401"/>
      <c r="D225" s="401"/>
      <c r="E225" s="401">
        <f>2.6+2.91+3.42+4.42</f>
        <v>13.35</v>
      </c>
      <c r="F225" s="401">
        <v>0.21</v>
      </c>
      <c r="G225" s="401">
        <v>0.03</v>
      </c>
      <c r="H225" s="401"/>
      <c r="I225" s="401">
        <f t="shared" si="23"/>
        <v>8.4104999999999985E-2</v>
      </c>
      <c r="J225" s="654">
        <f t="shared" si="24"/>
        <v>8.4104999999999985E-2</v>
      </c>
      <c r="K225" s="226"/>
    </row>
    <row r="226" spans="1:11" s="225" customFormat="1">
      <c r="A226" s="653"/>
      <c r="B226" s="400" t="s">
        <v>451</v>
      </c>
      <c r="C226" s="401"/>
      <c r="D226" s="401"/>
      <c r="E226" s="401">
        <v>1.69</v>
      </c>
      <c r="F226" s="401">
        <v>0.21</v>
      </c>
      <c r="G226" s="401">
        <v>0.03</v>
      </c>
      <c r="H226" s="401"/>
      <c r="I226" s="401">
        <f t="shared" si="23"/>
        <v>1.0647E-2</v>
      </c>
      <c r="J226" s="654">
        <f t="shared" si="24"/>
        <v>1.0647E-2</v>
      </c>
      <c r="K226" s="226"/>
    </row>
    <row r="227" spans="1:11" s="225" customFormat="1">
      <c r="A227" s="653"/>
      <c r="B227" s="400" t="s">
        <v>452</v>
      </c>
      <c r="C227" s="401"/>
      <c r="D227" s="401"/>
      <c r="E227" s="401">
        <v>1.69</v>
      </c>
      <c r="F227" s="401">
        <v>0.21</v>
      </c>
      <c r="G227" s="401">
        <v>0.03</v>
      </c>
      <c r="H227" s="401"/>
      <c r="I227" s="401">
        <f t="shared" si="23"/>
        <v>1.0647E-2</v>
      </c>
      <c r="J227" s="654">
        <f t="shared" si="24"/>
        <v>1.0647E-2</v>
      </c>
      <c r="K227" s="226"/>
    </row>
    <row r="228" spans="1:11" s="225" customFormat="1">
      <c r="A228" s="653"/>
      <c r="B228" s="400" t="s">
        <v>453</v>
      </c>
      <c r="C228" s="401"/>
      <c r="D228" s="401"/>
      <c r="E228" s="401">
        <v>1.69</v>
      </c>
      <c r="F228" s="401">
        <v>0.21</v>
      </c>
      <c r="G228" s="401">
        <v>0.03</v>
      </c>
      <c r="H228" s="401"/>
      <c r="I228" s="401">
        <f t="shared" si="23"/>
        <v>1.0647E-2</v>
      </c>
      <c r="J228" s="654">
        <f t="shared" si="24"/>
        <v>1.0647E-2</v>
      </c>
      <c r="K228" s="226"/>
    </row>
    <row r="229" spans="1:11" s="225" customFormat="1">
      <c r="A229" s="653"/>
      <c r="B229" s="400" t="s">
        <v>454</v>
      </c>
      <c r="C229" s="401"/>
      <c r="D229" s="401"/>
      <c r="E229" s="401">
        <v>1.5</v>
      </c>
      <c r="F229" s="401">
        <v>0.21</v>
      </c>
      <c r="G229" s="401">
        <v>0.03</v>
      </c>
      <c r="H229" s="401"/>
      <c r="I229" s="401">
        <f t="shared" si="23"/>
        <v>9.4500000000000001E-3</v>
      </c>
      <c r="J229" s="654">
        <f t="shared" si="24"/>
        <v>9.4500000000000001E-3</v>
      </c>
      <c r="K229" s="226"/>
    </row>
    <row r="230" spans="1:11" s="225" customFormat="1">
      <c r="A230" s="653"/>
      <c r="B230" s="400" t="s">
        <v>479</v>
      </c>
      <c r="C230" s="401"/>
      <c r="D230" s="401"/>
      <c r="E230" s="401">
        <v>1.5</v>
      </c>
      <c r="F230" s="401">
        <v>0.21</v>
      </c>
      <c r="G230" s="401">
        <v>0.03</v>
      </c>
      <c r="H230" s="401"/>
      <c r="I230" s="401">
        <f t="shared" si="23"/>
        <v>9.4500000000000001E-3</v>
      </c>
      <c r="J230" s="654">
        <f t="shared" si="24"/>
        <v>9.4500000000000001E-3</v>
      </c>
      <c r="K230" s="226"/>
    </row>
    <row r="231" spans="1:11" s="225" customFormat="1">
      <c r="A231" s="653"/>
      <c r="B231" s="400" t="s">
        <v>455</v>
      </c>
      <c r="C231" s="401"/>
      <c r="D231" s="401"/>
      <c r="E231" s="401">
        <v>2.71</v>
      </c>
      <c r="F231" s="401">
        <v>0.21</v>
      </c>
      <c r="G231" s="401">
        <v>0.03</v>
      </c>
      <c r="H231" s="401"/>
      <c r="I231" s="401">
        <f t="shared" si="23"/>
        <v>1.7072999999999998E-2</v>
      </c>
      <c r="J231" s="654">
        <f t="shared" si="24"/>
        <v>1.7072999999999998E-2</v>
      </c>
      <c r="K231" s="226"/>
    </row>
    <row r="232" spans="1:11" s="225" customFormat="1">
      <c r="A232" s="653"/>
      <c r="B232" s="400" t="s">
        <v>480</v>
      </c>
      <c r="C232" s="401"/>
      <c r="D232" s="401"/>
      <c r="E232" s="401">
        <v>2.21</v>
      </c>
      <c r="F232" s="401">
        <v>0.21</v>
      </c>
      <c r="G232" s="401">
        <v>0.03</v>
      </c>
      <c r="H232" s="401"/>
      <c r="I232" s="401">
        <f t="shared" si="23"/>
        <v>1.3922999999999998E-2</v>
      </c>
      <c r="J232" s="654">
        <f t="shared" si="24"/>
        <v>1.3922999999999998E-2</v>
      </c>
      <c r="K232" s="226"/>
    </row>
    <row r="233" spans="1:11" s="225" customFormat="1">
      <c r="A233" s="653"/>
      <c r="B233" s="400" t="s">
        <v>481</v>
      </c>
      <c r="C233" s="401"/>
      <c r="D233" s="401"/>
      <c r="E233" s="401">
        <v>2.41</v>
      </c>
      <c r="F233" s="401">
        <v>0.21</v>
      </c>
      <c r="G233" s="401">
        <v>0.03</v>
      </c>
      <c r="H233" s="401"/>
      <c r="I233" s="401">
        <f t="shared" si="23"/>
        <v>1.5182999999999999E-2</v>
      </c>
      <c r="J233" s="654">
        <f t="shared" si="24"/>
        <v>1.5182999999999999E-2</v>
      </c>
      <c r="K233" s="226"/>
    </row>
    <row r="234" spans="1:11" s="225" customFormat="1">
      <c r="A234" s="653"/>
      <c r="B234" s="400" t="s">
        <v>457</v>
      </c>
      <c r="C234" s="401"/>
      <c r="D234" s="401"/>
      <c r="E234" s="401">
        <v>2.41</v>
      </c>
      <c r="F234" s="401">
        <v>0.21</v>
      </c>
      <c r="G234" s="401">
        <v>0.03</v>
      </c>
      <c r="H234" s="401"/>
      <c r="I234" s="401">
        <f t="shared" si="23"/>
        <v>1.5182999999999999E-2</v>
      </c>
      <c r="J234" s="654">
        <f t="shared" si="24"/>
        <v>1.5182999999999999E-2</v>
      </c>
      <c r="K234" s="226"/>
    </row>
    <row r="235" spans="1:11" s="225" customFormat="1">
      <c r="A235" s="653"/>
      <c r="B235" s="400" t="s">
        <v>458</v>
      </c>
      <c r="C235" s="401"/>
      <c r="D235" s="401"/>
      <c r="E235" s="401">
        <v>1.65</v>
      </c>
      <c r="F235" s="401">
        <v>0.21</v>
      </c>
      <c r="G235" s="401">
        <v>0.03</v>
      </c>
      <c r="H235" s="401"/>
      <c r="I235" s="401">
        <f t="shared" si="23"/>
        <v>1.0394999999999998E-2</v>
      </c>
      <c r="J235" s="654">
        <f t="shared" si="24"/>
        <v>1.0394999999999998E-2</v>
      </c>
      <c r="K235" s="226"/>
    </row>
    <row r="236" spans="1:11" s="225" customFormat="1">
      <c r="A236" s="653"/>
      <c r="B236" s="400" t="s">
        <v>459</v>
      </c>
      <c r="C236" s="401"/>
      <c r="D236" s="401"/>
      <c r="E236" s="401">
        <v>1.5</v>
      </c>
      <c r="F236" s="401">
        <v>0.21</v>
      </c>
      <c r="G236" s="401">
        <v>0.03</v>
      </c>
      <c r="H236" s="401"/>
      <c r="I236" s="401">
        <f t="shared" si="23"/>
        <v>9.4500000000000001E-3</v>
      </c>
      <c r="J236" s="654">
        <f t="shared" si="24"/>
        <v>9.4500000000000001E-3</v>
      </c>
      <c r="K236" s="226"/>
    </row>
    <row r="237" spans="1:11" s="225" customFormat="1">
      <c r="A237" s="653"/>
      <c r="B237" s="400" t="s">
        <v>460</v>
      </c>
      <c r="C237" s="401"/>
      <c r="D237" s="401"/>
      <c r="E237" s="401">
        <f>3.16+4.6+0.59</f>
        <v>8.35</v>
      </c>
      <c r="F237" s="401">
        <v>0.21</v>
      </c>
      <c r="G237" s="401">
        <v>0.03</v>
      </c>
      <c r="H237" s="401"/>
      <c r="I237" s="401">
        <f t="shared" si="23"/>
        <v>5.2604999999999992E-2</v>
      </c>
      <c r="J237" s="654">
        <f t="shared" si="24"/>
        <v>5.2604999999999992E-2</v>
      </c>
      <c r="K237" s="226"/>
    </row>
    <row r="238" spans="1:11" s="225" customFormat="1">
      <c r="A238" s="653"/>
      <c r="B238" s="400" t="s">
        <v>461</v>
      </c>
      <c r="C238" s="401"/>
      <c r="D238" s="401"/>
      <c r="E238" s="401">
        <f>3.16+4.6+0.59+2.26</f>
        <v>10.61</v>
      </c>
      <c r="F238" s="401">
        <v>0.21</v>
      </c>
      <c r="G238" s="401">
        <v>0.03</v>
      </c>
      <c r="H238" s="401"/>
      <c r="I238" s="401">
        <f t="shared" si="23"/>
        <v>6.6843E-2</v>
      </c>
      <c r="J238" s="654">
        <f t="shared" si="24"/>
        <v>6.6843E-2</v>
      </c>
      <c r="K238" s="226"/>
    </row>
    <row r="239" spans="1:11">
      <c r="A239" s="626"/>
      <c r="B239" s="385"/>
      <c r="C239" s="112"/>
      <c r="D239" s="112"/>
      <c r="E239" s="112"/>
      <c r="F239" s="112"/>
      <c r="G239" s="112"/>
      <c r="H239" s="112"/>
      <c r="I239" s="363" t="s">
        <v>398</v>
      </c>
      <c r="J239" s="628">
        <f>ROUND(SUM(J211:J238),2)</f>
        <v>0.97</v>
      </c>
    </row>
    <row r="240" spans="1:11">
      <c r="A240" s="626"/>
      <c r="B240" s="116"/>
      <c r="C240" s="111"/>
      <c r="D240" s="117"/>
      <c r="E240" s="117"/>
      <c r="F240" s="117"/>
      <c r="G240" s="117"/>
      <c r="H240" s="117"/>
      <c r="I240" s="117"/>
      <c r="J240" s="625"/>
    </row>
    <row r="241" spans="1:13" ht="25.5">
      <c r="A241" s="626" t="str">
        <f>'PLANILHA ORÇAMENTÁRIA'!A59</f>
        <v>4.1.4</v>
      </c>
      <c r="B241" s="116" t="str">
        <f>'PLANILHA ORÇAMENTÁRIA'!D59</f>
        <v>Fornecimento, dobragem e colocação em fôrma, de armadura CA-50 A média, diâmetro de 6.3 a 10.0 mm</v>
      </c>
      <c r="C241" s="111" t="str">
        <f>'PLANILHA ORÇAMENTÁRIA'!E59</f>
        <v>kg</v>
      </c>
      <c r="D241" s="117" t="s">
        <v>389</v>
      </c>
      <c r="E241" s="117" t="s">
        <v>390</v>
      </c>
      <c r="F241" s="117" t="s">
        <v>391</v>
      </c>
      <c r="G241" s="117" t="s">
        <v>392</v>
      </c>
      <c r="H241" s="117" t="s">
        <v>393</v>
      </c>
      <c r="I241" s="117" t="s">
        <v>482</v>
      </c>
      <c r="J241" s="625" t="s">
        <v>395</v>
      </c>
    </row>
    <row r="242" spans="1:13" s="225" customFormat="1">
      <c r="A242" s="626"/>
      <c r="B242" s="367" t="s">
        <v>471</v>
      </c>
      <c r="C242" s="111"/>
      <c r="D242" s="117"/>
      <c r="E242" s="117"/>
      <c r="F242" s="117"/>
      <c r="G242" s="117"/>
      <c r="H242" s="117"/>
      <c r="I242" s="117">
        <v>473.3</v>
      </c>
      <c r="J242" s="625">
        <f>I242</f>
        <v>473.3</v>
      </c>
      <c r="K242" s="226"/>
      <c r="L242" s="226"/>
      <c r="M242" s="226"/>
    </row>
    <row r="243" spans="1:13">
      <c r="A243" s="626"/>
      <c r="B243" s="402"/>
      <c r="C243" s="112"/>
      <c r="D243" s="117"/>
      <c r="E243" s="117"/>
      <c r="F243" s="117"/>
      <c r="G243" s="117"/>
      <c r="H243" s="117"/>
      <c r="I243" s="363" t="s">
        <v>398</v>
      </c>
      <c r="J243" s="628">
        <f>ROUND(SUM(J242:J242),2)</f>
        <v>473.3</v>
      </c>
    </row>
    <row r="244" spans="1:13">
      <c r="A244" s="626"/>
      <c r="B244" s="116"/>
      <c r="C244" s="112"/>
      <c r="D244" s="117"/>
      <c r="E244" s="117"/>
      <c r="F244" s="117"/>
      <c r="G244" s="117"/>
      <c r="H244" s="117"/>
      <c r="I244" s="117"/>
      <c r="J244" s="625"/>
      <c r="L244" s="135"/>
    </row>
    <row r="245" spans="1:13" ht="25.5">
      <c r="A245" s="626" t="str">
        <f>'PLANILHA ORÇAMENTÁRIA'!A60</f>
        <v>4.1.5</v>
      </c>
      <c r="B245" s="116" t="str">
        <f>'PLANILHA ORÇAMENTÁRIA'!D60</f>
        <v>Fornecimento, dobragem e colocação em fôrma, de armadura CA-50 A grossa diâmetro de 12.5 a 25.0 mm (1/2 a 1")</v>
      </c>
      <c r="C245" s="111" t="str">
        <f>'PLANILHA ORÇAMENTÁRIA'!E60</f>
        <v>kg</v>
      </c>
      <c r="D245" s="117" t="s">
        <v>389</v>
      </c>
      <c r="E245" s="117" t="s">
        <v>390</v>
      </c>
      <c r="F245" s="117" t="s">
        <v>391</v>
      </c>
      <c r="G245" s="117" t="s">
        <v>392</v>
      </c>
      <c r="H245" s="117" t="s">
        <v>393</v>
      </c>
      <c r="I245" s="117" t="s">
        <v>482</v>
      </c>
      <c r="J245" s="625" t="s">
        <v>395</v>
      </c>
    </row>
    <row r="246" spans="1:13" s="226" customFormat="1">
      <c r="A246" s="626"/>
      <c r="B246" s="367" t="s">
        <v>471</v>
      </c>
      <c r="C246" s="112"/>
      <c r="D246" s="112"/>
      <c r="E246" s="117"/>
      <c r="F246" s="117"/>
      <c r="G246" s="117"/>
      <c r="H246" s="117"/>
      <c r="I246" s="117">
        <v>486.4</v>
      </c>
      <c r="J246" s="625">
        <f>I246</f>
        <v>486.4</v>
      </c>
    </row>
    <row r="247" spans="1:13">
      <c r="A247" s="626"/>
      <c r="B247" s="402"/>
      <c r="C247" s="112"/>
      <c r="D247" s="117"/>
      <c r="E247" s="117"/>
      <c r="F247" s="117"/>
      <c r="G247" s="117"/>
      <c r="H247" s="117"/>
      <c r="I247" s="363" t="s">
        <v>398</v>
      </c>
      <c r="J247" s="628">
        <f>ROUND(SUM(J246:J246),2)</f>
        <v>486.4</v>
      </c>
    </row>
    <row r="248" spans="1:13">
      <c r="A248" s="626"/>
      <c r="B248" s="116"/>
      <c r="C248" s="112"/>
      <c r="D248" s="117"/>
      <c r="E248" s="117"/>
      <c r="F248" s="117"/>
      <c r="G248" s="117"/>
      <c r="H248" s="117"/>
      <c r="I248" s="117"/>
      <c r="J248" s="625"/>
    </row>
    <row r="249" spans="1:13" ht="25.5">
      <c r="A249" s="626" t="str">
        <f>'PLANILHA ORÇAMENTÁRIA'!A61</f>
        <v>4.1.6</v>
      </c>
      <c r="B249" s="116" t="str">
        <f>'PLANILHA ORÇAMENTÁRIA'!D61</f>
        <v>Fornecimento, dobragem e colocação em fôrma, de armadura CA-60 B fina, diâmetro de 4.0 a 7.0mm</v>
      </c>
      <c r="C249" s="111" t="str">
        <f>'PLANILHA ORÇAMENTÁRIA'!E61</f>
        <v>kg</v>
      </c>
      <c r="D249" s="117" t="s">
        <v>389</v>
      </c>
      <c r="E249" s="117" t="s">
        <v>390</v>
      </c>
      <c r="F249" s="117" t="s">
        <v>391</v>
      </c>
      <c r="G249" s="117" t="s">
        <v>392</v>
      </c>
      <c r="H249" s="117" t="s">
        <v>393</v>
      </c>
      <c r="I249" s="117" t="s">
        <v>482</v>
      </c>
      <c r="J249" s="625" t="s">
        <v>395</v>
      </c>
    </row>
    <row r="250" spans="1:13" s="226" customFormat="1">
      <c r="A250" s="626"/>
      <c r="B250" s="367" t="s">
        <v>471</v>
      </c>
      <c r="C250" s="112"/>
      <c r="D250" s="117"/>
      <c r="E250" s="117"/>
      <c r="F250" s="117"/>
      <c r="G250" s="117"/>
      <c r="H250" s="117"/>
      <c r="I250" s="403">
        <v>192.3</v>
      </c>
      <c r="J250" s="655">
        <f>I250</f>
        <v>192.3</v>
      </c>
    </row>
    <row r="251" spans="1:13">
      <c r="A251" s="626"/>
      <c r="B251" s="402"/>
      <c r="C251" s="111"/>
      <c r="D251" s="117"/>
      <c r="E251" s="117"/>
      <c r="F251" s="117"/>
      <c r="G251" s="117"/>
      <c r="H251" s="117"/>
      <c r="I251" s="363" t="s">
        <v>398</v>
      </c>
      <c r="J251" s="628">
        <f>ROUND(J250,2)</f>
        <v>192.3</v>
      </c>
    </row>
    <row r="252" spans="1:13">
      <c r="A252" s="626"/>
      <c r="B252" s="116"/>
      <c r="C252" s="111"/>
      <c r="D252" s="389"/>
      <c r="E252" s="381"/>
      <c r="F252" s="381"/>
      <c r="G252" s="381"/>
      <c r="H252" s="381"/>
      <c r="I252" s="381"/>
      <c r="J252" s="647"/>
    </row>
    <row r="253" spans="1:13">
      <c r="A253" s="639" t="str">
        <f>'PLANILHA ORÇAMENTÁRIA'!A62</f>
        <v>4.2</v>
      </c>
      <c r="B253" s="279" t="str">
        <f>'PLANILHA ORÇAMENTÁRIA'!D62</f>
        <v>SUPER-ESTRUTURA</v>
      </c>
      <c r="C253" s="111"/>
      <c r="D253" s="111"/>
      <c r="E253" s="111"/>
      <c r="F253" s="111"/>
      <c r="G253" s="111"/>
      <c r="H253" s="111"/>
      <c r="I253" s="111"/>
      <c r="J253" s="616"/>
    </row>
    <row r="254" spans="1:13" ht="25.5">
      <c r="A254" s="626" t="str">
        <f>'PLANILHA ORÇAMENTÁRIA'!A63</f>
        <v>4.2.1</v>
      </c>
      <c r="B254" s="116" t="str">
        <f>'PLANILHA ORÇAMENTÁRIA'!D63</f>
        <v>Fornecimento, preparo e aplicação de concreto Fck = 30 MPa (com brita 1 e 2) - (5% de perdas já incluído no custo)</v>
      </c>
      <c r="C254" s="111" t="str">
        <f>'PLANILHA ORÇAMENTÁRIA'!E63</f>
        <v>m3</v>
      </c>
      <c r="D254" s="117" t="s">
        <v>389</v>
      </c>
      <c r="E254" s="117" t="s">
        <v>390</v>
      </c>
      <c r="F254" s="117" t="s">
        <v>391</v>
      </c>
      <c r="G254" s="117" t="s">
        <v>392</v>
      </c>
      <c r="H254" s="117" t="s">
        <v>393</v>
      </c>
      <c r="I254" s="117" t="s">
        <v>482</v>
      </c>
      <c r="J254" s="625" t="s">
        <v>395</v>
      </c>
    </row>
    <row r="255" spans="1:13" s="226" customFormat="1">
      <c r="A255" s="626"/>
      <c r="B255" s="367" t="s">
        <v>483</v>
      </c>
      <c r="C255" s="112"/>
      <c r="D255" s="112"/>
      <c r="E255" s="112"/>
      <c r="F255" s="112"/>
      <c r="G255" s="112"/>
      <c r="H255" s="112"/>
      <c r="I255" s="112">
        <v>7.32</v>
      </c>
      <c r="J255" s="625">
        <f>I255</f>
        <v>7.32</v>
      </c>
    </row>
    <row r="256" spans="1:13" s="226" customFormat="1">
      <c r="A256" s="626"/>
      <c r="B256" s="367" t="s">
        <v>484</v>
      </c>
      <c r="C256" s="112"/>
      <c r="D256" s="112"/>
      <c r="E256" s="112"/>
      <c r="F256" s="112"/>
      <c r="G256" s="112"/>
      <c r="H256" s="112"/>
      <c r="I256" s="112">
        <v>7.43</v>
      </c>
      <c r="J256" s="625">
        <f>I256</f>
        <v>7.43</v>
      </c>
    </row>
    <row r="257" spans="1:13">
      <c r="A257" s="626"/>
      <c r="B257" s="402"/>
      <c r="C257" s="111"/>
      <c r="D257" s="389"/>
      <c r="E257" s="381"/>
      <c r="F257" s="381"/>
      <c r="G257" s="381"/>
      <c r="H257" s="381"/>
      <c r="I257" s="363" t="s">
        <v>398</v>
      </c>
      <c r="J257" s="628">
        <f>ROUND(SUM(J255:J256),2)</f>
        <v>14.75</v>
      </c>
    </row>
    <row r="258" spans="1:13">
      <c r="A258" s="615"/>
      <c r="B258" s="279"/>
      <c r="C258" s="111"/>
      <c r="D258" s="389"/>
      <c r="E258" s="381"/>
      <c r="F258" s="381"/>
      <c r="G258" s="381"/>
      <c r="H258" s="381"/>
      <c r="I258" s="381"/>
      <c r="J258" s="647"/>
    </row>
    <row r="259" spans="1:13" ht="25.5">
      <c r="A259" s="626" t="str">
        <f>'PLANILHA ORÇAMENTÁRIA'!A64</f>
        <v>4.2.2</v>
      </c>
      <c r="B259" s="116" t="str">
        <f>'PLANILHA ORÇAMENTÁRIA'!D64</f>
        <v>Fornecimento, dobragem e colocação em fôrma, de armadura CA-50 A média, diâmetro de 6.3 a 10.0 mm</v>
      </c>
      <c r="C259" s="111" t="str">
        <f>'PLANILHA ORÇAMENTÁRIA'!E64</f>
        <v>kg</v>
      </c>
      <c r="D259" s="117" t="s">
        <v>389</v>
      </c>
      <c r="E259" s="117" t="s">
        <v>390</v>
      </c>
      <c r="F259" s="117" t="s">
        <v>391</v>
      </c>
      <c r="G259" s="117" t="s">
        <v>392</v>
      </c>
      <c r="H259" s="117" t="s">
        <v>393</v>
      </c>
      <c r="I259" s="117" t="s">
        <v>482</v>
      </c>
      <c r="J259" s="625" t="s">
        <v>395</v>
      </c>
    </row>
    <row r="260" spans="1:13" s="225" customFormat="1">
      <c r="A260" s="626"/>
      <c r="B260" s="367" t="s">
        <v>483</v>
      </c>
      <c r="C260" s="112"/>
      <c r="D260" s="112"/>
      <c r="E260" s="112"/>
      <c r="F260" s="112"/>
      <c r="G260" s="112"/>
      <c r="H260" s="112"/>
      <c r="I260" s="112">
        <v>326</v>
      </c>
      <c r="J260" s="625">
        <f>I260</f>
        <v>326</v>
      </c>
      <c r="K260" s="226"/>
      <c r="L260" s="226"/>
      <c r="M260" s="226"/>
    </row>
    <row r="261" spans="1:13" s="225" customFormat="1">
      <c r="A261" s="626"/>
      <c r="B261" s="367" t="s">
        <v>484</v>
      </c>
      <c r="C261" s="112"/>
      <c r="D261" s="112"/>
      <c r="E261" s="112"/>
      <c r="F261" s="112"/>
      <c r="G261" s="112"/>
      <c r="H261" s="112"/>
      <c r="I261" s="112">
        <v>282.39999999999998</v>
      </c>
      <c r="J261" s="625">
        <f>I261</f>
        <v>282.39999999999998</v>
      </c>
      <c r="K261" s="226"/>
      <c r="L261" s="226"/>
      <c r="M261" s="226"/>
    </row>
    <row r="262" spans="1:13">
      <c r="A262" s="619"/>
      <c r="B262" s="404"/>
      <c r="C262" s="286"/>
      <c r="D262" s="349"/>
      <c r="E262" s="349"/>
      <c r="F262" s="349"/>
      <c r="G262" s="349"/>
      <c r="H262" s="349"/>
      <c r="I262" s="354" t="s">
        <v>398</v>
      </c>
      <c r="J262" s="622">
        <f>ROUND(SUM(J260:J261),2)</f>
        <v>608.4</v>
      </c>
    </row>
    <row r="263" spans="1:13">
      <c r="A263" s="626"/>
      <c r="B263" s="116"/>
      <c r="C263" s="111"/>
      <c r="D263" s="389"/>
      <c r="E263" s="381"/>
      <c r="F263" s="381"/>
      <c r="G263" s="381"/>
      <c r="H263" s="381"/>
      <c r="I263" s="381"/>
      <c r="J263" s="647"/>
    </row>
    <row r="264" spans="1:13" ht="25.5">
      <c r="A264" s="617" t="str">
        <f>'PLANILHA ORÇAMENTÁRIA'!A65</f>
        <v>4.2.3</v>
      </c>
      <c r="B264" s="266" t="str">
        <f>'PLANILHA ORÇAMENTÁRIA'!D65</f>
        <v>Fornecimento, dobragem e colocação em fôrma, de armadura CA-60 B fina, diâmetro de 4.0 a 7.0mm</v>
      </c>
      <c r="C264" s="267" t="str">
        <f>'PLANILHA ORÇAMENTÁRIA'!E65</f>
        <v>kg</v>
      </c>
      <c r="D264" s="268" t="s">
        <v>389</v>
      </c>
      <c r="E264" s="268" t="s">
        <v>390</v>
      </c>
      <c r="F264" s="268" t="s">
        <v>391</v>
      </c>
      <c r="G264" s="268" t="s">
        <v>392</v>
      </c>
      <c r="H264" s="268" t="s">
        <v>393</v>
      </c>
      <c r="I264" s="268" t="s">
        <v>482</v>
      </c>
      <c r="J264" s="618" t="s">
        <v>395</v>
      </c>
    </row>
    <row r="265" spans="1:13" s="225" customFormat="1">
      <c r="A265" s="626"/>
      <c r="B265" s="367" t="s">
        <v>483</v>
      </c>
      <c r="C265" s="112"/>
      <c r="D265" s="112"/>
      <c r="E265" s="112"/>
      <c r="F265" s="112"/>
      <c r="G265" s="112"/>
      <c r="H265" s="112"/>
      <c r="I265" s="112">
        <v>115.3</v>
      </c>
      <c r="J265" s="625">
        <f>I265</f>
        <v>115.3</v>
      </c>
      <c r="K265" s="226"/>
      <c r="L265" s="226"/>
      <c r="M265" s="226"/>
    </row>
    <row r="266" spans="1:13" s="225" customFormat="1">
      <c r="A266" s="626"/>
      <c r="B266" s="367" t="s">
        <v>484</v>
      </c>
      <c r="C266" s="112"/>
      <c r="D266" s="112"/>
      <c r="E266" s="112"/>
      <c r="F266" s="112"/>
      <c r="G266" s="112"/>
      <c r="H266" s="112"/>
      <c r="I266" s="112">
        <v>112.1</v>
      </c>
      <c r="J266" s="625">
        <f>I266</f>
        <v>112.1</v>
      </c>
      <c r="K266" s="226"/>
      <c r="L266" s="226"/>
      <c r="M266" s="226"/>
    </row>
    <row r="267" spans="1:13">
      <c r="A267" s="619"/>
      <c r="B267" s="404"/>
      <c r="C267" s="286"/>
      <c r="D267" s="349"/>
      <c r="E267" s="349"/>
      <c r="F267" s="349"/>
      <c r="G267" s="349"/>
      <c r="H267" s="349"/>
      <c r="I267" s="354" t="s">
        <v>398</v>
      </c>
      <c r="J267" s="622">
        <f>ROUND(SUM(J265:J266),2)</f>
        <v>227.4</v>
      </c>
    </row>
    <row r="268" spans="1:13">
      <c r="A268" s="656"/>
      <c r="B268" s="405"/>
      <c r="C268" s="405"/>
      <c r="D268" s="406"/>
      <c r="E268" s="405"/>
      <c r="F268" s="405"/>
      <c r="G268" s="405"/>
      <c r="H268" s="405"/>
      <c r="I268" s="405"/>
      <c r="J268" s="646"/>
    </row>
    <row r="269" spans="1:13" ht="47.25" customHeight="1">
      <c r="A269" s="626" t="str">
        <f>'PLANILHA ORÇAMENTÁRIA'!A66</f>
        <v>4.2.4</v>
      </c>
      <c r="B269" s="116" t="str">
        <f>'PLANILHA ORÇAMENTÁRIA'!D66</f>
        <v>Fôrma em chapa de madeira compensada plastificada 12mm para estrutura em geral, 5 reaproveitamentos, reforçada com sarrafos de madeira 2.5x10cm (incl material, corte, montagem, escoras em eucalipto e desforma)</v>
      </c>
      <c r="C269" s="111" t="str">
        <f>'PLANILHA ORÇAMENTÁRIA'!E66</f>
        <v>m2</v>
      </c>
      <c r="D269" s="117" t="s">
        <v>389</v>
      </c>
      <c r="E269" s="117" t="s">
        <v>390</v>
      </c>
      <c r="F269" s="117" t="s">
        <v>391</v>
      </c>
      <c r="G269" s="117" t="s">
        <v>392</v>
      </c>
      <c r="H269" s="117" t="s">
        <v>393</v>
      </c>
      <c r="I269" s="117" t="s">
        <v>394</v>
      </c>
      <c r="J269" s="625" t="s">
        <v>395</v>
      </c>
    </row>
    <row r="270" spans="1:13" s="225" customFormat="1">
      <c r="A270" s="626"/>
      <c r="B270" s="367" t="s">
        <v>483</v>
      </c>
      <c r="C270" s="112"/>
      <c r="D270" s="112"/>
      <c r="E270" s="112"/>
      <c r="F270" s="112"/>
      <c r="G270" s="112"/>
      <c r="H270" s="112">
        <v>99.13</v>
      </c>
      <c r="I270" s="112"/>
      <c r="J270" s="625">
        <f>H270</f>
        <v>99.13</v>
      </c>
      <c r="K270" s="226"/>
      <c r="L270" s="226"/>
      <c r="M270" s="226"/>
    </row>
    <row r="271" spans="1:13" s="226" customFormat="1">
      <c r="A271" s="626"/>
      <c r="B271" s="367" t="s">
        <v>485</v>
      </c>
      <c r="C271" s="111"/>
      <c r="D271" s="117"/>
      <c r="E271" s="117"/>
      <c r="F271" s="117"/>
      <c r="G271" s="117"/>
      <c r="H271" s="377">
        <v>99.13</v>
      </c>
      <c r="I271" s="117"/>
      <c r="J271" s="625">
        <f>H271</f>
        <v>99.13</v>
      </c>
    </row>
    <row r="272" spans="1:13">
      <c r="A272" s="638"/>
      <c r="B272" s="367"/>
      <c r="C272" s="381"/>
      <c r="D272" s="389"/>
      <c r="E272" s="381"/>
      <c r="F272" s="381"/>
      <c r="G272" s="381"/>
      <c r="H272" s="381"/>
      <c r="I272" s="363" t="s">
        <v>398</v>
      </c>
      <c r="J272" s="628">
        <f>ROUND(SUM(J270:J271),2)</f>
        <v>198.26</v>
      </c>
    </row>
    <row r="273" spans="1:10">
      <c r="A273" s="638"/>
      <c r="B273" s="116"/>
      <c r="C273" s="381"/>
      <c r="D273" s="389"/>
      <c r="E273" s="381"/>
      <c r="F273" s="381"/>
      <c r="G273" s="381"/>
      <c r="H273" s="381"/>
      <c r="I273" s="381"/>
      <c r="J273" s="647"/>
    </row>
    <row r="274" spans="1:10">
      <c r="A274" s="613">
        <f>'PLANILHA ORÇAMENTÁRIA'!A68</f>
        <v>5</v>
      </c>
      <c r="B274" s="275" t="str">
        <f>'PLANILHA ORÇAMENTÁRIA'!D68</f>
        <v>PAREDES E PAINÉIS</v>
      </c>
      <c r="C274" s="274"/>
      <c r="D274" s="382"/>
      <c r="E274" s="344"/>
      <c r="F274" s="344"/>
      <c r="G274" s="344"/>
      <c r="H274" s="344"/>
      <c r="I274" s="344"/>
      <c r="J274" s="614"/>
    </row>
    <row r="275" spans="1:10" ht="25.5">
      <c r="A275" s="639" t="str">
        <f>'PLANILHA ORÇAMENTÁRIA'!A69</f>
        <v>5.1</v>
      </c>
      <c r="B275" s="279" t="str">
        <f>'PLANILHA ORÇAMENTÁRIA'!D69</f>
        <v>ALVENARIA DE VEDAÇÃO EMPREGANDO ARGAMASSA DE CIMENTO, CAL E AREIA</v>
      </c>
      <c r="C275" s="111"/>
      <c r="D275" s="111"/>
      <c r="E275" s="111"/>
      <c r="F275" s="111"/>
      <c r="G275" s="111"/>
      <c r="H275" s="111"/>
      <c r="I275" s="111"/>
      <c r="J275" s="616"/>
    </row>
    <row r="276" spans="1:10" ht="51">
      <c r="A276" s="626" t="str">
        <f>'PLANILHA ORÇAMENTÁRIA'!A70</f>
        <v>5.1.1</v>
      </c>
      <c r="B276" s="116" t="str">
        <f>'PLANILHA ORÇAMENTÁRIA'!D70</f>
        <v>Alvenaria de vedação com blocos cerâmicos furados 9x19x19cm, assentados c/ argamassa de cimento, cal hidratada CH1 e areia no traço 1:0,5:8, preparo com betoneira, juntas 10mm e esp. das paredes s/revestimento, 9cm (bloco comprado na praça de Vitória, posto obra)</v>
      </c>
      <c r="C276" s="111" t="str">
        <f>'PLANILHA ORÇAMENTÁRIA'!E70</f>
        <v>m2</v>
      </c>
      <c r="D276" s="117" t="s">
        <v>389</v>
      </c>
      <c r="E276" s="117" t="s">
        <v>390</v>
      </c>
      <c r="F276" s="117" t="s">
        <v>391</v>
      </c>
      <c r="G276" s="117" t="s">
        <v>392</v>
      </c>
      <c r="H276" s="117" t="s">
        <v>393</v>
      </c>
      <c r="I276" s="117" t="s">
        <v>394</v>
      </c>
      <c r="J276" s="625" t="s">
        <v>395</v>
      </c>
    </row>
    <row r="277" spans="1:10" s="226" customFormat="1">
      <c r="A277" s="940"/>
      <c r="B277" s="937" t="s">
        <v>486</v>
      </c>
      <c r="C277" s="381"/>
      <c r="D277" s="112"/>
      <c r="E277" s="377">
        <v>2.71</v>
      </c>
      <c r="F277" s="112"/>
      <c r="G277" s="112">
        <v>1.35</v>
      </c>
      <c r="H277" s="112">
        <f>E277*G277</f>
        <v>3.6585000000000001</v>
      </c>
      <c r="I277" s="112"/>
      <c r="J277" s="629">
        <f t="shared" ref="J277:J282" si="25">H277</f>
        <v>3.6585000000000001</v>
      </c>
    </row>
    <row r="278" spans="1:10" s="226" customFormat="1">
      <c r="A278" s="941"/>
      <c r="B278" s="938"/>
      <c r="C278" s="381"/>
      <c r="D278" s="112"/>
      <c r="E278" s="377">
        <v>13.64</v>
      </c>
      <c r="F278" s="112"/>
      <c r="G278" s="112">
        <v>1.35</v>
      </c>
      <c r="H278" s="112">
        <f>E278*G278</f>
        <v>18.414000000000001</v>
      </c>
      <c r="I278" s="112"/>
      <c r="J278" s="629">
        <f t="shared" si="25"/>
        <v>18.414000000000001</v>
      </c>
    </row>
    <row r="279" spans="1:10" s="226" customFormat="1">
      <c r="A279" s="941"/>
      <c r="B279" s="938"/>
      <c r="C279" s="381"/>
      <c r="D279" s="112"/>
      <c r="E279" s="377">
        <v>2.4300000000000002</v>
      </c>
      <c r="F279" s="377"/>
      <c r="G279" s="112">
        <v>1.35</v>
      </c>
      <c r="H279" s="112">
        <f>E279*G279</f>
        <v>3.2805000000000004</v>
      </c>
      <c r="I279" s="112"/>
      <c r="J279" s="629">
        <f t="shared" si="25"/>
        <v>3.2805000000000004</v>
      </c>
    </row>
    <row r="280" spans="1:10" s="226" customFormat="1">
      <c r="A280" s="942"/>
      <c r="B280" s="939"/>
      <c r="C280" s="381"/>
      <c r="D280" s="112"/>
      <c r="E280" s="377">
        <v>8.8000000000000007</v>
      </c>
      <c r="F280" s="377"/>
      <c r="G280" s="112">
        <v>1.35</v>
      </c>
      <c r="H280" s="112">
        <f>E280*G280</f>
        <v>11.880000000000003</v>
      </c>
      <c r="I280" s="112"/>
      <c r="J280" s="629">
        <f t="shared" si="25"/>
        <v>11.880000000000003</v>
      </c>
    </row>
    <row r="281" spans="1:10" s="226" customFormat="1">
      <c r="A281" s="626"/>
      <c r="B281" s="367" t="s">
        <v>487</v>
      </c>
      <c r="C281" s="381"/>
      <c r="D281" s="112">
        <v>3</v>
      </c>
      <c r="E281" s="377">
        <v>1.65</v>
      </c>
      <c r="F281" s="377"/>
      <c r="G281" s="112">
        <v>6.08</v>
      </c>
      <c r="H281" s="112">
        <f>D281*E281*G281</f>
        <v>30.095999999999997</v>
      </c>
      <c r="I281" s="112"/>
      <c r="J281" s="629">
        <f t="shared" si="25"/>
        <v>30.095999999999997</v>
      </c>
    </row>
    <row r="282" spans="1:10" s="226" customFormat="1">
      <c r="A282" s="626"/>
      <c r="B282" s="367" t="s">
        <v>488</v>
      </c>
      <c r="C282" s="381"/>
      <c r="D282" s="112"/>
      <c r="E282" s="377">
        <v>6.62</v>
      </c>
      <c r="F282" s="377"/>
      <c r="G282" s="112">
        <v>1.35</v>
      </c>
      <c r="H282" s="112">
        <f>E282*G282</f>
        <v>8.9370000000000012</v>
      </c>
      <c r="I282" s="112"/>
      <c r="J282" s="629">
        <f t="shared" si="25"/>
        <v>8.9370000000000012</v>
      </c>
    </row>
    <row r="283" spans="1:10">
      <c r="A283" s="626"/>
      <c r="B283" s="367"/>
      <c r="C283" s="381"/>
      <c r="D283" s="112"/>
      <c r="E283" s="112"/>
      <c r="F283" s="112"/>
      <c r="G283" s="112"/>
      <c r="H283" s="112"/>
      <c r="I283" s="363" t="s">
        <v>398</v>
      </c>
      <c r="J283" s="628">
        <f>ROUND(SUM(J277:J282),2)</f>
        <v>76.27</v>
      </c>
    </row>
    <row r="284" spans="1:10">
      <c r="A284" s="626"/>
      <c r="B284" s="367"/>
      <c r="C284" s="381"/>
      <c r="D284" s="112"/>
      <c r="E284" s="112"/>
      <c r="F284" s="112"/>
      <c r="G284" s="112"/>
      <c r="H284" s="112"/>
      <c r="I284" s="376"/>
      <c r="J284" s="637"/>
    </row>
    <row r="285" spans="1:10">
      <c r="A285" s="658" t="str">
        <f>'PLANILHA ORÇAMENTÁRIA'!A71</f>
        <v>5.2</v>
      </c>
      <c r="B285" s="279" t="str">
        <f>'PLANILHA ORÇAMENTÁRIA'!D71</f>
        <v>VERGAS/CONTRAVERGA</v>
      </c>
      <c r="C285" s="111"/>
      <c r="D285" s="111"/>
      <c r="E285" s="111"/>
      <c r="F285" s="111"/>
      <c r="G285" s="111"/>
      <c r="H285" s="111"/>
      <c r="I285" s="111"/>
      <c r="J285" s="616"/>
    </row>
    <row r="286" spans="1:10" ht="38.25">
      <c r="A286" s="626" t="str">
        <f>'PLANILHA ORÇAMENTÁRIA'!A72</f>
        <v>5.2.1</v>
      </c>
      <c r="B286" s="116" t="str">
        <f>'PLANILHA ORÇAMENTÁRIA'!D72</f>
        <v>Verga/contraverga reta de concreto armado moldada in loco 10 x 5 cm, Fck = 15 MPa, inclusive forma, armação e desforma, comprimento inferior a 2.0 metros</v>
      </c>
      <c r="C286" s="111" t="str">
        <f>'PLANILHA ORÇAMENTÁRIA'!E72</f>
        <v>m</v>
      </c>
      <c r="D286" s="117" t="s">
        <v>389</v>
      </c>
      <c r="E286" s="117" t="s">
        <v>390</v>
      </c>
      <c r="F286" s="117" t="s">
        <v>391</v>
      </c>
      <c r="G286" s="117" t="s">
        <v>392</v>
      </c>
      <c r="H286" s="117" t="s">
        <v>393</v>
      </c>
      <c r="I286" s="117" t="s">
        <v>394</v>
      </c>
      <c r="J286" s="625" t="s">
        <v>395</v>
      </c>
    </row>
    <row r="287" spans="1:10" s="226" customFormat="1">
      <c r="A287" s="940"/>
      <c r="B287" s="937" t="s">
        <v>489</v>
      </c>
      <c r="C287" s="381"/>
      <c r="D287" s="112"/>
      <c r="E287" s="117">
        <v>1.02</v>
      </c>
      <c r="F287" s="112"/>
      <c r="G287" s="112"/>
      <c r="H287" s="112"/>
      <c r="I287" s="112"/>
      <c r="J287" s="629">
        <f>E287</f>
        <v>1.02</v>
      </c>
    </row>
    <row r="288" spans="1:10" s="226" customFormat="1">
      <c r="A288" s="941"/>
      <c r="B288" s="938"/>
      <c r="C288" s="381"/>
      <c r="D288" s="112"/>
      <c r="E288" s="117">
        <v>2.62</v>
      </c>
      <c r="F288" s="112"/>
      <c r="G288" s="112"/>
      <c r="H288" s="112"/>
      <c r="I288" s="112"/>
      <c r="J288" s="629">
        <f t="shared" ref="J288:J297" si="26">E288</f>
        <v>2.62</v>
      </c>
    </row>
    <row r="289" spans="1:10" s="226" customFormat="1">
      <c r="A289" s="941"/>
      <c r="B289" s="938"/>
      <c r="C289" s="381"/>
      <c r="D289" s="112"/>
      <c r="E289" s="117">
        <v>2.68</v>
      </c>
      <c r="F289" s="377"/>
      <c r="G289" s="112"/>
      <c r="H289" s="112"/>
      <c r="I289" s="112"/>
      <c r="J289" s="629">
        <f t="shared" si="26"/>
        <v>2.68</v>
      </c>
    </row>
    <row r="290" spans="1:10" s="226" customFormat="1">
      <c r="A290" s="941"/>
      <c r="B290" s="938"/>
      <c r="C290" s="381"/>
      <c r="D290" s="112"/>
      <c r="E290" s="117">
        <v>2.54</v>
      </c>
      <c r="F290" s="377"/>
      <c r="G290" s="112"/>
      <c r="H290" s="112"/>
      <c r="I290" s="112"/>
      <c r="J290" s="629">
        <f t="shared" si="26"/>
        <v>2.54</v>
      </c>
    </row>
    <row r="291" spans="1:10" s="226" customFormat="1">
      <c r="A291" s="941"/>
      <c r="B291" s="938"/>
      <c r="C291" s="381"/>
      <c r="D291" s="112"/>
      <c r="E291" s="117">
        <v>2.75</v>
      </c>
      <c r="F291" s="377"/>
      <c r="G291" s="112"/>
      <c r="H291" s="112"/>
      <c r="I291" s="112"/>
      <c r="J291" s="629">
        <f t="shared" si="26"/>
        <v>2.75</v>
      </c>
    </row>
    <row r="292" spans="1:10" s="226" customFormat="1">
      <c r="A292" s="941"/>
      <c r="B292" s="938"/>
      <c r="C292" s="381"/>
      <c r="D292" s="112"/>
      <c r="E292" s="117">
        <v>3.26</v>
      </c>
      <c r="F292" s="377"/>
      <c r="G292" s="112"/>
      <c r="H292" s="112"/>
      <c r="I292" s="112"/>
      <c r="J292" s="629">
        <f t="shared" si="26"/>
        <v>3.26</v>
      </c>
    </row>
    <row r="293" spans="1:10" s="226" customFormat="1">
      <c r="A293" s="941"/>
      <c r="B293" s="938"/>
      <c r="C293" s="381"/>
      <c r="D293" s="112"/>
      <c r="E293" s="117">
        <v>4.2699999999999996</v>
      </c>
      <c r="F293" s="377"/>
      <c r="G293" s="112"/>
      <c r="H293" s="112"/>
      <c r="I293" s="112"/>
      <c r="J293" s="629">
        <f t="shared" si="26"/>
        <v>4.2699999999999996</v>
      </c>
    </row>
    <row r="294" spans="1:10" s="226" customFormat="1">
      <c r="A294" s="941"/>
      <c r="B294" s="938"/>
      <c r="C294" s="381"/>
      <c r="D294" s="112"/>
      <c r="E294" s="117">
        <v>2.52</v>
      </c>
      <c r="F294" s="377"/>
      <c r="G294" s="112"/>
      <c r="H294" s="112"/>
      <c r="I294" s="112"/>
      <c r="J294" s="629">
        <f t="shared" si="26"/>
        <v>2.52</v>
      </c>
    </row>
    <row r="295" spans="1:10" s="226" customFormat="1">
      <c r="A295" s="941"/>
      <c r="B295" s="938"/>
      <c r="C295" s="381"/>
      <c r="D295" s="112"/>
      <c r="E295" s="117">
        <v>0.53</v>
      </c>
      <c r="F295" s="377"/>
      <c r="G295" s="112"/>
      <c r="H295" s="112"/>
      <c r="I295" s="112"/>
      <c r="J295" s="629">
        <f t="shared" si="26"/>
        <v>0.53</v>
      </c>
    </row>
    <row r="296" spans="1:10" s="226" customFormat="1">
      <c r="A296" s="941"/>
      <c r="B296" s="938"/>
      <c r="C296" s="381"/>
      <c r="D296" s="112"/>
      <c r="E296" s="117">
        <v>4.45</v>
      </c>
      <c r="F296" s="117"/>
      <c r="G296" s="112"/>
      <c r="H296" s="112"/>
      <c r="I296" s="112"/>
      <c r="J296" s="629">
        <f t="shared" si="26"/>
        <v>4.45</v>
      </c>
    </row>
    <row r="297" spans="1:10">
      <c r="A297" s="942"/>
      <c r="B297" s="939"/>
      <c r="C297" s="381"/>
      <c r="D297" s="112"/>
      <c r="E297" s="117">
        <v>3.01</v>
      </c>
      <c r="F297" s="112"/>
      <c r="G297" s="112"/>
      <c r="H297" s="112"/>
      <c r="J297" s="629">
        <f t="shared" si="26"/>
        <v>3.01</v>
      </c>
    </row>
    <row r="298" spans="1:10">
      <c r="A298" s="626"/>
      <c r="B298" s="367"/>
      <c r="C298" s="381"/>
      <c r="D298" s="112"/>
      <c r="E298" s="117"/>
      <c r="F298" s="112"/>
      <c r="G298" s="112"/>
      <c r="H298" s="112"/>
      <c r="I298" s="363" t="s">
        <v>398</v>
      </c>
      <c r="J298" s="628">
        <f>ROUND(SUM(J287:J297),2)</f>
        <v>29.65</v>
      </c>
    </row>
    <row r="299" spans="1:10">
      <c r="A299" s="626"/>
      <c r="B299" s="367"/>
      <c r="C299" s="381"/>
      <c r="D299" s="112"/>
      <c r="E299" s="112"/>
      <c r="F299" s="112"/>
      <c r="G299" s="112"/>
      <c r="H299" s="112"/>
      <c r="I299" s="376"/>
      <c r="J299" s="637"/>
    </row>
    <row r="300" spans="1:10">
      <c r="A300" s="658" t="str">
        <f>'PLANILHA ORÇAMENTÁRIA'!A73</f>
        <v>5.3</v>
      </c>
      <c r="B300" s="279" t="str">
        <f>'PLANILHA ORÇAMENTÁRIA'!D73</f>
        <v>ALVENARIA ESTRUTURAL</v>
      </c>
      <c r="C300" s="111"/>
      <c r="D300" s="111"/>
      <c r="E300" s="111"/>
      <c r="F300" s="111"/>
      <c r="G300" s="111"/>
      <c r="H300" s="111"/>
      <c r="I300" s="111"/>
      <c r="J300" s="616"/>
    </row>
    <row r="301" spans="1:10" ht="51">
      <c r="A301" s="617" t="str">
        <f>'PLANILHA ORÇAMENTÁRIA'!A74</f>
        <v>5.3.1</v>
      </c>
      <c r="B301" s="266" t="str">
        <f>'PLANILHA ORÇAMENTÁRIA'!D74</f>
        <v>Alvenaria de blocos de concreto estrutural 14x19x39cm cheios "Classe B", com resistência mínima à compressão 15MPa, assentados c/ argamassa de cimento e areia média no traço 1:4, preparo com betoneira, esp. juntas 10mm e esp. da parede s/ revestimento 14cm</v>
      </c>
      <c r="C301" s="111" t="str">
        <f>'PLANILHA ORÇAMENTÁRIA'!E74</f>
        <v>m2</v>
      </c>
      <c r="D301" s="117" t="s">
        <v>389</v>
      </c>
      <c r="E301" s="117" t="s">
        <v>390</v>
      </c>
      <c r="F301" s="117" t="s">
        <v>391</v>
      </c>
      <c r="G301" s="117" t="s">
        <v>392</v>
      </c>
      <c r="H301" s="117" t="s">
        <v>393</v>
      </c>
      <c r="I301" s="117" t="s">
        <v>394</v>
      </c>
      <c r="J301" s="625" t="s">
        <v>395</v>
      </c>
    </row>
    <row r="302" spans="1:10" s="226" customFormat="1">
      <c r="A302" s="955"/>
      <c r="B302" s="954" t="s">
        <v>490</v>
      </c>
      <c r="C302" s="407"/>
      <c r="D302" s="112"/>
      <c r="E302" s="117">
        <v>4.2699999999999996</v>
      </c>
      <c r="F302" s="112"/>
      <c r="G302" s="112">
        <v>0.3</v>
      </c>
      <c r="H302" s="112">
        <f>E302*G302</f>
        <v>1.2809999999999999</v>
      </c>
      <c r="I302" s="112"/>
      <c r="J302" s="629">
        <f>H302</f>
        <v>1.2809999999999999</v>
      </c>
    </row>
    <row r="303" spans="1:10" s="226" customFormat="1">
      <c r="A303" s="955"/>
      <c r="B303" s="954"/>
      <c r="C303" s="407"/>
      <c r="D303" s="112"/>
      <c r="E303" s="117">
        <v>2.4300000000000002</v>
      </c>
      <c r="F303" s="112"/>
      <c r="G303" s="112">
        <v>0.3</v>
      </c>
      <c r="H303" s="112">
        <f>E303*G303</f>
        <v>0.72899999999999998</v>
      </c>
      <c r="I303" s="112"/>
      <c r="J303" s="629">
        <f>H303</f>
        <v>0.72899999999999998</v>
      </c>
    </row>
    <row r="304" spans="1:10" s="226" customFormat="1">
      <c r="A304" s="955"/>
      <c r="B304" s="954"/>
      <c r="C304" s="407"/>
      <c r="D304" s="112"/>
      <c r="E304" s="117">
        <v>8.5</v>
      </c>
      <c r="F304" s="112"/>
      <c r="G304" s="112">
        <v>0.3</v>
      </c>
      <c r="H304" s="112">
        <f>E304*G304</f>
        <v>2.5499999999999998</v>
      </c>
      <c r="I304" s="112"/>
      <c r="J304" s="629">
        <f>H304</f>
        <v>2.5499999999999998</v>
      </c>
    </row>
    <row r="305" spans="1:10" s="226" customFormat="1">
      <c r="A305" s="955"/>
      <c r="B305" s="954"/>
      <c r="C305" s="407"/>
      <c r="D305" s="112"/>
      <c r="E305" s="117">
        <v>4.37</v>
      </c>
      <c r="F305" s="112"/>
      <c r="G305" s="112">
        <v>0.3</v>
      </c>
      <c r="H305" s="112">
        <f>E305*G305</f>
        <v>1.3109999999999999</v>
      </c>
      <c r="I305" s="112"/>
      <c r="J305" s="629">
        <f>H305</f>
        <v>1.3109999999999999</v>
      </c>
    </row>
    <row r="306" spans="1:10" s="226" customFormat="1">
      <c r="A306" s="619"/>
      <c r="B306" s="502" t="s">
        <v>491</v>
      </c>
      <c r="C306" s="407"/>
      <c r="D306" s="112"/>
      <c r="E306" s="117">
        <f>1.95+1.8</f>
        <v>3.75</v>
      </c>
      <c r="F306" s="112"/>
      <c r="G306" s="112">
        <v>0.3</v>
      </c>
      <c r="H306" s="112">
        <f>E306*G306</f>
        <v>1.125</v>
      </c>
      <c r="I306" s="112"/>
      <c r="J306" s="629">
        <f>H306</f>
        <v>1.125</v>
      </c>
    </row>
    <row r="307" spans="1:10">
      <c r="A307" s="624"/>
      <c r="B307" s="501"/>
      <c r="C307" s="381"/>
      <c r="D307" s="112"/>
      <c r="E307" s="112"/>
      <c r="F307" s="112"/>
      <c r="G307" s="112"/>
      <c r="H307" s="112"/>
      <c r="I307" s="363" t="s">
        <v>398</v>
      </c>
      <c r="J307" s="628">
        <f>ROUND(SUM(J302:J306),2)</f>
        <v>7</v>
      </c>
    </row>
    <row r="308" spans="1:10">
      <c r="A308" s="626"/>
      <c r="B308" s="367"/>
      <c r="C308" s="381"/>
      <c r="D308" s="112"/>
      <c r="E308" s="112"/>
      <c r="F308" s="112"/>
      <c r="G308" s="112"/>
      <c r="H308" s="112"/>
      <c r="I308" s="408"/>
      <c r="J308" s="637"/>
    </row>
    <row r="309" spans="1:10">
      <c r="A309" s="659">
        <f>'PLANILHA ORÇAMENTÁRIA'!A76</f>
        <v>6</v>
      </c>
      <c r="B309" s="275" t="str">
        <f>'PLANILHA ORÇAMENTÁRIA'!D76</f>
        <v>ESQUADRIAS DE MADEIRA</v>
      </c>
      <c r="C309" s="274"/>
      <c r="D309" s="382"/>
      <c r="E309" s="344"/>
      <c r="F309" s="344"/>
      <c r="G309" s="344"/>
      <c r="H309" s="344"/>
      <c r="I309" s="344"/>
      <c r="J309" s="614"/>
    </row>
    <row r="310" spans="1:10">
      <c r="A310" s="639" t="str">
        <f>'PLANILHA ORÇAMENTÁRIA'!A77</f>
        <v>6.1</v>
      </c>
      <c r="B310" s="279" t="str">
        <f>'PLANILHA ORÇAMENTÁRIA'!D77</f>
        <v>MARCOS E ALIZARES</v>
      </c>
      <c r="C310" s="111"/>
      <c r="D310" s="111"/>
      <c r="E310" s="111"/>
      <c r="F310" s="111"/>
      <c r="G310" s="111"/>
      <c r="H310" s="111"/>
      <c r="I310" s="111"/>
      <c r="J310" s="616"/>
    </row>
    <row r="311" spans="1:10" ht="25.5">
      <c r="A311" s="660" t="str">
        <f>'PLANILHA ORÇAMENTÁRIA'!A78</f>
        <v>6.1.1</v>
      </c>
      <c r="B311" s="409" t="str">
        <f>'PLANILHA ORÇAMENTÁRIA'!D78</f>
        <v>Marco em madeira de lei tipo Peroba, Ipê, Angelim Pedra ou equivalente, com 15 x 3cm de batente</v>
      </c>
      <c r="C311" s="111" t="str">
        <f>'PLANILHA ORÇAMENTÁRIA'!E78</f>
        <v>m</v>
      </c>
      <c r="D311" s="117" t="s">
        <v>389</v>
      </c>
      <c r="E311" s="117" t="s">
        <v>390</v>
      </c>
      <c r="F311" s="117" t="s">
        <v>391</v>
      </c>
      <c r="G311" s="117" t="s">
        <v>392</v>
      </c>
      <c r="H311" s="117" t="s">
        <v>393</v>
      </c>
      <c r="I311" s="117" t="s">
        <v>394</v>
      </c>
      <c r="J311" s="625" t="s">
        <v>395</v>
      </c>
    </row>
    <row r="312" spans="1:10">
      <c r="A312" s="626"/>
      <c r="B312" s="367" t="s">
        <v>492</v>
      </c>
      <c r="C312" s="381"/>
      <c r="D312" s="112"/>
      <c r="E312" s="112">
        <v>1.2</v>
      </c>
      <c r="F312" s="112"/>
      <c r="G312" s="112">
        <v>2.1</v>
      </c>
      <c r="H312" s="112"/>
      <c r="I312" s="408"/>
      <c r="J312" s="629">
        <f>E312+G312+G312</f>
        <v>5.4</v>
      </c>
    </row>
    <row r="313" spans="1:10">
      <c r="A313" s="626"/>
      <c r="B313" s="367"/>
      <c r="C313" s="381"/>
      <c r="D313" s="112"/>
      <c r="E313" s="112"/>
      <c r="F313" s="112"/>
      <c r="G313" s="112"/>
      <c r="H313" s="112"/>
      <c r="I313" s="363" t="s">
        <v>398</v>
      </c>
      <c r="J313" s="628">
        <f>ROUND(SUM(J312:J312),2)</f>
        <v>5.4</v>
      </c>
    </row>
    <row r="314" spans="1:10">
      <c r="A314" s="626"/>
      <c r="B314" s="367"/>
      <c r="C314" s="381"/>
      <c r="D314" s="112"/>
      <c r="E314" s="112"/>
      <c r="F314" s="112"/>
      <c r="G314" s="112"/>
      <c r="H314" s="112"/>
      <c r="I314" s="408"/>
      <c r="J314" s="637"/>
    </row>
    <row r="315" spans="1:10" ht="47.25" customHeight="1">
      <c r="A315" s="639" t="str">
        <f>'PLANILHA ORÇAMENTÁRIA'!A79</f>
        <v>6.2</v>
      </c>
      <c r="B315" s="279" t="str">
        <f>'PLANILHA ORÇAMENTÁRIA'!D79</f>
        <v>PORTA EM MADEIRA DE LEI TIPO ANGELIM PEDRA OU EQUIV.C/ENCHIMENTO EM MADEIRA 1A.QUALIDADE ESP. 30MM P/ PINTURA, INCLUSIVE ALIZARES, DOBRADIÇAS E FECHADURA EXTERNA, EXCLUSIVE MARCO</v>
      </c>
      <c r="C315" s="111"/>
      <c r="D315" s="111"/>
      <c r="E315" s="111"/>
      <c r="F315" s="111"/>
      <c r="G315" s="111"/>
      <c r="H315" s="111"/>
      <c r="I315" s="111"/>
      <c r="J315" s="616"/>
    </row>
    <row r="316" spans="1:10" ht="60" customHeight="1">
      <c r="A316" s="660" t="str">
        <f>'PLANILHA ORÇAMENTÁRIA'!A80</f>
        <v>6.2.1</v>
      </c>
      <c r="B316" s="409" t="str">
        <f>'PLANILHA ORÇAMENTÁRIA'!D80</f>
        <v xml:space="preserve">Porta em madeira de lei tipo angelim pedra ou equivalente,esp. 30 a 35mm c/ enchimento em madeira 1a qualidade, tipo sarrafeada para pintura, inclusive alizares, dobradiças e fechadura tipo alavanca em latão cromado LaFonte ou equivalente, exclusive marco, nas dimensões: 1,20 x 2,10 m </v>
      </c>
      <c r="C316" s="111" t="str">
        <f>'PLANILHA ORÇAMENTÁRIA'!E80</f>
        <v>und</v>
      </c>
      <c r="D316" s="117" t="s">
        <v>389</v>
      </c>
      <c r="E316" s="117" t="s">
        <v>390</v>
      </c>
      <c r="F316" s="117" t="s">
        <v>391</v>
      </c>
      <c r="G316" s="117" t="s">
        <v>392</v>
      </c>
      <c r="H316" s="117" t="s">
        <v>393</v>
      </c>
      <c r="I316" s="117" t="s">
        <v>394</v>
      </c>
      <c r="J316" s="625" t="s">
        <v>395</v>
      </c>
    </row>
    <row r="317" spans="1:10">
      <c r="A317" s="626"/>
      <c r="B317" s="367" t="s">
        <v>493</v>
      </c>
      <c r="C317" s="381"/>
      <c r="D317" s="112">
        <v>1</v>
      </c>
      <c r="E317" s="112"/>
      <c r="F317" s="112"/>
      <c r="G317" s="112"/>
      <c r="H317" s="112"/>
      <c r="I317" s="408"/>
      <c r="J317" s="629">
        <f>D317</f>
        <v>1</v>
      </c>
    </row>
    <row r="318" spans="1:10">
      <c r="A318" s="626"/>
      <c r="B318" s="367"/>
      <c r="C318" s="381"/>
      <c r="D318" s="112"/>
      <c r="E318" s="112"/>
      <c r="F318" s="112"/>
      <c r="G318" s="112"/>
      <c r="H318" s="112"/>
      <c r="I318" s="363" t="s">
        <v>398</v>
      </c>
      <c r="J318" s="628">
        <f>ROUND(SUM(J317:J317),2)</f>
        <v>1</v>
      </c>
    </row>
    <row r="319" spans="1:10">
      <c r="A319" s="626"/>
      <c r="B319" s="367"/>
      <c r="C319" s="381"/>
      <c r="D319" s="112"/>
      <c r="E319" s="112"/>
      <c r="F319" s="112"/>
      <c r="G319" s="112"/>
      <c r="H319" s="112"/>
      <c r="I319" s="408"/>
      <c r="J319" s="637"/>
    </row>
    <row r="320" spans="1:10">
      <c r="A320" s="613">
        <f>'PLANILHA ORÇAMENTÁRIA'!A82</f>
        <v>7</v>
      </c>
      <c r="B320" s="275" t="str">
        <f>'PLANILHA ORÇAMENTÁRIA'!D82</f>
        <v>ESQUADRIAS METÁLICAS</v>
      </c>
      <c r="C320" s="274"/>
      <c r="D320" s="382"/>
      <c r="E320" s="344"/>
      <c r="F320" s="344"/>
      <c r="G320" s="344"/>
      <c r="H320" s="344"/>
      <c r="I320" s="344"/>
      <c r="J320" s="614"/>
    </row>
    <row r="321" spans="1:10">
      <c r="A321" s="639" t="str">
        <f>'PLANILHA ORÇAMENTÁRIA'!A83</f>
        <v>7.1</v>
      </c>
      <c r="B321" s="279" t="str">
        <f>'PLANILHA ORÇAMENTÁRIA'!D83</f>
        <v>GRADES E PORTÕES</v>
      </c>
      <c r="C321" s="111"/>
      <c r="D321" s="111"/>
      <c r="E321" s="111"/>
      <c r="F321" s="111"/>
      <c r="G321" s="111"/>
      <c r="H321" s="111"/>
      <c r="I321" s="111"/>
      <c r="J321" s="616"/>
    </row>
    <row r="322" spans="1:10" ht="25.5">
      <c r="A322" s="660" t="str">
        <f>'PLANILHA ORÇAMENTÁRIA'!A84</f>
        <v>7.1.1</v>
      </c>
      <c r="B322" s="409" t="str">
        <f>'PLANILHA ORÇAMENTÁRIA'!D84</f>
        <v>Grade de ferro em barra chata, inclusive chumbamento</v>
      </c>
      <c r="C322" s="111" t="str">
        <f>'PLANILHA ORÇAMENTÁRIA'!E84</f>
        <v>m2</v>
      </c>
      <c r="D322" s="117" t="s">
        <v>389</v>
      </c>
      <c r="E322" s="117" t="s">
        <v>390</v>
      </c>
      <c r="F322" s="117" t="s">
        <v>391</v>
      </c>
      <c r="G322" s="117" t="s">
        <v>392</v>
      </c>
      <c r="H322" s="117" t="s">
        <v>393</v>
      </c>
      <c r="I322" s="117" t="s">
        <v>394</v>
      </c>
      <c r="J322" s="625" t="s">
        <v>395</v>
      </c>
    </row>
    <row r="323" spans="1:10">
      <c r="A323" s="975"/>
      <c r="B323" s="972" t="s">
        <v>494</v>
      </c>
      <c r="C323" s="111"/>
      <c r="D323" s="117"/>
      <c r="E323" s="117">
        <v>1.02</v>
      </c>
      <c r="F323" s="112"/>
      <c r="G323" s="112">
        <v>1.45</v>
      </c>
      <c r="H323" s="112">
        <f t="shared" ref="H323:H324" si="27">E323*G323</f>
        <v>1.4789999999999999</v>
      </c>
      <c r="I323" s="112"/>
      <c r="J323" s="629">
        <f t="shared" ref="J323:J324" si="28">H323</f>
        <v>1.4789999999999999</v>
      </c>
    </row>
    <row r="324" spans="1:10">
      <c r="A324" s="976"/>
      <c r="B324" s="973"/>
      <c r="C324" s="111"/>
      <c r="D324" s="117"/>
      <c r="E324" s="117">
        <v>2.62</v>
      </c>
      <c r="F324" s="112"/>
      <c r="G324" s="112">
        <v>1.45</v>
      </c>
      <c r="H324" s="112">
        <f t="shared" si="27"/>
        <v>3.7989999999999999</v>
      </c>
      <c r="I324" s="112"/>
      <c r="J324" s="629">
        <f t="shared" si="28"/>
        <v>3.7989999999999999</v>
      </c>
    </row>
    <row r="325" spans="1:10">
      <c r="A325" s="976"/>
      <c r="B325" s="973"/>
      <c r="C325" s="111"/>
      <c r="D325" s="117"/>
      <c r="E325" s="117">
        <v>2.68</v>
      </c>
      <c r="F325" s="112"/>
      <c r="G325" s="112">
        <v>1.45</v>
      </c>
      <c r="H325" s="112">
        <f>E325*G325</f>
        <v>3.8860000000000001</v>
      </c>
      <c r="I325" s="112"/>
      <c r="J325" s="629">
        <f>H325</f>
        <v>3.8860000000000001</v>
      </c>
    </row>
    <row r="326" spans="1:10">
      <c r="A326" s="976"/>
      <c r="B326" s="973"/>
      <c r="C326" s="111"/>
      <c r="D326" s="117"/>
      <c r="E326" s="117">
        <v>2.54</v>
      </c>
      <c r="F326" s="112"/>
      <c r="G326" s="112">
        <v>1.45</v>
      </c>
      <c r="H326" s="112">
        <f>E326*G326</f>
        <v>3.6829999999999998</v>
      </c>
      <c r="I326" s="112"/>
      <c r="J326" s="629">
        <f>H326</f>
        <v>3.6829999999999998</v>
      </c>
    </row>
    <row r="327" spans="1:10">
      <c r="A327" s="976"/>
      <c r="B327" s="973"/>
      <c r="C327" s="111"/>
      <c r="D327" s="117"/>
      <c r="E327" s="117">
        <v>2.75</v>
      </c>
      <c r="F327" s="112"/>
      <c r="G327" s="112">
        <v>1.45</v>
      </c>
      <c r="H327" s="112">
        <f t="shared" ref="H327:H328" si="29">E327*G327</f>
        <v>3.9874999999999998</v>
      </c>
      <c r="I327" s="112"/>
      <c r="J327" s="629">
        <f t="shared" ref="J327:J328" si="30">H327</f>
        <v>3.9874999999999998</v>
      </c>
    </row>
    <row r="328" spans="1:10">
      <c r="A328" s="976"/>
      <c r="B328" s="973"/>
      <c r="C328" s="111"/>
      <c r="D328" s="117"/>
      <c r="E328" s="117">
        <v>3.26</v>
      </c>
      <c r="F328" s="112"/>
      <c r="G328" s="112">
        <v>1.45</v>
      </c>
      <c r="H328" s="112">
        <f t="shared" si="29"/>
        <v>4.7269999999999994</v>
      </c>
      <c r="I328" s="112"/>
      <c r="J328" s="629">
        <f t="shared" si="30"/>
        <v>4.7269999999999994</v>
      </c>
    </row>
    <row r="329" spans="1:10">
      <c r="A329" s="976"/>
      <c r="B329" s="973"/>
      <c r="C329" s="111"/>
      <c r="D329" s="117"/>
      <c r="E329" s="117">
        <v>4.2699999999999996</v>
      </c>
      <c r="F329" s="112"/>
      <c r="G329" s="112">
        <v>1.45</v>
      </c>
      <c r="H329" s="112">
        <f t="shared" ref="H329" si="31">E329*G329</f>
        <v>6.1914999999999996</v>
      </c>
      <c r="I329" s="112"/>
      <c r="J329" s="629">
        <f t="shared" ref="J329" si="32">H329</f>
        <v>6.1914999999999996</v>
      </c>
    </row>
    <row r="330" spans="1:10">
      <c r="A330" s="976"/>
      <c r="B330" s="973"/>
      <c r="C330" s="111"/>
      <c r="D330" s="117"/>
      <c r="E330" s="117">
        <v>2.52</v>
      </c>
      <c r="F330" s="112"/>
      <c r="G330" s="112">
        <v>1.45</v>
      </c>
      <c r="H330" s="112">
        <f t="shared" ref="H330:H333" si="33">E330*G330</f>
        <v>3.6539999999999999</v>
      </c>
      <c r="I330" s="112"/>
      <c r="J330" s="629">
        <f t="shared" ref="J330:J333" si="34">H330</f>
        <v>3.6539999999999999</v>
      </c>
    </row>
    <row r="331" spans="1:10">
      <c r="A331" s="976"/>
      <c r="B331" s="973"/>
      <c r="C331" s="111"/>
      <c r="D331" s="117"/>
      <c r="E331" s="117">
        <v>0.53</v>
      </c>
      <c r="F331" s="112"/>
      <c r="G331" s="112">
        <v>1.45</v>
      </c>
      <c r="H331" s="112">
        <f t="shared" si="33"/>
        <v>0.76849999999999996</v>
      </c>
      <c r="I331" s="112"/>
      <c r="J331" s="629">
        <f t="shared" si="34"/>
        <v>0.76849999999999996</v>
      </c>
    </row>
    <row r="332" spans="1:10">
      <c r="A332" s="976"/>
      <c r="B332" s="973"/>
      <c r="C332" s="111"/>
      <c r="D332" s="117"/>
      <c r="E332" s="117">
        <v>4.45</v>
      </c>
      <c r="F332" s="112"/>
      <c r="G332" s="112">
        <v>1.45</v>
      </c>
      <c r="H332" s="112">
        <f t="shared" si="33"/>
        <v>6.4524999999999997</v>
      </c>
      <c r="I332" s="112"/>
      <c r="J332" s="629">
        <f t="shared" si="34"/>
        <v>6.4524999999999997</v>
      </c>
    </row>
    <row r="333" spans="1:10">
      <c r="A333" s="977"/>
      <c r="B333" s="974"/>
      <c r="C333" s="111"/>
      <c r="D333" s="117"/>
      <c r="E333" s="117">
        <v>3.01</v>
      </c>
      <c r="F333" s="112"/>
      <c r="G333" s="112">
        <v>1.45</v>
      </c>
      <c r="H333" s="112">
        <f t="shared" si="33"/>
        <v>4.3644999999999996</v>
      </c>
      <c r="I333" s="112"/>
      <c r="J333" s="629">
        <f t="shared" si="34"/>
        <v>4.3644999999999996</v>
      </c>
    </row>
    <row r="334" spans="1:10">
      <c r="A334" s="626"/>
      <c r="B334" s="367"/>
      <c r="C334" s="111"/>
      <c r="D334" s="117"/>
      <c r="E334" s="117"/>
      <c r="F334" s="117"/>
      <c r="G334" s="117"/>
      <c r="H334" s="117"/>
      <c r="I334" s="410" t="s">
        <v>398</v>
      </c>
      <c r="J334" s="628">
        <f>ROUND(SUM(J323:J333),2)</f>
        <v>42.99</v>
      </c>
    </row>
    <row r="335" spans="1:10">
      <c r="A335" s="617"/>
      <c r="B335" s="367"/>
      <c r="C335" s="111"/>
      <c r="D335" s="117"/>
      <c r="E335" s="117"/>
      <c r="F335" s="117"/>
      <c r="G335" s="117"/>
      <c r="H335" s="117"/>
      <c r="I335" s="411"/>
      <c r="J335" s="637"/>
    </row>
    <row r="336" spans="1:10">
      <c r="A336" s="659">
        <f>'PLANILHA ORÇAMENTÁRIA'!A86</f>
        <v>8</v>
      </c>
      <c r="B336" s="275" t="str">
        <f>'PLANILHA ORÇAMENTÁRIA'!D86</f>
        <v>COBERTURA</v>
      </c>
      <c r="C336" s="274"/>
      <c r="D336" s="382"/>
      <c r="E336" s="344"/>
      <c r="F336" s="344"/>
      <c r="G336" s="344"/>
      <c r="H336" s="344"/>
      <c r="I336" s="344"/>
      <c r="J336" s="614"/>
    </row>
    <row r="337" spans="1:10">
      <c r="A337" s="639" t="str">
        <f>'PLANILHA ORÇAMENTÁRIA'!A87</f>
        <v>8.1</v>
      </c>
      <c r="B337" s="279" t="str">
        <f>'PLANILHA ORÇAMENTÁRIA'!D87</f>
        <v>ESTRUTURA PARA TELHADO</v>
      </c>
      <c r="C337" s="111"/>
      <c r="D337" s="111"/>
      <c r="E337" s="111"/>
      <c r="F337" s="111"/>
      <c r="G337" s="111"/>
      <c r="H337" s="111"/>
      <c r="I337" s="111"/>
      <c r="J337" s="616"/>
    </row>
    <row r="338" spans="1:10" ht="38.25">
      <c r="A338" s="661" t="str">
        <f>'PLANILHA ORÇAMENTÁRIA'!A88</f>
        <v>8.1.1</v>
      </c>
      <c r="B338" s="412" t="str">
        <f>'PLANILHA ORÇAMENTÁRIA'!D88</f>
        <v xml:space="preserve">Trama de aço composta por terças para telhados de até 2 águas para telha ondulada de fibrocimento, metálica, plástica ou termoacústica, incluso transporte vertical </v>
      </c>
      <c r="C338" s="111" t="str">
        <f>'PLANILHA ORÇAMENTÁRIA'!E88</f>
        <v xml:space="preserve">m2 </v>
      </c>
      <c r="D338" s="117" t="s">
        <v>389</v>
      </c>
      <c r="E338" s="117" t="s">
        <v>390</v>
      </c>
      <c r="F338" s="117" t="s">
        <v>391</v>
      </c>
      <c r="G338" s="117" t="s">
        <v>392</v>
      </c>
      <c r="H338" s="117" t="s">
        <v>393</v>
      </c>
      <c r="I338" s="117" t="s">
        <v>394</v>
      </c>
      <c r="J338" s="625" t="s">
        <v>395</v>
      </c>
    </row>
    <row r="339" spans="1:10">
      <c r="A339" s="619"/>
      <c r="B339" s="502" t="s">
        <v>429</v>
      </c>
      <c r="C339" s="327"/>
      <c r="D339" s="117"/>
      <c r="E339" s="117">
        <v>7.17</v>
      </c>
      <c r="F339" s="117">
        <v>2.39</v>
      </c>
      <c r="G339" s="117"/>
      <c r="H339" s="117">
        <f>E339*F339</f>
        <v>17.136300000000002</v>
      </c>
      <c r="I339" s="117"/>
      <c r="J339" s="625">
        <f>H339</f>
        <v>17.136300000000002</v>
      </c>
    </row>
    <row r="340" spans="1:10">
      <c r="A340" s="619"/>
      <c r="B340" s="504"/>
      <c r="C340" s="286"/>
      <c r="D340" s="349"/>
      <c r="E340" s="349"/>
      <c r="F340" s="349"/>
      <c r="G340" s="349"/>
      <c r="H340" s="349"/>
      <c r="I340" s="413" t="s">
        <v>398</v>
      </c>
      <c r="J340" s="628">
        <f>ROUND(SUM(J339:J339),2)</f>
        <v>17.14</v>
      </c>
    </row>
    <row r="341" spans="1:10">
      <c r="A341" s="619"/>
      <c r="B341" s="502"/>
      <c r="C341" s="286"/>
      <c r="D341" s="349"/>
      <c r="E341" s="349"/>
      <c r="F341" s="349"/>
      <c r="G341" s="349"/>
      <c r="H341" s="349"/>
      <c r="I341" s="414"/>
      <c r="J341" s="637"/>
    </row>
    <row r="342" spans="1:10">
      <c r="A342" s="662" t="str">
        <f>'PLANILHA ORÇAMENTÁRIA'!A89</f>
        <v>8.2</v>
      </c>
      <c r="B342" s="415" t="str">
        <f>'PLANILHA ORÇAMENTÁRIA'!D89</f>
        <v>TELHADO</v>
      </c>
      <c r="C342" s="356"/>
      <c r="D342" s="270"/>
      <c r="E342" s="270"/>
      <c r="F342" s="270"/>
      <c r="G342" s="270"/>
      <c r="H342" s="270"/>
      <c r="I342" s="111"/>
      <c r="J342" s="616"/>
    </row>
    <row r="343" spans="1:10" ht="25.5">
      <c r="A343" s="663" t="str">
        <f>'PLANILHA ORÇAMENTÁRIA'!A90</f>
        <v>8.2.1</v>
      </c>
      <c r="B343" s="336" t="str">
        <f>'PLANILHA ORÇAMENTÁRIA'!D90</f>
        <v>Cobertura em telha ondulada de alumínio, esp. 0.5mm, inclusive acessórios de fixação</v>
      </c>
      <c r="C343" s="267" t="str">
        <f>'PLANILHA ORÇAMENTÁRIA'!E90</f>
        <v>m2</v>
      </c>
      <c r="D343" s="268" t="s">
        <v>389</v>
      </c>
      <c r="E343" s="268" t="s">
        <v>390</v>
      </c>
      <c r="F343" s="268" t="s">
        <v>391</v>
      </c>
      <c r="G343" s="268" t="s">
        <v>392</v>
      </c>
      <c r="H343" s="268" t="s">
        <v>393</v>
      </c>
      <c r="I343" s="268" t="s">
        <v>394</v>
      </c>
      <c r="J343" s="618" t="s">
        <v>395</v>
      </c>
    </row>
    <row r="344" spans="1:10">
      <c r="A344" s="619"/>
      <c r="B344" s="502" t="s">
        <v>429</v>
      </c>
      <c r="C344" s="327"/>
      <c r="D344" s="117"/>
      <c r="E344" s="117">
        <v>7.17</v>
      </c>
      <c r="F344" s="117">
        <v>2.39</v>
      </c>
      <c r="G344" s="117"/>
      <c r="H344" s="117">
        <f>E344*F344</f>
        <v>17.136300000000002</v>
      </c>
      <c r="I344" s="117"/>
      <c r="J344" s="625">
        <f>H344</f>
        <v>17.136300000000002</v>
      </c>
    </row>
    <row r="345" spans="1:10">
      <c r="A345" s="619"/>
      <c r="B345" s="502"/>
      <c r="C345" s="356"/>
      <c r="D345" s="271"/>
      <c r="E345" s="271"/>
      <c r="F345" s="271"/>
      <c r="G345" s="271"/>
      <c r="H345" s="271"/>
      <c r="I345" s="416" t="s">
        <v>398</v>
      </c>
      <c r="J345" s="632">
        <f>ROUND(SUM(J344:J344),2)</f>
        <v>17.14</v>
      </c>
    </row>
    <row r="346" spans="1:10">
      <c r="A346" s="657"/>
      <c r="B346" s="501"/>
      <c r="C346" s="111"/>
      <c r="D346" s="117"/>
      <c r="E346" s="117"/>
      <c r="F346" s="117"/>
      <c r="G346" s="117"/>
      <c r="H346" s="117"/>
      <c r="I346" s="411"/>
      <c r="J346" s="637"/>
    </row>
    <row r="347" spans="1:10">
      <c r="A347" s="621" t="str">
        <f>'PLANILHA ORÇAMENTÁRIA'!A91</f>
        <v>8.3</v>
      </c>
      <c r="B347" s="417" t="str">
        <f>'PLANILHA ORÇAMENTÁRIA'!D91</f>
        <v>RUFOS E CALHAS</v>
      </c>
      <c r="C347" s="327"/>
      <c r="D347" s="111"/>
      <c r="E347" s="111"/>
      <c r="F347" s="111"/>
      <c r="G347" s="111"/>
      <c r="H347" s="111"/>
      <c r="I347" s="111"/>
      <c r="J347" s="616"/>
    </row>
    <row r="348" spans="1:10" ht="25.5">
      <c r="A348" s="664" t="str">
        <f>'PLANILHA ORÇAMENTÁRIA'!A92</f>
        <v>8.3.1</v>
      </c>
      <c r="B348" s="418" t="str">
        <f>'PLANILHA ORÇAMENTÁRIA'!D92</f>
        <v>Calha em chapa galvanizada com largura de 40 cm</v>
      </c>
      <c r="C348" s="111" t="str">
        <f>'PLANILHA ORÇAMENTÁRIA'!E92</f>
        <v>m</v>
      </c>
      <c r="D348" s="117" t="s">
        <v>389</v>
      </c>
      <c r="E348" s="117" t="s">
        <v>390</v>
      </c>
      <c r="F348" s="117" t="s">
        <v>391</v>
      </c>
      <c r="G348" s="117" t="s">
        <v>392</v>
      </c>
      <c r="H348" s="117" t="s">
        <v>393</v>
      </c>
      <c r="I348" s="117" t="s">
        <v>394</v>
      </c>
      <c r="J348" s="625" t="s">
        <v>395</v>
      </c>
    </row>
    <row r="349" spans="1:10">
      <c r="A349" s="619"/>
      <c r="B349" s="419" t="s">
        <v>495</v>
      </c>
      <c r="C349" s="327"/>
      <c r="D349" s="117"/>
      <c r="E349" s="117"/>
      <c r="F349" s="117"/>
      <c r="G349" s="117"/>
      <c r="H349" s="117"/>
      <c r="I349" s="117"/>
      <c r="J349" s="625"/>
    </row>
    <row r="350" spans="1:10">
      <c r="A350" s="619"/>
      <c r="B350" s="502" t="s">
        <v>496</v>
      </c>
      <c r="C350" s="327"/>
      <c r="D350" s="117"/>
      <c r="E350" s="117">
        <v>13.07</v>
      </c>
      <c r="F350" s="117"/>
      <c r="G350" s="117"/>
      <c r="H350" s="117"/>
      <c r="I350" s="117"/>
      <c r="J350" s="625">
        <f>E350</f>
        <v>13.07</v>
      </c>
    </row>
    <row r="351" spans="1:10">
      <c r="A351" s="665"/>
      <c r="B351" s="506" t="s">
        <v>497</v>
      </c>
      <c r="C351" s="327"/>
      <c r="D351" s="117"/>
      <c r="E351" s="117">
        <v>23.1</v>
      </c>
      <c r="F351" s="117"/>
      <c r="G351" s="117"/>
      <c r="H351" s="117"/>
      <c r="I351" s="117"/>
      <c r="J351" s="625">
        <f>E351</f>
        <v>23.1</v>
      </c>
    </row>
    <row r="352" spans="1:10">
      <c r="A352" s="619"/>
      <c r="B352" s="504"/>
      <c r="C352" s="286"/>
      <c r="D352" s="349"/>
      <c r="E352" s="349"/>
      <c r="F352" s="349"/>
      <c r="G352" s="349"/>
      <c r="H352" s="349"/>
      <c r="I352" s="413" t="s">
        <v>398</v>
      </c>
      <c r="J352" s="666">
        <f>ROUND(SUM(J350:J351),2)</f>
        <v>36.17</v>
      </c>
    </row>
    <row r="353" spans="1:10">
      <c r="A353" s="617"/>
      <c r="B353" s="367"/>
      <c r="C353" s="111"/>
      <c r="D353" s="117"/>
      <c r="E353" s="117"/>
      <c r="F353" s="117"/>
      <c r="G353" s="117"/>
      <c r="H353" s="117"/>
      <c r="I353" s="411"/>
      <c r="J353" s="648"/>
    </row>
    <row r="354" spans="1:10">
      <c r="A354" s="621" t="str">
        <f>'PLANILHA ORÇAMENTÁRIA'!A93</f>
        <v>8.4</v>
      </c>
      <c r="B354" s="417" t="str">
        <f>'PLANILHA ORÇAMENTÁRIA'!D93</f>
        <v>PLATIBANDA</v>
      </c>
      <c r="C354" s="327"/>
      <c r="D354" s="111"/>
      <c r="E354" s="111"/>
      <c r="F354" s="111"/>
      <c r="G354" s="111"/>
      <c r="H354" s="111"/>
      <c r="I354" s="111"/>
      <c r="J354" s="616"/>
    </row>
    <row r="355" spans="1:10" ht="38.25">
      <c r="A355" s="663" t="str">
        <f>'PLANILHA ORÇAMENTÁRIA'!A94</f>
        <v>8.4.1</v>
      </c>
      <c r="B355" s="336" t="str">
        <f>'PLANILHA ORÇAMENTÁRIA'!D94</f>
        <v>Platibanda de alvenaria de bloco cerâmico 10x20x20cm, assentado com argamassa de cimento, cal hidratada CH1 e areia no traço 1:0,5:8, amarrada com pilaretes em conc. arm. a cada 2m, excl. revest.</v>
      </c>
      <c r="C355" s="267" t="str">
        <f>'PLANILHA ORÇAMENTÁRIA'!E94</f>
        <v xml:space="preserve">m </v>
      </c>
      <c r="D355" s="268" t="s">
        <v>389</v>
      </c>
      <c r="E355" s="268" t="s">
        <v>390</v>
      </c>
      <c r="F355" s="268" t="s">
        <v>391</v>
      </c>
      <c r="G355" s="268" t="s">
        <v>392</v>
      </c>
      <c r="H355" s="268" t="s">
        <v>393</v>
      </c>
      <c r="I355" s="268" t="s">
        <v>394</v>
      </c>
      <c r="J355" s="618" t="s">
        <v>395</v>
      </c>
    </row>
    <row r="356" spans="1:10">
      <c r="A356" s="664"/>
      <c r="B356" s="419" t="s">
        <v>498</v>
      </c>
      <c r="C356" s="286"/>
      <c r="D356" s="349"/>
      <c r="E356" s="117"/>
      <c r="F356" s="117"/>
      <c r="G356" s="117"/>
      <c r="H356" s="117"/>
      <c r="I356" s="117"/>
      <c r="J356" s="625"/>
    </row>
    <row r="357" spans="1:10">
      <c r="A357" s="969"/>
      <c r="B357" s="966" t="s">
        <v>499</v>
      </c>
      <c r="C357" s="286"/>
      <c r="D357" s="349"/>
      <c r="E357" s="117">
        <v>13.64</v>
      </c>
      <c r="F357" s="117"/>
      <c r="G357" s="117"/>
      <c r="H357" s="117"/>
      <c r="I357" s="117"/>
      <c r="J357" s="625">
        <f>E357</f>
        <v>13.64</v>
      </c>
    </row>
    <row r="358" spans="1:10">
      <c r="A358" s="970"/>
      <c r="B358" s="967"/>
      <c r="C358" s="369"/>
      <c r="D358" s="349"/>
      <c r="E358" s="117">
        <v>2.58</v>
      </c>
      <c r="F358" s="117"/>
      <c r="G358" s="117"/>
      <c r="H358" s="117"/>
      <c r="I358" s="117"/>
      <c r="J358" s="625">
        <f t="shared" ref="J358:J363" si="35">E358</f>
        <v>2.58</v>
      </c>
    </row>
    <row r="359" spans="1:10">
      <c r="A359" s="971"/>
      <c r="B359" s="968"/>
      <c r="C359" s="369"/>
      <c r="D359" s="349"/>
      <c r="E359" s="117">
        <v>2.41</v>
      </c>
      <c r="F359" s="117"/>
      <c r="G359" s="117"/>
      <c r="H359" s="117"/>
      <c r="I359" s="117"/>
      <c r="J359" s="625">
        <f t="shared" si="35"/>
        <v>2.41</v>
      </c>
    </row>
    <row r="360" spans="1:10">
      <c r="A360" s="963"/>
      <c r="B360" s="960" t="s">
        <v>500</v>
      </c>
      <c r="C360" s="369"/>
      <c r="D360" s="349"/>
      <c r="E360" s="117">
        <v>8.8000000000000007</v>
      </c>
      <c r="F360" s="117"/>
      <c r="G360" s="117"/>
      <c r="H360" s="117"/>
      <c r="I360" s="117"/>
      <c r="J360" s="625">
        <f t="shared" si="35"/>
        <v>8.8000000000000007</v>
      </c>
    </row>
    <row r="361" spans="1:10">
      <c r="A361" s="964"/>
      <c r="B361" s="961"/>
      <c r="C361" s="369"/>
      <c r="D361" s="349"/>
      <c r="E361" s="271">
        <v>1.8</v>
      </c>
      <c r="F361" s="271"/>
      <c r="G361" s="271"/>
      <c r="H361" s="271"/>
      <c r="I361" s="271"/>
      <c r="J361" s="625">
        <f t="shared" si="35"/>
        <v>1.8</v>
      </c>
    </row>
    <row r="362" spans="1:10">
      <c r="A362" s="964"/>
      <c r="B362" s="961"/>
      <c r="C362" s="369"/>
      <c r="D362" s="349"/>
      <c r="E362" s="271">
        <v>1.65</v>
      </c>
      <c r="F362" s="271"/>
      <c r="G362" s="271"/>
      <c r="H362" s="271"/>
      <c r="I362" s="271"/>
      <c r="J362" s="625">
        <f t="shared" si="35"/>
        <v>1.65</v>
      </c>
    </row>
    <row r="363" spans="1:10">
      <c r="A363" s="965"/>
      <c r="B363" s="962"/>
      <c r="C363" s="369"/>
      <c r="D363" s="349"/>
      <c r="E363" s="271">
        <v>3.24</v>
      </c>
      <c r="F363" s="271"/>
      <c r="G363" s="271"/>
      <c r="H363" s="271"/>
      <c r="I363" s="271"/>
      <c r="J363" s="625">
        <f t="shared" si="35"/>
        <v>3.24</v>
      </c>
    </row>
    <row r="364" spans="1:10">
      <c r="A364" s="619"/>
      <c r="B364" s="502"/>
      <c r="C364" s="369"/>
      <c r="D364" s="349"/>
      <c r="E364" s="271"/>
      <c r="F364" s="271"/>
      <c r="G364" s="271"/>
      <c r="H364" s="271"/>
      <c r="I364" s="416" t="s">
        <v>398</v>
      </c>
      <c r="J364" s="632">
        <f>ROUND(SUM(J357:J363),2)</f>
        <v>34.119999999999997</v>
      </c>
    </row>
    <row r="365" spans="1:10">
      <c r="A365" s="657"/>
      <c r="B365" s="501"/>
      <c r="C365" s="111"/>
      <c r="D365" s="117"/>
      <c r="E365" s="117"/>
      <c r="F365" s="117"/>
      <c r="G365" s="117"/>
      <c r="H365" s="117"/>
      <c r="I365" s="411"/>
      <c r="J365" s="637"/>
    </row>
    <row r="366" spans="1:10">
      <c r="A366" s="668">
        <f>'PLANILHA ORÇAMENTÁRIA'!A96</f>
        <v>9</v>
      </c>
      <c r="B366" s="275" t="str">
        <f>'PLANILHA ORÇAMENTÁRIA'!D96</f>
        <v>IMPERMEABILIZAÇÃO</v>
      </c>
      <c r="C366" s="274"/>
      <c r="D366" s="382"/>
      <c r="E366" s="344"/>
      <c r="F366" s="344"/>
      <c r="G366" s="344"/>
      <c r="H366" s="344"/>
      <c r="I366" s="344"/>
      <c r="J366" s="614"/>
    </row>
    <row r="367" spans="1:10" ht="25.5">
      <c r="A367" s="621" t="str">
        <f>'PLANILHA ORÇAMENTÁRIA'!A97</f>
        <v>9.1</v>
      </c>
      <c r="B367" s="421" t="str">
        <f>'PLANILHA ORÇAMENTÁRIA'!D97</f>
        <v>IMPERMEABILIZAÇÃO CALHAS, LAJES DESCOBERTAS, BALDRAMES, PAREDES E JARDINEIRAS</v>
      </c>
      <c r="C367" s="111"/>
      <c r="D367" s="111"/>
      <c r="E367" s="111"/>
      <c r="F367" s="111"/>
      <c r="G367" s="111"/>
      <c r="H367" s="111"/>
      <c r="I367" s="111"/>
      <c r="J367" s="616"/>
    </row>
    <row r="368" spans="1:10" ht="25.5">
      <c r="A368" s="664" t="str">
        <f>'PLANILHA ORÇAMENTÁRIA'!A98</f>
        <v>9.1.1</v>
      </c>
      <c r="B368" s="418" t="str">
        <f>'PLANILHA ORÇAMENTÁRIA'!D98</f>
        <v>Pintura impermeabilizante com igolflex ou equivalente a 3 demãos</v>
      </c>
      <c r="C368" s="111" t="str">
        <f>'PLANILHA ORÇAMENTÁRIA'!E98</f>
        <v>m2</v>
      </c>
      <c r="D368" s="117" t="s">
        <v>389</v>
      </c>
      <c r="E368" s="117" t="s">
        <v>390</v>
      </c>
      <c r="F368" s="117" t="s">
        <v>391</v>
      </c>
      <c r="G368" s="117" t="s">
        <v>392</v>
      </c>
      <c r="H368" s="117" t="s">
        <v>393</v>
      </c>
      <c r="I368" s="117" t="s">
        <v>394</v>
      </c>
      <c r="J368" s="625" t="s">
        <v>395</v>
      </c>
    </row>
    <row r="369" spans="1:10">
      <c r="A369" s="664"/>
      <c r="B369" s="419" t="s">
        <v>501</v>
      </c>
      <c r="C369" s="327"/>
      <c r="D369" s="117"/>
      <c r="E369" s="117"/>
      <c r="F369" s="117"/>
      <c r="G369" s="117"/>
      <c r="H369" s="117">
        <v>151.46</v>
      </c>
      <c r="I369" s="117"/>
      <c r="J369" s="625">
        <f>H369</f>
        <v>151.46</v>
      </c>
    </row>
    <row r="370" spans="1:10">
      <c r="A370" s="621"/>
      <c r="B370" s="422"/>
      <c r="C370" s="111"/>
      <c r="D370" s="111"/>
      <c r="E370" s="111"/>
      <c r="F370" s="111"/>
      <c r="G370" s="111"/>
      <c r="H370" s="111"/>
      <c r="I370" s="410" t="s">
        <v>398</v>
      </c>
      <c r="J370" s="628">
        <f>ROUND(SUM(J369),2)</f>
        <v>151.46</v>
      </c>
    </row>
    <row r="371" spans="1:10">
      <c r="A371" s="669"/>
      <c r="B371" s="423"/>
      <c r="C371" s="368"/>
      <c r="D371" s="267"/>
      <c r="E371" s="267"/>
      <c r="F371" s="267"/>
      <c r="G371" s="267"/>
      <c r="H371" s="267"/>
      <c r="I371" s="424"/>
      <c r="J371" s="637"/>
    </row>
    <row r="372" spans="1:10" ht="53.25" customHeight="1">
      <c r="A372" s="670" t="str">
        <f>'PLANILHA ORÇAMENTÁRIA'!A99</f>
        <v>9.1.2</v>
      </c>
      <c r="B372" s="337" t="str">
        <f>'PLANILHA ORÇAMENTÁRIA'!D99</f>
        <v>Índice de imperm.c/ manta asfáltica atendendo NBR 9952, asfalto polimerizado esp.3mm, reforç.c/ filme int. polietileno, regul. base c/ arg.1:4 esp.mín.15mm, proteção mec. arg.1:4 esp.20mm, imprimação e juntas dilat.</v>
      </c>
      <c r="C372" s="327" t="str">
        <f>'PLANILHA ORÇAMENTÁRIA'!E105</f>
        <v>m2</v>
      </c>
      <c r="D372" s="117" t="s">
        <v>389</v>
      </c>
      <c r="E372" s="117" t="s">
        <v>390</v>
      </c>
      <c r="F372" s="117" t="s">
        <v>391</v>
      </c>
      <c r="G372" s="117" t="s">
        <v>392</v>
      </c>
      <c r="H372" s="117" t="s">
        <v>393</v>
      </c>
      <c r="I372" s="117" t="s">
        <v>394</v>
      </c>
      <c r="J372" s="625" t="s">
        <v>395</v>
      </c>
    </row>
    <row r="373" spans="1:10">
      <c r="A373" s="664"/>
      <c r="B373" s="425" t="s">
        <v>502</v>
      </c>
      <c r="C373" s="327"/>
      <c r="D373" s="117"/>
      <c r="E373" s="117"/>
      <c r="F373" s="117"/>
      <c r="G373" s="117"/>
      <c r="H373" s="117"/>
      <c r="I373" s="117"/>
      <c r="J373" s="625"/>
    </row>
    <row r="374" spans="1:10">
      <c r="A374" s="663"/>
      <c r="B374" s="508" t="s">
        <v>499</v>
      </c>
      <c r="C374" s="327"/>
      <c r="D374" s="117"/>
      <c r="E374" s="117">
        <v>2.41</v>
      </c>
      <c r="F374" s="117">
        <v>13.64</v>
      </c>
      <c r="G374" s="117"/>
      <c r="H374" s="117">
        <f>E374*F374</f>
        <v>32.872400000000006</v>
      </c>
      <c r="I374" s="117"/>
      <c r="J374" s="625">
        <f>H374</f>
        <v>32.872400000000006</v>
      </c>
    </row>
    <row r="375" spans="1:10">
      <c r="A375" s="959"/>
      <c r="B375" s="958" t="s">
        <v>500</v>
      </c>
      <c r="C375" s="327"/>
      <c r="D375" s="117"/>
      <c r="E375" s="117">
        <v>8.9499999999999993</v>
      </c>
      <c r="F375" s="117">
        <v>1.84</v>
      </c>
      <c r="G375" s="117"/>
      <c r="H375" s="117">
        <f>E375*F375</f>
        <v>16.468</v>
      </c>
      <c r="I375" s="117"/>
      <c r="J375" s="625">
        <f>H375</f>
        <v>16.468</v>
      </c>
    </row>
    <row r="376" spans="1:10">
      <c r="A376" s="959"/>
      <c r="B376" s="958"/>
      <c r="C376" s="368"/>
      <c r="D376" s="268"/>
      <c r="E376" s="268">
        <v>1.65</v>
      </c>
      <c r="F376" s="268">
        <v>3.64</v>
      </c>
      <c r="G376" s="268"/>
      <c r="H376" s="268">
        <f>E376*F376</f>
        <v>6.0060000000000002</v>
      </c>
      <c r="I376" s="117"/>
      <c r="J376" s="625">
        <f>H376</f>
        <v>6.0060000000000002</v>
      </c>
    </row>
    <row r="377" spans="1:10">
      <c r="A377" s="664"/>
      <c r="B377" s="504" t="s">
        <v>503</v>
      </c>
      <c r="C377" s="369"/>
      <c r="D377" s="349"/>
      <c r="E377" s="426">
        <f>2.41+13.64+13.01+3.64+1.65+1.8+8.95+11.8</f>
        <v>56.899999999999991</v>
      </c>
      <c r="F377" s="268"/>
      <c r="G377" s="268">
        <v>0.3</v>
      </c>
      <c r="H377" s="268">
        <f>E377*G377</f>
        <v>17.069999999999997</v>
      </c>
      <c r="I377" s="117"/>
      <c r="J377" s="625">
        <f>H377</f>
        <v>17.069999999999997</v>
      </c>
    </row>
    <row r="378" spans="1:10">
      <c r="A378" s="662"/>
      <c r="B378" s="427"/>
      <c r="C378" s="111"/>
      <c r="D378" s="111"/>
      <c r="E378" s="111"/>
      <c r="F378" s="111"/>
      <c r="G378" s="111"/>
      <c r="H378" s="111"/>
      <c r="I378" s="410" t="s">
        <v>398</v>
      </c>
      <c r="J378" s="628">
        <f>ROUND(SUM(J374:J377),2)</f>
        <v>72.42</v>
      </c>
    </row>
    <row r="379" spans="1:10">
      <c r="A379" s="671"/>
      <c r="B379" s="422"/>
      <c r="C379" s="267"/>
      <c r="D379" s="267"/>
      <c r="E379" s="267"/>
      <c r="F379" s="267"/>
      <c r="G379" s="267"/>
      <c r="H379" s="267"/>
      <c r="I379" s="424"/>
      <c r="J379" s="637"/>
    </row>
    <row r="380" spans="1:10">
      <c r="A380" s="659">
        <f>'PLANILHA ORÇAMENTÁRIA'!A101</f>
        <v>10</v>
      </c>
      <c r="B380" s="275" t="str">
        <f>'PLANILHA ORÇAMENTÁRIA'!D101</f>
        <v>TETOS E FORROS</v>
      </c>
      <c r="C380" s="274"/>
      <c r="D380" s="382"/>
      <c r="E380" s="344"/>
      <c r="F380" s="344"/>
      <c r="G380" s="344"/>
      <c r="H380" s="344"/>
      <c r="I380" s="344"/>
      <c r="J380" s="614"/>
    </row>
    <row r="381" spans="1:10">
      <c r="A381" s="639" t="str">
        <f>'PLANILHA ORÇAMENTÁRIA'!A102</f>
        <v>10.1</v>
      </c>
      <c r="B381" s="279" t="str">
        <f>'PLANILHA ORÇAMENTÁRIA'!D102</f>
        <v>REVESTIMENTO COM ARGAMASSA</v>
      </c>
      <c r="C381" s="111"/>
      <c r="D381" s="111"/>
      <c r="E381" s="111"/>
      <c r="F381" s="111"/>
      <c r="G381" s="111"/>
      <c r="H381" s="111"/>
      <c r="I381" s="111"/>
      <c r="J381" s="616"/>
    </row>
    <row r="382" spans="1:10" ht="25.5">
      <c r="A382" s="661" t="str">
        <f>'PLANILHA ORÇAMENTÁRIA'!A103</f>
        <v>10.1.1</v>
      </c>
      <c r="B382" s="409" t="str">
        <f>'PLANILHA ORÇAMENTÁRIA'!D103</f>
        <v>Chapisco com argamassa de cimento e areia média ou grossa lavada no traço 1:3, espessura 5 mm</v>
      </c>
      <c r="C382" s="111" t="str">
        <f>'PLANILHA ORÇAMENTÁRIA'!E103</f>
        <v>m2</v>
      </c>
      <c r="D382" s="117" t="s">
        <v>389</v>
      </c>
      <c r="E382" s="117" t="s">
        <v>390</v>
      </c>
      <c r="F382" s="117" t="s">
        <v>391</v>
      </c>
      <c r="G382" s="117" t="s">
        <v>392</v>
      </c>
      <c r="H382" s="117" t="s">
        <v>393</v>
      </c>
      <c r="I382" s="117" t="s">
        <v>394</v>
      </c>
      <c r="J382" s="625" t="s">
        <v>395</v>
      </c>
    </row>
    <row r="383" spans="1:10">
      <c r="A383" s="619"/>
      <c r="B383" s="428" t="s">
        <v>504</v>
      </c>
      <c r="C383" s="111"/>
      <c r="D383" s="117"/>
      <c r="E383" s="117"/>
      <c r="F383" s="117"/>
      <c r="G383" s="117"/>
      <c r="H383" s="117"/>
      <c r="I383" s="117"/>
      <c r="J383" s="625"/>
    </row>
    <row r="384" spans="1:10">
      <c r="A384" s="619"/>
      <c r="B384" s="502" t="s">
        <v>499</v>
      </c>
      <c r="C384" s="327"/>
      <c r="D384" s="117"/>
      <c r="E384" s="117">
        <v>2.41</v>
      </c>
      <c r="F384" s="117">
        <v>13.64</v>
      </c>
      <c r="G384" s="117"/>
      <c r="H384" s="117">
        <f>E384*F384</f>
        <v>32.872400000000006</v>
      </c>
      <c r="I384" s="117"/>
      <c r="J384" s="625">
        <f>H384</f>
        <v>32.872400000000006</v>
      </c>
    </row>
    <row r="385" spans="1:10">
      <c r="A385" s="665"/>
      <c r="B385" s="506" t="s">
        <v>500</v>
      </c>
      <c r="C385" s="327"/>
      <c r="D385" s="117"/>
      <c r="E385" s="117">
        <v>8.9499999999999993</v>
      </c>
      <c r="F385" s="117">
        <v>1.84</v>
      </c>
      <c r="G385" s="117"/>
      <c r="H385" s="117">
        <f>E385*F385</f>
        <v>16.468</v>
      </c>
      <c r="I385" s="117"/>
      <c r="J385" s="625">
        <f>H385</f>
        <v>16.468</v>
      </c>
    </row>
    <row r="386" spans="1:10">
      <c r="A386" s="619"/>
      <c r="B386" s="428" t="s">
        <v>505</v>
      </c>
      <c r="C386" s="111"/>
      <c r="D386" s="117"/>
      <c r="E386" s="117"/>
      <c r="F386" s="117"/>
      <c r="G386" s="117"/>
      <c r="H386" s="117"/>
      <c r="I386" s="117"/>
      <c r="J386" s="625"/>
    </row>
    <row r="387" spans="1:10">
      <c r="A387" s="667"/>
      <c r="B387" s="508" t="s">
        <v>499</v>
      </c>
      <c r="C387" s="368"/>
      <c r="D387" s="268"/>
      <c r="E387" s="268">
        <v>2.41</v>
      </c>
      <c r="F387" s="268">
        <v>13.64</v>
      </c>
      <c r="G387" s="268"/>
      <c r="H387" s="268">
        <f>E387*F387</f>
        <v>32.872400000000006</v>
      </c>
      <c r="I387" s="268"/>
      <c r="J387" s="625">
        <f>H387</f>
        <v>32.872400000000006</v>
      </c>
    </row>
    <row r="388" spans="1:10">
      <c r="A388" s="955"/>
      <c r="B388" s="958" t="s">
        <v>500</v>
      </c>
      <c r="C388" s="286"/>
      <c r="D388" s="349"/>
      <c r="E388" s="349">
        <v>8.9499999999999993</v>
      </c>
      <c r="F388" s="349">
        <v>1.84</v>
      </c>
      <c r="G388" s="349"/>
      <c r="H388" s="349">
        <f>E388*F388</f>
        <v>16.468</v>
      </c>
      <c r="I388" s="349"/>
      <c r="J388" s="672">
        <f>H388</f>
        <v>16.468</v>
      </c>
    </row>
    <row r="389" spans="1:10">
      <c r="A389" s="955"/>
      <c r="B389" s="958"/>
      <c r="C389" s="286"/>
      <c r="D389" s="349"/>
      <c r="E389" s="349">
        <v>1.65</v>
      </c>
      <c r="F389" s="349">
        <v>3.64</v>
      </c>
      <c r="G389" s="349"/>
      <c r="H389" s="349">
        <f>E389*F389</f>
        <v>6.0060000000000002</v>
      </c>
      <c r="I389" s="349"/>
      <c r="J389" s="673">
        <f>H389</f>
        <v>6.0060000000000002</v>
      </c>
    </row>
    <row r="390" spans="1:10">
      <c r="A390" s="619"/>
      <c r="B390" s="502"/>
      <c r="C390" s="286"/>
      <c r="D390" s="349"/>
      <c r="E390" s="349"/>
      <c r="F390" s="349"/>
      <c r="G390" s="349"/>
      <c r="H390" s="349"/>
      <c r="I390" s="429" t="s">
        <v>398</v>
      </c>
      <c r="J390" s="674">
        <f>ROUND(SUM(J383:J389),2)</f>
        <v>104.69</v>
      </c>
    </row>
    <row r="391" spans="1:10">
      <c r="A391" s="621"/>
      <c r="B391" s="423"/>
      <c r="C391" s="286"/>
      <c r="D391" s="286"/>
      <c r="E391" s="286"/>
      <c r="F391" s="286"/>
      <c r="G391" s="286"/>
      <c r="H391" s="286"/>
      <c r="I391" s="286"/>
      <c r="J391" s="675"/>
    </row>
    <row r="392" spans="1:10" ht="25.5">
      <c r="A392" s="639" t="str">
        <f>'PLANILHA ORÇAMENTÁRIA'!A104</f>
        <v>10.2</v>
      </c>
      <c r="B392" s="430" t="str">
        <f>'PLANILHA ORÇAMENTÁRIA'!D104</f>
        <v>REVESTIMENTO EMPREGANDO ARGAMASSA DE CIMENTO, CAL E AREIA</v>
      </c>
      <c r="C392" s="270"/>
      <c r="D392" s="270"/>
      <c r="E392" s="270"/>
      <c r="F392" s="270"/>
      <c r="G392" s="270"/>
      <c r="H392" s="270"/>
      <c r="I392" s="270"/>
      <c r="J392" s="616"/>
    </row>
    <row r="393" spans="1:10" ht="25.5">
      <c r="A393" s="660" t="str">
        <f>'PLANILHA ORÇAMENTÁRIA'!A105</f>
        <v>10.2.1</v>
      </c>
      <c r="B393" s="409" t="str">
        <f>'PLANILHA ORÇAMENTÁRIA'!D105</f>
        <v>Reboco tipo paulista de argamassa de cimento, cal hidratada CH1 e areia lavada traço 1:0.5:6, espessura 25 mm</v>
      </c>
      <c r="C393" s="111" t="str">
        <f>'PLANILHA ORÇAMENTÁRIA'!E105</f>
        <v>m2</v>
      </c>
      <c r="D393" s="117" t="s">
        <v>389</v>
      </c>
      <c r="E393" s="117" t="s">
        <v>390</v>
      </c>
      <c r="F393" s="117" t="s">
        <v>391</v>
      </c>
      <c r="G393" s="117" t="s">
        <v>392</v>
      </c>
      <c r="H393" s="117" t="s">
        <v>393</v>
      </c>
      <c r="I393" s="117" t="s">
        <v>394</v>
      </c>
      <c r="J393" s="625" t="s">
        <v>395</v>
      </c>
    </row>
    <row r="394" spans="1:10">
      <c r="A394" s="617"/>
      <c r="B394" s="367" t="s">
        <v>506</v>
      </c>
      <c r="C394" s="111"/>
      <c r="D394" s="117"/>
      <c r="E394" s="117"/>
      <c r="F394" s="117"/>
      <c r="G394" s="117"/>
      <c r="H394" s="117">
        <f>J390</f>
        <v>104.69</v>
      </c>
      <c r="I394" s="117"/>
      <c r="J394" s="625">
        <f>H394</f>
        <v>104.69</v>
      </c>
    </row>
    <row r="395" spans="1:10">
      <c r="A395" s="619"/>
      <c r="B395" s="431"/>
      <c r="C395" s="111"/>
      <c r="D395" s="117"/>
      <c r="E395" s="117"/>
      <c r="F395" s="117"/>
      <c r="G395" s="117"/>
      <c r="H395" s="117"/>
      <c r="I395" s="410" t="s">
        <v>398</v>
      </c>
      <c r="J395" s="628">
        <f>ROUND(SUM(J394:J394),2)</f>
        <v>104.69</v>
      </c>
    </row>
    <row r="396" spans="1:10">
      <c r="A396" s="621"/>
      <c r="B396" s="423"/>
      <c r="C396" s="286"/>
      <c r="D396" s="286"/>
      <c r="E396" s="286"/>
      <c r="F396" s="286"/>
      <c r="G396" s="286"/>
      <c r="H396" s="286"/>
      <c r="I396" s="286"/>
      <c r="J396" s="675"/>
    </row>
    <row r="397" spans="1:10">
      <c r="A397" s="676">
        <f>'PLANILHA ORÇAMENTÁRIA'!A107</f>
        <v>11</v>
      </c>
      <c r="B397" s="432" t="str">
        <f>'PLANILHA ORÇAMENTÁRIA'!D107</f>
        <v>REVESTIMENTO DE PAREDES</v>
      </c>
      <c r="C397" s="433"/>
      <c r="D397" s="434"/>
      <c r="E397" s="435"/>
      <c r="F397" s="435"/>
      <c r="G397" s="435"/>
      <c r="H397" s="435"/>
      <c r="I397" s="435"/>
      <c r="J397" s="614"/>
    </row>
    <row r="398" spans="1:10" ht="25.5">
      <c r="A398" s="639" t="str">
        <f>'PLANILHA ORÇAMENTÁRIA'!A108</f>
        <v>11.1</v>
      </c>
      <c r="B398" s="279" t="str">
        <f>'PLANILHA ORÇAMENTÁRIA'!D108</f>
        <v>REVESTIMENTO EMPREGANDO ARGAMASSA DE CIMENTO, CAL E AREIA</v>
      </c>
      <c r="C398" s="111"/>
      <c r="D398" s="111"/>
      <c r="E398" s="111"/>
      <c r="F398" s="111"/>
      <c r="G398" s="111"/>
      <c r="H398" s="111"/>
      <c r="I398" s="111"/>
      <c r="J398" s="616"/>
    </row>
    <row r="399" spans="1:10" ht="25.5">
      <c r="A399" s="660" t="str">
        <f>'PLANILHA ORÇAMENTÁRIA'!A109</f>
        <v>11.1.1</v>
      </c>
      <c r="B399" s="409" t="str">
        <f>'PLANILHA ORÇAMENTÁRIA'!D109</f>
        <v>Reboco tipo paulista de argamassa de cimento, cal hidratada CH1 e areia média ou grossa lavada no traço 1:0.5:6, espessura 25 mm</v>
      </c>
      <c r="C399" s="111" t="str">
        <f>'PLANILHA ORÇAMENTÁRIA'!E109</f>
        <v>m2</v>
      </c>
      <c r="D399" s="377" t="s">
        <v>389</v>
      </c>
      <c r="E399" s="377" t="s">
        <v>390</v>
      </c>
      <c r="F399" s="377" t="s">
        <v>391</v>
      </c>
      <c r="G399" s="377" t="s">
        <v>392</v>
      </c>
      <c r="H399" s="377" t="s">
        <v>393</v>
      </c>
      <c r="I399" s="377" t="s">
        <v>394</v>
      </c>
      <c r="J399" s="625" t="s">
        <v>395</v>
      </c>
    </row>
    <row r="400" spans="1:10" s="225" customFormat="1">
      <c r="A400" s="660"/>
      <c r="B400" s="436" t="s">
        <v>507</v>
      </c>
      <c r="C400" s="111"/>
      <c r="D400" s="117"/>
      <c r="E400" s="117"/>
      <c r="F400" s="117"/>
      <c r="G400" s="117"/>
      <c r="H400" s="117">
        <f>J407</f>
        <v>180.28</v>
      </c>
      <c r="I400" s="117"/>
      <c r="J400" s="625">
        <f>H400</f>
        <v>180.28</v>
      </c>
    </row>
    <row r="401" spans="1:10">
      <c r="A401" s="626"/>
      <c r="B401" s="367"/>
      <c r="C401" s="111"/>
      <c r="D401" s="389"/>
      <c r="E401" s="389"/>
      <c r="F401" s="392"/>
      <c r="G401" s="381"/>
      <c r="H401" s="381"/>
      <c r="I401" s="410" t="s">
        <v>398</v>
      </c>
      <c r="J401" s="628">
        <f>ROUND(SUM(J400),2)</f>
        <v>180.28</v>
      </c>
    </row>
    <row r="402" spans="1:10">
      <c r="A402" s="638"/>
      <c r="B402" s="437"/>
      <c r="C402" s="381"/>
      <c r="D402" s="389"/>
      <c r="E402" s="381"/>
      <c r="F402" s="381"/>
      <c r="G402" s="381"/>
      <c r="H402" s="392"/>
      <c r="I402" s="381"/>
      <c r="J402" s="677"/>
    </row>
    <row r="403" spans="1:10" ht="25.5">
      <c r="A403" s="660" t="str">
        <f>'PLANILHA ORÇAMENTÁRIA'!A110</f>
        <v>11.1.2</v>
      </c>
      <c r="B403" s="409" t="str">
        <f>'PLANILHA ORÇAMENTÁRIA'!D110</f>
        <v>Chapisco de argamassa de cimento e areia média ou grossa lavada no traço 1:3, espessura 5mm, com utilização de impermeabilizante</v>
      </c>
      <c r="C403" s="111" t="str">
        <f>'PLANILHA ORÇAMENTÁRIA'!E110</f>
        <v>m2</v>
      </c>
      <c r="D403" s="377" t="s">
        <v>389</v>
      </c>
      <c r="E403" s="377" t="s">
        <v>390</v>
      </c>
      <c r="F403" s="377" t="s">
        <v>391</v>
      </c>
      <c r="G403" s="377" t="s">
        <v>392</v>
      </c>
      <c r="H403" s="377" t="s">
        <v>393</v>
      </c>
      <c r="I403" s="377" t="s">
        <v>394</v>
      </c>
      <c r="J403" s="625" t="s">
        <v>395</v>
      </c>
    </row>
    <row r="404" spans="1:10" s="225" customFormat="1">
      <c r="A404" s="660"/>
      <c r="B404" s="384" t="s">
        <v>508</v>
      </c>
      <c r="C404" s="111"/>
      <c r="D404" s="117">
        <v>2</v>
      </c>
      <c r="E404" s="117"/>
      <c r="F404" s="117"/>
      <c r="G404" s="117"/>
      <c r="H404" s="117">
        <f>J283</f>
        <v>76.27</v>
      </c>
      <c r="I404" s="117"/>
      <c r="J404" s="625">
        <f>D404*H404</f>
        <v>152.54</v>
      </c>
    </row>
    <row r="405" spans="1:10" s="225" customFormat="1">
      <c r="A405" s="660"/>
      <c r="B405" s="678" t="s">
        <v>509</v>
      </c>
      <c r="C405" s="327"/>
      <c r="D405" s="438"/>
      <c r="E405" s="679"/>
      <c r="F405" s="439"/>
      <c r="G405" s="117"/>
      <c r="H405" s="117">
        <f>J307</f>
        <v>7</v>
      </c>
      <c r="I405" s="117"/>
      <c r="J405" s="625"/>
    </row>
    <row r="406" spans="1:10" s="225" customFormat="1">
      <c r="A406" s="660"/>
      <c r="B406" s="504" t="s">
        <v>510</v>
      </c>
      <c r="C406" s="327"/>
      <c r="D406" s="438">
        <v>2</v>
      </c>
      <c r="E406" s="349">
        <f>2.41+13.64+3.64+1.65+1.8+8.95+2.58</f>
        <v>34.67</v>
      </c>
      <c r="F406" s="439"/>
      <c r="G406" s="117">
        <v>0.4</v>
      </c>
      <c r="H406" s="117">
        <f>D406*E406*G406</f>
        <v>27.736000000000004</v>
      </c>
      <c r="I406" s="117"/>
      <c r="J406" s="625">
        <f>H406</f>
        <v>27.736000000000004</v>
      </c>
    </row>
    <row r="407" spans="1:10">
      <c r="A407" s="626"/>
      <c r="B407" s="116"/>
      <c r="C407" s="111"/>
      <c r="D407" s="389"/>
      <c r="E407" s="381"/>
      <c r="F407" s="381"/>
      <c r="G407" s="381"/>
      <c r="H407" s="381"/>
      <c r="I407" s="410" t="s">
        <v>398</v>
      </c>
      <c r="J407" s="628">
        <f>ROUND(SUM(J404:J406),2)</f>
        <v>180.28</v>
      </c>
    </row>
    <row r="408" spans="1:10">
      <c r="A408" s="638"/>
      <c r="B408" s="381"/>
      <c r="C408" s="381"/>
      <c r="D408" s="389"/>
      <c r="E408" s="381"/>
      <c r="F408" s="381"/>
      <c r="G408" s="381"/>
      <c r="H408" s="381"/>
      <c r="I408" s="381"/>
      <c r="J408" s="647"/>
    </row>
    <row r="409" spans="1:10">
      <c r="A409" s="613">
        <f>'PLANILHA ORÇAMENTÁRIA'!A112</f>
        <v>12</v>
      </c>
      <c r="B409" s="275" t="str">
        <f>'PLANILHA ORÇAMENTÁRIA'!D112</f>
        <v>PISOS INTERNOS E EXTERNOS</v>
      </c>
      <c r="C409" s="274"/>
      <c r="D409" s="382"/>
      <c r="E409" s="344"/>
      <c r="F409" s="344"/>
      <c r="G409" s="344"/>
      <c r="H409" s="344"/>
      <c r="I409" s="344"/>
      <c r="J409" s="614"/>
    </row>
    <row r="410" spans="1:10">
      <c r="A410" s="639" t="str">
        <f>'PLANILHA ORÇAMENTÁRIA'!A113</f>
        <v>12.1</v>
      </c>
      <c r="B410" s="279" t="str">
        <f>'PLANILHA ORÇAMENTÁRIA'!D113</f>
        <v>LASTRO DE CONTRAPISO</v>
      </c>
      <c r="C410" s="111"/>
      <c r="D410" s="111"/>
      <c r="E410" s="111"/>
      <c r="F410" s="111"/>
      <c r="G410" s="111"/>
      <c r="H410" s="111"/>
      <c r="I410" s="111"/>
      <c r="J410" s="616"/>
    </row>
    <row r="411" spans="1:10" ht="25.5">
      <c r="A411" s="661" t="str">
        <f>'PLANILHA ORÇAMENTÁRIA'!A114</f>
        <v>12.1.1</v>
      </c>
      <c r="B411" s="412" t="str">
        <f>'PLANILHA ORÇAMENTÁRIA'!D114</f>
        <v>Lastro impermeabilizado de concreto não estrutural, espessura de 6 cm</v>
      </c>
      <c r="C411" s="267" t="str">
        <f>'PLANILHA ORÇAMENTÁRIA'!E114</f>
        <v>m2</v>
      </c>
      <c r="D411" s="440" t="s">
        <v>389</v>
      </c>
      <c r="E411" s="440" t="s">
        <v>390</v>
      </c>
      <c r="F411" s="440" t="s">
        <v>391</v>
      </c>
      <c r="G411" s="440" t="s">
        <v>392</v>
      </c>
      <c r="H411" s="440" t="s">
        <v>393</v>
      </c>
      <c r="I411" s="440" t="s">
        <v>394</v>
      </c>
      <c r="J411" s="618" t="s">
        <v>395</v>
      </c>
    </row>
    <row r="412" spans="1:10" s="225" customFormat="1">
      <c r="A412" s="979"/>
      <c r="B412" s="981" t="s">
        <v>511</v>
      </c>
      <c r="C412" s="267"/>
      <c r="D412" s="268"/>
      <c r="E412" s="268">
        <v>9.68</v>
      </c>
      <c r="F412" s="268">
        <v>2.4</v>
      </c>
      <c r="G412" s="268"/>
      <c r="H412" s="268">
        <f>E412*F412</f>
        <v>23.231999999999999</v>
      </c>
      <c r="I412" s="268"/>
      <c r="J412" s="625">
        <f>H412</f>
        <v>23.231999999999999</v>
      </c>
    </row>
    <row r="413" spans="1:10" s="225" customFormat="1">
      <c r="A413" s="980"/>
      <c r="B413" s="982"/>
      <c r="C413" s="451"/>
      <c r="D413" s="388"/>
      <c r="E413" s="388">
        <v>4.37</v>
      </c>
      <c r="F413" s="388">
        <v>1.73</v>
      </c>
      <c r="G413" s="388"/>
      <c r="H413" s="388">
        <f>E413*F413</f>
        <v>7.5601000000000003</v>
      </c>
      <c r="I413" s="388"/>
      <c r="J413" s="642">
        <f>H413</f>
        <v>7.5601000000000003</v>
      </c>
    </row>
    <row r="414" spans="1:10" s="225" customFormat="1">
      <c r="A414" s="664"/>
      <c r="B414" s="500" t="s">
        <v>397</v>
      </c>
      <c r="C414" s="286"/>
      <c r="D414" s="349"/>
      <c r="E414" s="349">
        <v>11.04</v>
      </c>
      <c r="F414" s="349">
        <v>1.19</v>
      </c>
      <c r="G414" s="349"/>
      <c r="H414" s="349">
        <f>E414*F414</f>
        <v>13.137599999999999</v>
      </c>
      <c r="I414" s="349"/>
      <c r="J414" s="620">
        <f>H414</f>
        <v>13.137599999999999</v>
      </c>
    </row>
    <row r="415" spans="1:10">
      <c r="A415" s="630"/>
      <c r="B415" s="509"/>
      <c r="C415" s="507"/>
      <c r="D415" s="441"/>
      <c r="E415" s="441"/>
      <c r="F415" s="441"/>
      <c r="G415" s="441"/>
      <c r="H415" s="441"/>
      <c r="I415" s="442" t="s">
        <v>398</v>
      </c>
      <c r="J415" s="644">
        <f>ROUND(SUM(J412:J414),2)</f>
        <v>43.93</v>
      </c>
    </row>
    <row r="416" spans="1:10">
      <c r="A416" s="680"/>
      <c r="B416" s="351"/>
      <c r="C416" s="351"/>
      <c r="D416" s="387"/>
      <c r="E416" s="351"/>
      <c r="F416" s="351"/>
      <c r="G416" s="351"/>
      <c r="H416" s="351"/>
      <c r="I416" s="443"/>
      <c r="J416" s="640"/>
    </row>
    <row r="417" spans="1:10">
      <c r="A417" s="621" t="str">
        <f>'PLANILHA ORÇAMENTÁRIA'!A115</f>
        <v>12.2</v>
      </c>
      <c r="B417" s="423" t="str">
        <f>'PLANILHA ORÇAMENTÁRIA'!D115</f>
        <v>ACABAMENTOS</v>
      </c>
      <c r="C417" s="286"/>
      <c r="D417" s="286"/>
      <c r="E417" s="286"/>
      <c r="F417" s="286"/>
      <c r="G417" s="286"/>
      <c r="H417" s="286"/>
      <c r="I417" s="286"/>
      <c r="J417" s="681"/>
    </row>
    <row r="418" spans="1:10" ht="25.5">
      <c r="A418" s="664" t="str">
        <f>'PLANILHA ORÇAMENTÁRIA'!A116</f>
        <v>12.2.1</v>
      </c>
      <c r="B418" s="337" t="str">
        <f>'PLANILHA ORÇAMENTÁRIA'!D116</f>
        <v>Piso de cimentado camurçado executado com argamassa de cimento e areia no traço 1:3, esp. 3.0cm</v>
      </c>
      <c r="C418" s="286" t="str">
        <f>'PLANILHA ORÇAMENTÁRIA'!E116</f>
        <v>m2</v>
      </c>
      <c r="D418" s="349" t="s">
        <v>389</v>
      </c>
      <c r="E418" s="349" t="s">
        <v>390</v>
      </c>
      <c r="F418" s="349" t="s">
        <v>391</v>
      </c>
      <c r="G418" s="349" t="s">
        <v>392</v>
      </c>
      <c r="H418" s="349" t="s">
        <v>393</v>
      </c>
      <c r="I418" s="349" t="s">
        <v>394</v>
      </c>
      <c r="J418" s="620" t="s">
        <v>395</v>
      </c>
    </row>
    <row r="419" spans="1:10">
      <c r="A419" s="979"/>
      <c r="B419" s="981" t="s">
        <v>511</v>
      </c>
      <c r="C419" s="267"/>
      <c r="D419" s="268"/>
      <c r="E419" s="268">
        <v>9.68</v>
      </c>
      <c r="F419" s="268">
        <v>2.4</v>
      </c>
      <c r="G419" s="268"/>
      <c r="H419" s="268">
        <f>E419*F419</f>
        <v>23.231999999999999</v>
      </c>
      <c r="I419" s="268"/>
      <c r="J419" s="625">
        <f>H419</f>
        <v>23.231999999999999</v>
      </c>
    </row>
    <row r="420" spans="1:10">
      <c r="A420" s="980"/>
      <c r="B420" s="982"/>
      <c r="C420" s="451"/>
      <c r="D420" s="388"/>
      <c r="E420" s="388">
        <v>4.37</v>
      </c>
      <c r="F420" s="388">
        <v>1.73</v>
      </c>
      <c r="G420" s="388"/>
      <c r="H420" s="388">
        <f>E420*F420</f>
        <v>7.5601000000000003</v>
      </c>
      <c r="I420" s="388"/>
      <c r="J420" s="642">
        <f>H420</f>
        <v>7.5601000000000003</v>
      </c>
    </row>
    <row r="421" spans="1:10">
      <c r="A421" s="664"/>
      <c r="B421" s="500" t="s">
        <v>397</v>
      </c>
      <c r="C421" s="286"/>
      <c r="D421" s="349"/>
      <c r="E421" s="349">
        <v>11.04</v>
      </c>
      <c r="F421" s="349">
        <v>1.19</v>
      </c>
      <c r="G421" s="349"/>
      <c r="H421" s="349">
        <f>E421*F421</f>
        <v>13.137599999999999</v>
      </c>
      <c r="I421" s="349"/>
      <c r="J421" s="620">
        <f>H421</f>
        <v>13.137599999999999</v>
      </c>
    </row>
    <row r="422" spans="1:10">
      <c r="A422" s="626"/>
      <c r="B422" s="367"/>
      <c r="C422" s="111"/>
      <c r="D422" s="117"/>
      <c r="E422" s="117"/>
      <c r="F422" s="117"/>
      <c r="G422" s="117"/>
      <c r="H422" s="117"/>
      <c r="I422" s="410" t="s">
        <v>398</v>
      </c>
      <c r="J422" s="628">
        <f>ROUND(SUM(J419:J421),2)</f>
        <v>43.93</v>
      </c>
    </row>
    <row r="423" spans="1:10">
      <c r="A423" s="621"/>
      <c r="B423" s="423"/>
      <c r="C423" s="286"/>
      <c r="D423" s="286"/>
      <c r="E423" s="286"/>
      <c r="F423" s="286"/>
      <c r="G423" s="286"/>
      <c r="H423" s="286"/>
      <c r="I423" s="286"/>
      <c r="J423" s="681"/>
    </row>
    <row r="424" spans="1:10" ht="51">
      <c r="A424" s="663" t="str">
        <f>'PLANILHA ORÇAMENTÁRIA'!A117</f>
        <v>12.2.2</v>
      </c>
      <c r="B424" s="291" t="str">
        <f>'PLANILHA ORÇAMENTÁRIA'!D117</f>
        <v>Piso argamassa alta resistência tipo granilite ou equiv de qualidade comprovada, esp de 10mm, com juntas plástica em quadros de 1m, na cor natural, com acabamento anti-derrapante mecanizado, inclusive regularização e=3.0cm</v>
      </c>
      <c r="C424" s="451" t="str">
        <f>'PLANILHA ORÇAMENTÁRIA'!E117</f>
        <v>m2</v>
      </c>
      <c r="D424" s="388" t="s">
        <v>389</v>
      </c>
      <c r="E424" s="388" t="s">
        <v>390</v>
      </c>
      <c r="F424" s="388" t="s">
        <v>391</v>
      </c>
      <c r="G424" s="388" t="s">
        <v>392</v>
      </c>
      <c r="H424" s="388" t="s">
        <v>393</v>
      </c>
      <c r="I424" s="388" t="s">
        <v>394</v>
      </c>
      <c r="J424" s="642" t="s">
        <v>395</v>
      </c>
    </row>
    <row r="425" spans="1:10">
      <c r="A425" s="660"/>
      <c r="B425" s="384" t="s">
        <v>512</v>
      </c>
      <c r="C425" s="111"/>
      <c r="D425" s="117"/>
      <c r="E425" s="117"/>
      <c r="F425" s="117"/>
      <c r="G425" s="117"/>
      <c r="H425" s="117"/>
      <c r="I425" s="117"/>
      <c r="J425" s="625"/>
    </row>
    <row r="426" spans="1:10">
      <c r="A426" s="664"/>
      <c r="B426" s="504" t="s">
        <v>513</v>
      </c>
      <c r="C426" s="327"/>
      <c r="D426" s="438"/>
      <c r="E426" s="349"/>
      <c r="F426" s="439"/>
      <c r="G426" s="117"/>
      <c r="H426" s="117">
        <v>24.4</v>
      </c>
      <c r="I426" s="117"/>
      <c r="J426" s="625">
        <f>H426</f>
        <v>24.4</v>
      </c>
    </row>
    <row r="427" spans="1:10">
      <c r="A427" s="664"/>
      <c r="B427" s="504" t="s">
        <v>514</v>
      </c>
      <c r="C427" s="327"/>
      <c r="D427" s="438"/>
      <c r="E427" s="349"/>
      <c r="F427" s="439"/>
      <c r="G427" s="117"/>
      <c r="H427" s="117">
        <v>29.56</v>
      </c>
      <c r="I427" s="117"/>
      <c r="J427" s="625">
        <f>H427</f>
        <v>29.56</v>
      </c>
    </row>
    <row r="428" spans="1:10">
      <c r="A428" s="664"/>
      <c r="B428" s="504" t="s">
        <v>515</v>
      </c>
      <c r="C428" s="327"/>
      <c r="D428" s="438"/>
      <c r="E428" s="349"/>
      <c r="F428" s="439"/>
      <c r="G428" s="117"/>
      <c r="H428" s="117">
        <v>53.44</v>
      </c>
      <c r="I428" s="117"/>
      <c r="J428" s="625">
        <f>H428</f>
        <v>53.44</v>
      </c>
    </row>
    <row r="429" spans="1:10">
      <c r="A429" s="664"/>
      <c r="B429" s="504" t="s">
        <v>516</v>
      </c>
      <c r="C429" s="327"/>
      <c r="D429" s="438">
        <v>15</v>
      </c>
      <c r="E429" s="349">
        <v>1.84</v>
      </c>
      <c r="F429" s="439">
        <v>0.3</v>
      </c>
      <c r="G429" s="117"/>
      <c r="H429" s="117"/>
      <c r="I429" s="117"/>
      <c r="J429" s="625">
        <f>D429*E429*F429</f>
        <v>8.2799999999999994</v>
      </c>
    </row>
    <row r="430" spans="1:10" s="225" customFormat="1">
      <c r="A430" s="624"/>
      <c r="B430" s="504" t="s">
        <v>517</v>
      </c>
      <c r="C430" s="327"/>
      <c r="D430" s="438">
        <v>15</v>
      </c>
      <c r="E430" s="349">
        <v>1.84</v>
      </c>
      <c r="F430" s="439"/>
      <c r="G430" s="117">
        <v>0.18</v>
      </c>
      <c r="H430" s="117"/>
      <c r="I430" s="117"/>
      <c r="J430" s="625">
        <f>D430*E430*G430</f>
        <v>4.968</v>
      </c>
    </row>
    <row r="431" spans="1:10" s="225" customFormat="1">
      <c r="A431" s="624"/>
      <c r="B431" s="502" t="s">
        <v>402</v>
      </c>
      <c r="C431" s="327"/>
      <c r="D431" s="117"/>
      <c r="E431" s="117">
        <v>2.14</v>
      </c>
      <c r="F431" s="117">
        <v>2.57</v>
      </c>
      <c r="G431" s="117"/>
      <c r="H431" s="117">
        <f>E431*F431</f>
        <v>5.4997999999999996</v>
      </c>
      <c r="I431" s="117"/>
      <c r="J431" s="625">
        <f>H431</f>
        <v>5.4997999999999996</v>
      </c>
    </row>
    <row r="432" spans="1:10">
      <c r="A432" s="626"/>
      <c r="B432" s="367"/>
      <c r="C432" s="111"/>
      <c r="D432" s="117"/>
      <c r="E432" s="117"/>
      <c r="F432" s="117"/>
      <c r="G432" s="117"/>
      <c r="H432" s="117"/>
      <c r="I432" s="410" t="s">
        <v>398</v>
      </c>
      <c r="J432" s="628">
        <f>ROUND(SUM(J425:J431),2)</f>
        <v>126.15</v>
      </c>
    </row>
    <row r="433" spans="1:13">
      <c r="A433" s="638"/>
      <c r="B433" s="381"/>
      <c r="C433" s="381"/>
      <c r="D433" s="389"/>
      <c r="E433" s="381"/>
      <c r="F433" s="381"/>
      <c r="G433" s="381"/>
      <c r="H433" s="381"/>
      <c r="I433" s="411"/>
      <c r="J433" s="637"/>
    </row>
    <row r="434" spans="1:13" ht="51">
      <c r="A434" s="663" t="str">
        <f>'PLANILHA ORÇAMENTÁRIA'!A118</f>
        <v>12.2.3</v>
      </c>
      <c r="B434" s="291" t="str">
        <f>'PLANILHA ORÇAMENTÁRIA'!D118</f>
        <v>Porcelanato esmaltado, acabamento acetinado, dim. 60x60cm, ref. de cor CIMENTO CINZA BOLD Portobello/equiv, utilizando dupla colagem de argamassa colante para porcelanato tipo ACIII e rejunte 3mm para porcelanato</v>
      </c>
      <c r="C434" s="451" t="str">
        <f>'PLANILHA ORÇAMENTÁRIA'!E118</f>
        <v>m2</v>
      </c>
      <c r="D434" s="388" t="s">
        <v>389</v>
      </c>
      <c r="E434" s="388" t="s">
        <v>390</v>
      </c>
      <c r="F434" s="388" t="s">
        <v>391</v>
      </c>
      <c r="G434" s="388" t="s">
        <v>392</v>
      </c>
      <c r="H434" s="388" t="s">
        <v>393</v>
      </c>
      <c r="I434" s="388" t="s">
        <v>394</v>
      </c>
      <c r="J434" s="642" t="s">
        <v>395</v>
      </c>
    </row>
    <row r="435" spans="1:13">
      <c r="A435" s="660"/>
      <c r="B435" s="367" t="s">
        <v>410</v>
      </c>
      <c r="C435" s="111"/>
      <c r="D435" s="117"/>
      <c r="E435" s="117"/>
      <c r="F435" s="117">
        <v>2</v>
      </c>
      <c r="G435" s="117">
        <v>1.3</v>
      </c>
      <c r="H435" s="117">
        <f>F435*G435</f>
        <v>2.6</v>
      </c>
      <c r="I435" s="117"/>
      <c r="J435" s="625">
        <f>H435</f>
        <v>2.6</v>
      </c>
    </row>
    <row r="436" spans="1:13">
      <c r="A436" s="626"/>
      <c r="B436" s="367"/>
      <c r="C436" s="111"/>
      <c r="D436" s="117"/>
      <c r="E436" s="117"/>
      <c r="F436" s="117"/>
      <c r="G436" s="117"/>
      <c r="H436" s="117"/>
      <c r="I436" s="410" t="s">
        <v>398</v>
      </c>
      <c r="J436" s="628">
        <f>ROUND(SUM(J435:J435),2)</f>
        <v>2.6</v>
      </c>
    </row>
    <row r="437" spans="1:13">
      <c r="A437" s="638"/>
      <c r="B437" s="381"/>
      <c r="C437" s="381"/>
      <c r="D437" s="389"/>
      <c r="E437" s="381"/>
      <c r="F437" s="381"/>
      <c r="G437" s="381"/>
      <c r="H437" s="381"/>
      <c r="I437" s="411"/>
      <c r="J437" s="637"/>
    </row>
    <row r="438" spans="1:13">
      <c r="A438" s="621" t="str">
        <f>'PLANILHA ORÇAMENTÁRIA'!A119</f>
        <v>12.3</v>
      </c>
      <c r="B438" s="423" t="str">
        <f>'PLANILHA ORÇAMENTÁRIA'!D119</f>
        <v>DEGRAUS, RODAPÉS, SOLEIRAS E PEITORIS</v>
      </c>
      <c r="C438" s="286"/>
      <c r="D438" s="286"/>
      <c r="E438" s="286"/>
      <c r="F438" s="286"/>
      <c r="G438" s="286"/>
      <c r="H438" s="286"/>
      <c r="I438" s="286"/>
      <c r="J438" s="681"/>
    </row>
    <row r="439" spans="1:13" ht="52.5" customHeight="1">
      <c r="A439" s="664" t="str">
        <f>'PLANILHA ORÇAMENTÁRIA'!A120</f>
        <v>12.3.1</v>
      </c>
      <c r="B439" s="337" t="str">
        <f>'PLANILHA ORÇAMENTÁRIA'!D120</f>
        <v>Rodapé de argamassa de alta resistência tipo granilite ou equivalente de qualidade comprovada, altura de 10 cm e espessura de 10 mm, com cantos boleados, executado com cimento e granitina grana N.1, inclusive polimento</v>
      </c>
      <c r="C439" s="286" t="str">
        <f>'PLANILHA ORÇAMENTÁRIA'!E120</f>
        <v>m</v>
      </c>
      <c r="D439" s="349" t="s">
        <v>389</v>
      </c>
      <c r="E439" s="349" t="s">
        <v>390</v>
      </c>
      <c r="F439" s="349" t="s">
        <v>391</v>
      </c>
      <c r="G439" s="349" t="s">
        <v>392</v>
      </c>
      <c r="H439" s="349" t="s">
        <v>393</v>
      </c>
      <c r="I439" s="349" t="s">
        <v>394</v>
      </c>
      <c r="J439" s="620" t="s">
        <v>395</v>
      </c>
    </row>
    <row r="440" spans="1:13">
      <c r="A440" s="664"/>
      <c r="B440" s="504" t="s">
        <v>514</v>
      </c>
      <c r="C440" s="327"/>
      <c r="D440" s="438"/>
      <c r="E440" s="349">
        <f>2.06+2.9+8.65+4.85+4.3+0.6+0.6+7.65</f>
        <v>31.610000000000007</v>
      </c>
      <c r="F440" s="439"/>
      <c r="G440" s="117"/>
      <c r="H440" s="117"/>
      <c r="I440" s="117"/>
      <c r="J440" s="625">
        <f>E440</f>
        <v>31.610000000000007</v>
      </c>
    </row>
    <row r="441" spans="1:13">
      <c r="A441" s="664"/>
      <c r="B441" s="504" t="s">
        <v>515</v>
      </c>
      <c r="C441" s="327"/>
      <c r="D441" s="438"/>
      <c r="E441" s="349">
        <f>32.76+20.23</f>
        <v>52.989999999999995</v>
      </c>
      <c r="F441" s="439"/>
      <c r="G441" s="117"/>
      <c r="H441" s="117"/>
      <c r="I441" s="117"/>
      <c r="J441" s="625">
        <f>E441</f>
        <v>52.989999999999995</v>
      </c>
    </row>
    <row r="442" spans="1:13">
      <c r="A442" s="664"/>
      <c r="B442" s="504" t="s">
        <v>518</v>
      </c>
      <c r="C442" s="327"/>
      <c r="D442" s="438"/>
      <c r="E442" s="349">
        <f>7.5+7.5+0.15+0.1+0.43+0.43</f>
        <v>16.11</v>
      </c>
      <c r="F442" s="439"/>
      <c r="G442" s="117"/>
      <c r="H442" s="117"/>
      <c r="I442" s="117"/>
      <c r="J442" s="625">
        <f>E442</f>
        <v>16.11</v>
      </c>
    </row>
    <row r="443" spans="1:13">
      <c r="A443" s="624"/>
      <c r="B443" s="502" t="s">
        <v>402</v>
      </c>
      <c r="C443" s="327"/>
      <c r="D443" s="117"/>
      <c r="E443" s="349">
        <v>2.14</v>
      </c>
      <c r="F443" s="439"/>
      <c r="G443" s="117"/>
      <c r="H443" s="117"/>
      <c r="I443" s="117"/>
      <c r="J443" s="625">
        <f>E443</f>
        <v>2.14</v>
      </c>
      <c r="K443" s="225"/>
      <c r="L443" s="225"/>
      <c r="M443" s="225"/>
    </row>
    <row r="444" spans="1:13">
      <c r="A444" s="626"/>
      <c r="B444" s="367"/>
      <c r="C444" s="111"/>
      <c r="D444" s="117"/>
      <c r="E444" s="117"/>
      <c r="F444" s="117"/>
      <c r="G444" s="117"/>
      <c r="H444" s="117"/>
      <c r="I444" s="410" t="s">
        <v>398</v>
      </c>
      <c r="J444" s="628">
        <f>ROUND(SUM(J440:J443),2)</f>
        <v>102.85</v>
      </c>
    </row>
    <row r="445" spans="1:13">
      <c r="A445" s="638"/>
      <c r="B445" s="381"/>
      <c r="C445" s="381"/>
      <c r="D445" s="389"/>
      <c r="E445" s="381"/>
      <c r="F445" s="381"/>
      <c r="G445" s="381"/>
      <c r="H445" s="381"/>
      <c r="I445" s="411"/>
      <c r="J445" s="637"/>
    </row>
    <row r="446" spans="1:13">
      <c r="A446" s="613">
        <f>'PLANILHA ORÇAMENTÁRIA'!A122</f>
        <v>13</v>
      </c>
      <c r="B446" s="275" t="str">
        <f>'PLANILHA ORÇAMENTÁRIA'!D122</f>
        <v>INSTALAÇÕES HIDRO-SANITÁRIAS</v>
      </c>
      <c r="C446" s="274"/>
      <c r="D446" s="382"/>
      <c r="E446" s="344"/>
      <c r="F446" s="344"/>
      <c r="G446" s="344"/>
      <c r="H446" s="344"/>
      <c r="I446" s="344"/>
      <c r="J446" s="614"/>
    </row>
    <row r="447" spans="1:13">
      <c r="A447" s="621" t="str">
        <f>'PLANILHA ORÇAMENTÁRIA'!A123</f>
        <v>13.1</v>
      </c>
      <c r="B447" s="423" t="str">
        <f>'PLANILHA ORÇAMENTÁRIA'!D123</f>
        <v>TUBULAÇÃO DE LIGAÇÃO DE CAIXAS</v>
      </c>
      <c r="C447" s="327"/>
      <c r="D447" s="111"/>
      <c r="E447" s="111"/>
      <c r="F447" s="111"/>
      <c r="G447" s="111"/>
      <c r="H447" s="111"/>
      <c r="I447" s="111"/>
      <c r="J447" s="616"/>
    </row>
    <row r="448" spans="1:13" ht="25.5">
      <c r="A448" s="682" t="str">
        <f>'PLANILHA ORÇAMENTÁRIA'!A124</f>
        <v>13.1.1</v>
      </c>
      <c r="B448" s="338" t="str">
        <f>'PLANILHA ORÇAMENTÁRIA'!D124</f>
        <v>Tubo PVC rígido para esgoto no diâmetro de 100mm incluindo escavação e aterro com areia</v>
      </c>
      <c r="C448" s="111" t="str">
        <f>'PLANILHA ORÇAMENTÁRIA'!E120</f>
        <v>m</v>
      </c>
      <c r="D448" s="117" t="s">
        <v>389</v>
      </c>
      <c r="E448" s="117" t="s">
        <v>390</v>
      </c>
      <c r="F448" s="117" t="s">
        <v>391</v>
      </c>
      <c r="G448" s="117" t="s">
        <v>392</v>
      </c>
      <c r="H448" s="117" t="s">
        <v>393</v>
      </c>
      <c r="I448" s="117" t="s">
        <v>394</v>
      </c>
      <c r="J448" s="625" t="s">
        <v>395</v>
      </c>
    </row>
    <row r="449" spans="1:10">
      <c r="A449" s="660"/>
      <c r="B449" s="436" t="s">
        <v>519</v>
      </c>
      <c r="C449" s="111"/>
      <c r="D449" s="117"/>
      <c r="E449" s="117">
        <v>20</v>
      </c>
      <c r="F449" s="117"/>
      <c r="G449" s="117"/>
      <c r="H449" s="117"/>
      <c r="I449" s="117"/>
      <c r="J449" s="625">
        <f>E449</f>
        <v>20</v>
      </c>
    </row>
    <row r="450" spans="1:10">
      <c r="A450" s="626"/>
      <c r="B450" s="383"/>
      <c r="C450" s="111"/>
      <c r="D450" s="392"/>
      <c r="E450" s="381"/>
      <c r="F450" s="381"/>
      <c r="G450" s="381"/>
      <c r="H450" s="392"/>
      <c r="I450" s="410" t="s">
        <v>398</v>
      </c>
      <c r="J450" s="628">
        <f>ROUND(SUM(J449:J449),2)</f>
        <v>20</v>
      </c>
    </row>
    <row r="451" spans="1:10">
      <c r="A451" s="680"/>
      <c r="B451" s="444"/>
      <c r="C451" s="381"/>
      <c r="D451" s="112"/>
      <c r="E451" s="112"/>
      <c r="F451" s="112"/>
      <c r="G451" s="112"/>
      <c r="H451" s="112"/>
      <c r="I451" s="411"/>
      <c r="J451" s="637"/>
    </row>
    <row r="452" spans="1:10">
      <c r="A452" s="621" t="str">
        <f>'PLANILHA ORÇAMENTÁRIA'!A125</f>
        <v>13.2</v>
      </c>
      <c r="B452" s="423" t="str">
        <f>'PLANILHA ORÇAMENTÁRIA'!D125</f>
        <v>CAIXAS EMPREGANDO ARGAMASSA DE CIMENTO, CAL E AREIA</v>
      </c>
      <c r="C452" s="327"/>
      <c r="D452" s="111"/>
      <c r="E452" s="111"/>
      <c r="F452" s="111"/>
      <c r="G452" s="111"/>
      <c r="H452" s="111"/>
      <c r="I452" s="111"/>
      <c r="J452" s="616"/>
    </row>
    <row r="453" spans="1:10" ht="51">
      <c r="A453" s="682" t="str">
        <f>'PLANILHA ORÇAMENTÁRIA'!A126</f>
        <v>13.2.1</v>
      </c>
      <c r="B453" s="338" t="str">
        <f>'PLANILHA ORÇAMENTÁRIA'!D126</f>
        <v>Caixas de inspeção de alv. blocos concreto 9x19x39cm, dim, 60x60cm e Hmáx = 1m, com tampa de conc. esp. 5cm, lastro de conc. esp. 10cm, revest intern. c/ chapisco e reboco impermeabilizado, incl. escavação, reaterro e enchimento</v>
      </c>
      <c r="C453" s="111" t="str">
        <f>'PLANILHA ORÇAMENTÁRIA'!E126</f>
        <v>und</v>
      </c>
      <c r="D453" s="117" t="s">
        <v>389</v>
      </c>
      <c r="E453" s="117" t="s">
        <v>390</v>
      </c>
      <c r="F453" s="117" t="s">
        <v>391</v>
      </c>
      <c r="G453" s="117" t="s">
        <v>392</v>
      </c>
      <c r="H453" s="117" t="s">
        <v>393</v>
      </c>
      <c r="I453" s="117" t="s">
        <v>394</v>
      </c>
      <c r="J453" s="625" t="s">
        <v>395</v>
      </c>
    </row>
    <row r="454" spans="1:10" s="225" customFormat="1">
      <c r="A454" s="660"/>
      <c r="B454" s="436" t="s">
        <v>519</v>
      </c>
      <c r="C454" s="111"/>
      <c r="D454" s="117">
        <v>2</v>
      </c>
      <c r="E454" s="117"/>
      <c r="F454" s="117"/>
      <c r="G454" s="117"/>
      <c r="H454" s="117"/>
      <c r="I454" s="117"/>
      <c r="J454" s="625">
        <f>D454</f>
        <v>2</v>
      </c>
    </row>
    <row r="455" spans="1:10">
      <c r="A455" s="617"/>
      <c r="B455" s="445"/>
      <c r="C455" s="267"/>
      <c r="D455" s="446"/>
      <c r="E455" s="447"/>
      <c r="F455" s="447"/>
      <c r="G455" s="447"/>
      <c r="H455" s="446"/>
      <c r="I455" s="448" t="s">
        <v>398</v>
      </c>
      <c r="J455" s="634">
        <f>ROUND(SUM(J454:J454),2)</f>
        <v>2</v>
      </c>
    </row>
    <row r="456" spans="1:10">
      <c r="A456" s="619"/>
      <c r="B456" s="449"/>
      <c r="C456" s="286"/>
      <c r="D456" s="391"/>
      <c r="E456" s="351"/>
      <c r="F456" s="351"/>
      <c r="G456" s="351"/>
      <c r="H456" s="391"/>
      <c r="I456" s="443"/>
      <c r="J456" s="640"/>
    </row>
    <row r="457" spans="1:10" ht="25.5">
      <c r="A457" s="682" t="str">
        <f>'PLANILHA ORÇAMENTÁRIA'!A127</f>
        <v>13.2.2</v>
      </c>
      <c r="B457" s="338" t="str">
        <f>'PLANILHA ORÇAMENTÁRIA'!D127</f>
        <v>Grelha largura 20 cm de ferro redondo de 1/2" a cada 3 cm, contorno com barra de ferro de 3/4" x 1/8" e caixilho de cantoneira de 1" x 3/16"</v>
      </c>
      <c r="C457" s="111" t="str">
        <f>'PLANILHA ORÇAMENTÁRIA'!E127</f>
        <v>m</v>
      </c>
      <c r="D457" s="117" t="s">
        <v>389</v>
      </c>
      <c r="E457" s="117" t="s">
        <v>390</v>
      </c>
      <c r="F457" s="117" t="s">
        <v>391</v>
      </c>
      <c r="G457" s="117" t="s">
        <v>392</v>
      </c>
      <c r="H457" s="117" t="s">
        <v>393</v>
      </c>
      <c r="I457" s="117" t="s">
        <v>394</v>
      </c>
      <c r="J457" s="625" t="s">
        <v>395</v>
      </c>
    </row>
    <row r="458" spans="1:10" ht="25.5">
      <c r="A458" s="661"/>
      <c r="B458" s="510" t="s">
        <v>520</v>
      </c>
      <c r="C458" s="267"/>
      <c r="D458" s="268"/>
      <c r="E458" s="268">
        <v>1.73</v>
      </c>
      <c r="F458" s="268"/>
      <c r="G458" s="268"/>
      <c r="H458" s="268"/>
      <c r="I458" s="268"/>
      <c r="J458" s="618">
        <f>E458</f>
        <v>1.73</v>
      </c>
    </row>
    <row r="459" spans="1:10">
      <c r="A459" s="619"/>
      <c r="B459" s="449"/>
      <c r="C459" s="286"/>
      <c r="D459" s="391"/>
      <c r="E459" s="351"/>
      <c r="F459" s="351"/>
      <c r="G459" s="351"/>
      <c r="H459" s="391"/>
      <c r="I459" s="429" t="s">
        <v>398</v>
      </c>
      <c r="J459" s="622">
        <f>ROUND(SUM(J458:J458),2)</f>
        <v>1.73</v>
      </c>
    </row>
    <row r="460" spans="1:10">
      <c r="A460" s="619"/>
      <c r="B460" s="449"/>
      <c r="C460" s="286"/>
      <c r="D460" s="391"/>
      <c r="E460" s="351"/>
      <c r="F460" s="351"/>
      <c r="G460" s="351"/>
      <c r="H460" s="391"/>
      <c r="I460" s="443"/>
      <c r="J460" s="640"/>
    </row>
    <row r="461" spans="1:10">
      <c r="A461" s="621" t="str">
        <f>'PLANILHA ORÇAMENTÁRIA'!A128</f>
        <v>13.3</v>
      </c>
      <c r="B461" s="423" t="str">
        <f>'PLANILHA ORÇAMENTÁRIA'!D128</f>
        <v>REDE DE ÁGUA FRIA - TUBOS SOLDÁVEIS DE PVC</v>
      </c>
      <c r="C461" s="286"/>
      <c r="D461" s="286"/>
      <c r="E461" s="286"/>
      <c r="F461" s="286"/>
      <c r="G461" s="286"/>
      <c r="H461" s="286"/>
      <c r="I461" s="286"/>
      <c r="J461" s="681"/>
    </row>
    <row r="462" spans="1:10" ht="25.5">
      <c r="A462" s="664" t="str">
        <f>'PLANILHA ORÇAMENTÁRIA'!A129</f>
        <v>13.3.1</v>
      </c>
      <c r="B462" s="337" t="str">
        <f>'PLANILHA ORÇAMENTÁRIA'!D129</f>
        <v>Tubo de PVC rígido soldável marrom, DN 25mm (3/4"), inclusive conexões</v>
      </c>
      <c r="C462" s="286" t="str">
        <f>'PLANILHA ORÇAMENTÁRIA'!E129</f>
        <v>m</v>
      </c>
      <c r="D462" s="350" t="s">
        <v>389</v>
      </c>
      <c r="E462" s="350" t="s">
        <v>390</v>
      </c>
      <c r="F462" s="350" t="s">
        <v>391</v>
      </c>
      <c r="G462" s="350" t="s">
        <v>392</v>
      </c>
      <c r="H462" s="350" t="s">
        <v>393</v>
      </c>
      <c r="I462" s="350" t="s">
        <v>394</v>
      </c>
      <c r="J462" s="620" t="s">
        <v>395</v>
      </c>
    </row>
    <row r="463" spans="1:10">
      <c r="A463" s="619"/>
      <c r="B463" s="502" t="s">
        <v>410</v>
      </c>
      <c r="C463" s="286"/>
      <c r="D463" s="391"/>
      <c r="E463" s="391">
        <v>2.6</v>
      </c>
      <c r="F463" s="351"/>
      <c r="G463" s="391"/>
      <c r="H463" s="391"/>
      <c r="I463" s="443"/>
      <c r="J463" s="652">
        <f>E463</f>
        <v>2.6</v>
      </c>
    </row>
    <row r="464" spans="1:10">
      <c r="A464" s="619"/>
      <c r="B464" s="449"/>
      <c r="C464" s="286"/>
      <c r="D464" s="391"/>
      <c r="E464" s="351"/>
      <c r="F464" s="351"/>
      <c r="G464" s="351"/>
      <c r="H464" s="391"/>
      <c r="I464" s="429" t="s">
        <v>398</v>
      </c>
      <c r="J464" s="622">
        <f>ROUND(SUM(J463:J463),2)</f>
        <v>2.6</v>
      </c>
    </row>
    <row r="465" spans="1:10">
      <c r="A465" s="619"/>
      <c r="B465" s="449"/>
      <c r="C465" s="286"/>
      <c r="D465" s="391"/>
      <c r="E465" s="351"/>
      <c r="F465" s="351"/>
      <c r="G465" s="351"/>
      <c r="H465" s="391"/>
      <c r="I465" s="443"/>
      <c r="J465" s="640"/>
    </row>
    <row r="466" spans="1:10">
      <c r="A466" s="621" t="str">
        <f>'PLANILHA ORÇAMENTÁRIA'!A130</f>
        <v>13.4</v>
      </c>
      <c r="B466" s="423" t="str">
        <f>'PLANILHA ORÇAMENTÁRIA'!D130</f>
        <v>REDE DE ESGOTO - TUBOS DE PVC</v>
      </c>
      <c r="C466" s="286"/>
      <c r="D466" s="286"/>
      <c r="E466" s="286"/>
      <c r="F466" s="286"/>
      <c r="G466" s="286"/>
      <c r="H466" s="286"/>
      <c r="I466" s="286"/>
      <c r="J466" s="681"/>
    </row>
    <row r="467" spans="1:10" ht="25.5">
      <c r="A467" s="682" t="str">
        <f>'PLANILHA ORÇAMENTÁRIA'!A131</f>
        <v>13.4.1</v>
      </c>
      <c r="B467" s="338" t="str">
        <f>'PLANILHA ORÇAMENTÁRIA'!D131</f>
        <v>Tubo de PVC rígido soldável branco, para esgoto, série normal, diâmetro 40mm (1 1/2"), inclusive conexões</v>
      </c>
      <c r="C467" s="270" t="str">
        <f>'PLANILHA ORÇAMENTÁRIA'!E131</f>
        <v>m</v>
      </c>
      <c r="D467" s="450" t="s">
        <v>389</v>
      </c>
      <c r="E467" s="450" t="s">
        <v>390</v>
      </c>
      <c r="F467" s="450" t="s">
        <v>391</v>
      </c>
      <c r="G467" s="450" t="s">
        <v>392</v>
      </c>
      <c r="H467" s="450" t="s">
        <v>393</v>
      </c>
      <c r="I467" s="450" t="s">
        <v>394</v>
      </c>
      <c r="J467" s="636" t="s">
        <v>395</v>
      </c>
    </row>
    <row r="468" spans="1:10">
      <c r="A468" s="626"/>
      <c r="B468" s="367" t="s">
        <v>410</v>
      </c>
      <c r="C468" s="111"/>
      <c r="D468" s="392"/>
      <c r="E468" s="392">
        <v>2.6</v>
      </c>
      <c r="F468" s="381"/>
      <c r="G468" s="392"/>
      <c r="H468" s="392"/>
      <c r="I468" s="411"/>
      <c r="J468" s="629">
        <f>E468</f>
        <v>2.6</v>
      </c>
    </row>
    <row r="469" spans="1:10">
      <c r="A469" s="665"/>
      <c r="B469" s="452"/>
      <c r="C469" s="451"/>
      <c r="D469" s="453"/>
      <c r="E469" s="454"/>
      <c r="F469" s="454"/>
      <c r="G469" s="454"/>
      <c r="H469" s="453"/>
      <c r="I469" s="448" t="s">
        <v>398</v>
      </c>
      <c r="J469" s="634">
        <f>ROUND(SUM(J468:J468),2)</f>
        <v>2.6</v>
      </c>
    </row>
    <row r="470" spans="1:10">
      <c r="A470" s="621"/>
      <c r="B470" s="423"/>
      <c r="C470" s="286"/>
      <c r="D470" s="286"/>
      <c r="E470" s="286"/>
      <c r="F470" s="286"/>
      <c r="G470" s="286"/>
      <c r="H470" s="286"/>
      <c r="I470" s="286"/>
      <c r="J470" s="681"/>
    </row>
    <row r="471" spans="1:10" ht="25.5">
      <c r="A471" s="682" t="str">
        <f>'PLANILHA ORÇAMENTÁRIA'!A132</f>
        <v>13.4.2</v>
      </c>
      <c r="B471" s="338" t="str">
        <f>'PLANILHA ORÇAMENTÁRIA'!D132</f>
        <v>Tubo de PVC rígido soldável branco, para esgoto, série normal, diâmetro 150mm (6"), inclusive conexões</v>
      </c>
      <c r="C471" s="270" t="str">
        <f>'PLANILHA ORÇAMENTÁRIA'!E132</f>
        <v>m</v>
      </c>
      <c r="D471" s="450" t="s">
        <v>389</v>
      </c>
      <c r="E471" s="450" t="s">
        <v>390</v>
      </c>
      <c r="F471" s="450" t="s">
        <v>391</v>
      </c>
      <c r="G471" s="450" t="s">
        <v>392</v>
      </c>
      <c r="H471" s="450" t="s">
        <v>393</v>
      </c>
      <c r="I471" s="450" t="s">
        <v>394</v>
      </c>
      <c r="J471" s="636" t="s">
        <v>395</v>
      </c>
    </row>
    <row r="472" spans="1:10" s="225" customFormat="1">
      <c r="A472" s="626"/>
      <c r="B472" s="367" t="s">
        <v>521</v>
      </c>
      <c r="C472" s="111"/>
      <c r="D472" s="392"/>
      <c r="E472" s="392">
        <v>9.1999999999999993</v>
      </c>
      <c r="F472" s="381"/>
      <c r="G472" s="392"/>
      <c r="H472" s="392"/>
      <c r="I472" s="411"/>
      <c r="J472" s="629">
        <f>E472</f>
        <v>9.1999999999999993</v>
      </c>
    </row>
    <row r="473" spans="1:10" s="225" customFormat="1">
      <c r="A473" s="626"/>
      <c r="B473" s="367" t="s">
        <v>522</v>
      </c>
      <c r="C473" s="111"/>
      <c r="D473" s="392">
        <v>2</v>
      </c>
      <c r="E473" s="392">
        <v>7</v>
      </c>
      <c r="F473" s="381"/>
      <c r="G473" s="392"/>
      <c r="H473" s="392"/>
      <c r="I473" s="411"/>
      <c r="J473" s="629">
        <f>D473*E473</f>
        <v>14</v>
      </c>
    </row>
    <row r="474" spans="1:10" s="225" customFormat="1">
      <c r="A474" s="617"/>
      <c r="B474" s="503" t="s">
        <v>523</v>
      </c>
      <c r="C474" s="267"/>
      <c r="D474" s="446">
        <v>2</v>
      </c>
      <c r="E474" s="446">
        <v>7</v>
      </c>
      <c r="F474" s="447"/>
      <c r="G474" s="446"/>
      <c r="H474" s="446"/>
      <c r="I474" s="424"/>
      <c r="J474" s="651">
        <f>D474*E474</f>
        <v>14</v>
      </c>
    </row>
    <row r="475" spans="1:10">
      <c r="A475" s="619"/>
      <c r="B475" s="449"/>
      <c r="C475" s="286"/>
      <c r="D475" s="391"/>
      <c r="E475" s="351"/>
      <c r="F475" s="351"/>
      <c r="G475" s="351"/>
      <c r="H475" s="391"/>
      <c r="I475" s="448" t="s">
        <v>398</v>
      </c>
      <c r="J475" s="634">
        <f>ROUND(SUM(J472:J472),2)</f>
        <v>9.1999999999999993</v>
      </c>
    </row>
    <row r="476" spans="1:10">
      <c r="A476" s="619"/>
      <c r="B476" s="449"/>
      <c r="C476" s="286"/>
      <c r="D476" s="391"/>
      <c r="E476" s="351"/>
      <c r="F476" s="351"/>
      <c r="G476" s="351"/>
      <c r="H476" s="391"/>
      <c r="I476" s="443"/>
      <c r="J476" s="640"/>
    </row>
    <row r="477" spans="1:10">
      <c r="A477" s="621" t="str">
        <f>'PLANILHA ORÇAMENTÁRIA'!A133</f>
        <v>13.5</v>
      </c>
      <c r="B477" s="423" t="str">
        <f>'PLANILHA ORÇAMENTÁRIA'!D133</f>
        <v>CAIXAS DE PVC / EQUIPAMENTOS</v>
      </c>
      <c r="C477" s="286"/>
      <c r="D477" s="286"/>
      <c r="E477" s="286"/>
      <c r="F477" s="286"/>
      <c r="G477" s="286"/>
      <c r="H477" s="286"/>
      <c r="I477" s="286"/>
      <c r="J477" s="681"/>
    </row>
    <row r="478" spans="1:10" ht="25.5">
      <c r="A478" s="682" t="str">
        <f>'PLANILHA ORÇAMENTÁRIA'!A134</f>
        <v>13.5.1</v>
      </c>
      <c r="B478" s="338" t="str">
        <f>'PLANILHA ORÇAMENTÁRIA'!D134</f>
        <v>Ralo quadrado seco em PVC, dimensões 100x100x52mm DN40, inclusive grelha quadrada em PVC branca, exclusive junta soldável</v>
      </c>
      <c r="C478" s="270" t="str">
        <f>'PLANILHA ORÇAMENTÁRIA'!E134</f>
        <v>und</v>
      </c>
      <c r="D478" s="450" t="s">
        <v>389</v>
      </c>
      <c r="E478" s="450" t="s">
        <v>390</v>
      </c>
      <c r="F478" s="450" t="s">
        <v>391</v>
      </c>
      <c r="G478" s="450" t="s">
        <v>392</v>
      </c>
      <c r="H478" s="450" t="s">
        <v>393</v>
      </c>
      <c r="I478" s="450" t="s">
        <v>394</v>
      </c>
      <c r="J478" s="636" t="s">
        <v>395</v>
      </c>
    </row>
    <row r="479" spans="1:10">
      <c r="A479" s="626"/>
      <c r="B479" s="367" t="s">
        <v>524</v>
      </c>
      <c r="C479" s="111"/>
      <c r="D479" s="392">
        <v>2</v>
      </c>
      <c r="E479" s="392"/>
      <c r="F479" s="381"/>
      <c r="G479" s="392"/>
      <c r="H479" s="392"/>
      <c r="I479" s="411"/>
      <c r="J479" s="629">
        <f>D479</f>
        <v>2</v>
      </c>
    </row>
    <row r="480" spans="1:10">
      <c r="A480" s="619"/>
      <c r="B480" s="449"/>
      <c r="C480" s="286"/>
      <c r="D480" s="391"/>
      <c r="E480" s="351"/>
      <c r="F480" s="351"/>
      <c r="G480" s="351"/>
      <c r="H480" s="391"/>
      <c r="I480" s="448" t="s">
        <v>398</v>
      </c>
      <c r="J480" s="634">
        <f>ROUND(SUM(J479:J479),2)</f>
        <v>2</v>
      </c>
    </row>
    <row r="481" spans="1:10">
      <c r="A481" s="626"/>
      <c r="B481" s="383"/>
      <c r="C481" s="111"/>
      <c r="D481" s="392"/>
      <c r="E481" s="381"/>
      <c r="F481" s="381"/>
      <c r="G481" s="381"/>
      <c r="H481" s="392"/>
      <c r="I481" s="411"/>
      <c r="J481" s="637"/>
    </row>
    <row r="482" spans="1:10">
      <c r="A482" s="613">
        <f>'PLANILHA ORÇAMENTÁRIA'!A136</f>
        <v>14</v>
      </c>
      <c r="B482" s="275" t="str">
        <f>'PLANILHA ORÇAMENTÁRIA'!D136</f>
        <v>INSTALAÇÕES ELÉTRICAS</v>
      </c>
      <c r="C482" s="274"/>
      <c r="D482" s="382"/>
      <c r="E482" s="344"/>
      <c r="F482" s="344"/>
      <c r="G482" s="344"/>
      <c r="H482" s="344"/>
      <c r="I482" s="344"/>
      <c r="J482" s="614"/>
    </row>
    <row r="483" spans="1:10">
      <c r="A483" s="639" t="str">
        <f>'PLANILHA ORÇAMENTÁRIA'!A137</f>
        <v>14.1</v>
      </c>
      <c r="B483" s="279" t="str">
        <f>'PLANILHA ORÇAMENTÁRIA'!D137</f>
        <v>QUADRO DE DISTRIBUIÇÃO</v>
      </c>
      <c r="C483" s="111"/>
      <c r="D483" s="111"/>
      <c r="E483" s="111"/>
      <c r="F483" s="111"/>
      <c r="G483" s="111"/>
      <c r="H483" s="111"/>
      <c r="I483" s="111"/>
      <c r="J483" s="616"/>
    </row>
    <row r="484" spans="1:10" ht="25.5">
      <c r="A484" s="660" t="str">
        <f>'PLANILHA ORÇAMENTÁRIA'!A138</f>
        <v>14.1.1</v>
      </c>
      <c r="B484" s="409" t="str">
        <f>'PLANILHA ORÇAMENTÁRIA'!D138</f>
        <v>Quadro de distribuição de energia em PVC, de embutir, com 12 divisões modulares com barramento</v>
      </c>
      <c r="C484" s="111" t="str">
        <f>'PLANILHA ORÇAMENTÁRIA'!E138</f>
        <v>und</v>
      </c>
      <c r="D484" s="377" t="s">
        <v>389</v>
      </c>
      <c r="E484" s="377" t="s">
        <v>390</v>
      </c>
      <c r="F484" s="377" t="s">
        <v>391</v>
      </c>
      <c r="G484" s="377" t="s">
        <v>392</v>
      </c>
      <c r="H484" s="377" t="s">
        <v>393</v>
      </c>
      <c r="I484" s="377" t="s">
        <v>394</v>
      </c>
      <c r="J484" s="625" t="s">
        <v>395</v>
      </c>
    </row>
    <row r="485" spans="1:10">
      <c r="A485" s="626"/>
      <c r="B485" s="367" t="s">
        <v>525</v>
      </c>
      <c r="C485" s="111"/>
      <c r="D485" s="117">
        <v>1</v>
      </c>
      <c r="E485" s="117"/>
      <c r="F485" s="117"/>
      <c r="G485" s="117"/>
      <c r="H485" s="117"/>
      <c r="I485" s="117"/>
      <c r="J485" s="625">
        <f>D485</f>
        <v>1</v>
      </c>
    </row>
    <row r="486" spans="1:10">
      <c r="A486" s="617"/>
      <c r="B486" s="381"/>
      <c r="C486" s="381"/>
      <c r="D486" s="389"/>
      <c r="E486" s="381"/>
      <c r="F486" s="381"/>
      <c r="G486" s="381"/>
      <c r="H486" s="381"/>
      <c r="I486" s="410" t="s">
        <v>398</v>
      </c>
      <c r="J486" s="628">
        <f>ROUND(SUM(J485:J485),2)</f>
        <v>1</v>
      </c>
    </row>
    <row r="487" spans="1:10">
      <c r="A487" s="683"/>
      <c r="B487" s="455"/>
      <c r="C487" s="277"/>
      <c r="D487" s="389"/>
      <c r="E487" s="381"/>
      <c r="F487" s="381"/>
      <c r="G487" s="381"/>
      <c r="H487" s="381"/>
      <c r="I487" s="381"/>
      <c r="J487" s="647"/>
    </row>
    <row r="488" spans="1:10">
      <c r="A488" s="621" t="str">
        <f>'PLANILHA ORÇAMENTÁRIA'!A139</f>
        <v>14.2</v>
      </c>
      <c r="B488" s="421" t="str">
        <f>'PLANILHA ORÇAMENTÁRIA'!D139</f>
        <v>COMPOSIÇÕES INTERMEDIÁRIAS P/ ELETRICA</v>
      </c>
      <c r="C488" s="111"/>
      <c r="D488" s="111"/>
      <c r="E488" s="111"/>
      <c r="F488" s="111"/>
      <c r="G488" s="111"/>
      <c r="H488" s="111"/>
      <c r="I488" s="111"/>
      <c r="J488" s="616"/>
    </row>
    <row r="489" spans="1:10" ht="25.5">
      <c r="A489" s="682" t="str">
        <f>'PLANILHA ORÇAMENTÁRIA'!A140</f>
        <v>14.2.1</v>
      </c>
      <c r="B489" s="409" t="str">
        <f>'PLANILHA ORÇAMENTÁRIA'!D140</f>
        <v>Fita isolante em rolo de 19mm x 20 m, número 33 Scoth ou equivalente</v>
      </c>
      <c r="C489" s="111" t="str">
        <f>'PLANILHA ORÇAMENTÁRIA'!E142</f>
        <v>m</v>
      </c>
      <c r="D489" s="377" t="s">
        <v>389</v>
      </c>
      <c r="E489" s="377" t="s">
        <v>390</v>
      </c>
      <c r="F489" s="377" t="s">
        <v>391</v>
      </c>
      <c r="G489" s="377" t="s">
        <v>392</v>
      </c>
      <c r="H489" s="377" t="s">
        <v>393</v>
      </c>
      <c r="I489" s="377" t="s">
        <v>394</v>
      </c>
      <c r="J489" s="625" t="s">
        <v>395</v>
      </c>
    </row>
    <row r="490" spans="1:10" s="226" customFormat="1">
      <c r="A490" s="626"/>
      <c r="B490" s="367" t="s">
        <v>526</v>
      </c>
      <c r="C490" s="111"/>
      <c r="D490" s="117">
        <v>2</v>
      </c>
      <c r="E490" s="117"/>
      <c r="F490" s="117"/>
      <c r="G490" s="117"/>
      <c r="H490" s="117"/>
      <c r="I490" s="117"/>
      <c r="J490" s="625">
        <f>D490</f>
        <v>2</v>
      </c>
    </row>
    <row r="491" spans="1:10">
      <c r="A491" s="626"/>
      <c r="B491" s="381"/>
      <c r="C491" s="381"/>
      <c r="D491" s="389"/>
      <c r="E491" s="381"/>
      <c r="F491" s="381"/>
      <c r="G491" s="381"/>
      <c r="H491" s="381"/>
      <c r="I491" s="410" t="s">
        <v>398</v>
      </c>
      <c r="J491" s="628">
        <f>ROUND(SUM(J490:J490),2)</f>
        <v>2</v>
      </c>
    </row>
    <row r="492" spans="1:10">
      <c r="A492" s="626"/>
      <c r="B492" s="381"/>
      <c r="C492" s="381"/>
      <c r="D492" s="389"/>
      <c r="E492" s="381"/>
      <c r="F492" s="381"/>
      <c r="G492" s="381"/>
      <c r="H492" s="381"/>
      <c r="I492" s="456"/>
      <c r="J492" s="629"/>
    </row>
    <row r="493" spans="1:10">
      <c r="A493" s="621" t="str">
        <f>'PLANILHA ORÇAMENTÁRIA'!A141</f>
        <v>14.3</v>
      </c>
      <c r="B493" s="421" t="str">
        <f>'PLANILHA ORÇAMENTÁRIA'!D141</f>
        <v>ELETRODUTOS E CONEXÕES</v>
      </c>
      <c r="C493" s="111"/>
      <c r="D493" s="111"/>
      <c r="E493" s="111"/>
      <c r="F493" s="111"/>
      <c r="G493" s="111"/>
      <c r="H493" s="111"/>
      <c r="I493" s="111"/>
      <c r="J493" s="616"/>
    </row>
    <row r="494" spans="1:10" ht="25.5">
      <c r="A494" s="682" t="str">
        <f>'PLANILHA ORÇAMENTÁRIA'!A142</f>
        <v>14.3.1</v>
      </c>
      <c r="B494" s="409" t="str">
        <f>'PLANILHA ORÇAMENTÁRIA'!D142</f>
        <v>Eletroduto flexível corrugado diâmetro 3/4", Amarelo ? Tigreflex ou equivalente</v>
      </c>
      <c r="C494" s="111" t="str">
        <f>'PLANILHA ORÇAMENTÁRIA'!E140</f>
        <v>und</v>
      </c>
      <c r="D494" s="377" t="s">
        <v>389</v>
      </c>
      <c r="E494" s="377" t="s">
        <v>390</v>
      </c>
      <c r="F494" s="377" t="s">
        <v>391</v>
      </c>
      <c r="G494" s="377" t="s">
        <v>392</v>
      </c>
      <c r="H494" s="377" t="s">
        <v>393</v>
      </c>
      <c r="I494" s="377" t="s">
        <v>394</v>
      </c>
      <c r="J494" s="625" t="s">
        <v>395</v>
      </c>
    </row>
    <row r="495" spans="1:10">
      <c r="A495" s="626"/>
      <c r="B495" s="367" t="s">
        <v>525</v>
      </c>
      <c r="C495" s="111"/>
      <c r="D495" s="117">
        <v>80</v>
      </c>
      <c r="E495" s="117"/>
      <c r="F495" s="117"/>
      <c r="G495" s="117"/>
      <c r="H495" s="117"/>
      <c r="I495" s="117"/>
      <c r="J495" s="625">
        <f>D495</f>
        <v>80</v>
      </c>
    </row>
    <row r="496" spans="1:10">
      <c r="A496" s="626"/>
      <c r="B496" s="381"/>
      <c r="C496" s="381"/>
      <c r="D496" s="389"/>
      <c r="E496" s="381"/>
      <c r="F496" s="381"/>
      <c r="G496" s="381"/>
      <c r="H496" s="381"/>
      <c r="I496" s="410" t="s">
        <v>398</v>
      </c>
      <c r="J496" s="628">
        <f>ROUND(SUM(J495:J495),2)</f>
        <v>80</v>
      </c>
    </row>
    <row r="497" spans="1:10">
      <c r="A497" s="624"/>
      <c r="B497" s="381"/>
      <c r="C497" s="381"/>
      <c r="D497" s="389"/>
      <c r="E497" s="381"/>
      <c r="F497" s="381"/>
      <c r="G497" s="381"/>
      <c r="H497" s="381"/>
      <c r="I497" s="411"/>
      <c r="J497" s="637"/>
    </row>
    <row r="498" spans="1:10" ht="25.5">
      <c r="A498" s="682" t="str">
        <f>'PLANILHA ORÇAMENTÁRIA'!A143</f>
        <v>14.3.2</v>
      </c>
      <c r="B498" s="409" t="str">
        <f>'PLANILHA ORÇAMENTÁRIA'!D143</f>
        <v>Eletroduto PEAD parede simples, corrugado, cor preta, diâmetro 1.1/2", referencia Kanaflex, Plastibras ou equivalente</v>
      </c>
      <c r="C498" s="111" t="str">
        <f>'PLANILHA ORÇAMENTÁRIA'!E143</f>
        <v>m</v>
      </c>
      <c r="D498" s="377" t="s">
        <v>389</v>
      </c>
      <c r="E498" s="377" t="s">
        <v>390</v>
      </c>
      <c r="F498" s="377" t="s">
        <v>391</v>
      </c>
      <c r="G498" s="377" t="s">
        <v>392</v>
      </c>
      <c r="H498" s="377" t="s">
        <v>393</v>
      </c>
      <c r="I498" s="377" t="s">
        <v>394</v>
      </c>
      <c r="J498" s="625" t="s">
        <v>395</v>
      </c>
    </row>
    <row r="499" spans="1:10">
      <c r="A499" s="626"/>
      <c r="B499" s="367" t="s">
        <v>525</v>
      </c>
      <c r="C499" s="111"/>
      <c r="D499" s="117"/>
      <c r="E499" s="117">
        <v>20</v>
      </c>
      <c r="F499" s="117"/>
      <c r="G499" s="117"/>
      <c r="H499" s="117"/>
      <c r="I499" s="117"/>
      <c r="J499" s="625">
        <f>E499</f>
        <v>20</v>
      </c>
    </row>
    <row r="500" spans="1:10">
      <c r="A500" s="626"/>
      <c r="B500" s="381"/>
      <c r="C500" s="381"/>
      <c r="D500" s="389"/>
      <c r="E500" s="381"/>
      <c r="F500" s="381"/>
      <c r="G500" s="381"/>
      <c r="H500" s="381"/>
      <c r="I500" s="410" t="s">
        <v>398</v>
      </c>
      <c r="J500" s="628">
        <f>ROUND(SUM(J499:J499),2)</f>
        <v>20</v>
      </c>
    </row>
    <row r="501" spans="1:10">
      <c r="A501" s="626"/>
      <c r="B501" s="381"/>
      <c r="C501" s="381"/>
      <c r="D501" s="389"/>
      <c r="E501" s="381"/>
      <c r="F501" s="381"/>
      <c r="G501" s="381"/>
      <c r="H501" s="381"/>
      <c r="I501" s="456"/>
      <c r="J501" s="629"/>
    </row>
    <row r="502" spans="1:10">
      <c r="A502" s="639" t="str">
        <f>'PLANILHA ORÇAMENTÁRIA'!A144</f>
        <v>14.4</v>
      </c>
      <c r="B502" s="279" t="str">
        <f>'PLANILHA ORÇAMENTÁRIA'!D144</f>
        <v>CHAVES, FUSIVEIS E DISJUNTORES</v>
      </c>
      <c r="C502" s="111"/>
      <c r="D502" s="111"/>
      <c r="E502" s="111"/>
      <c r="F502" s="111"/>
      <c r="G502" s="111"/>
      <c r="H502" s="111"/>
      <c r="I502" s="111"/>
      <c r="J502" s="616"/>
    </row>
    <row r="503" spans="1:10" ht="25.5">
      <c r="A503" s="682" t="str">
        <f>'PLANILHA ORÇAMENTÁRIA'!A145</f>
        <v>14.4.1</v>
      </c>
      <c r="B503" s="409" t="str">
        <f>'PLANILHA ORÇAMENTÁRIA'!D145</f>
        <v>Mini-Disjuntor monopolar 16A, curva C, 5kA, 127/220Vca, referência Siemens, GE, Schneider ou equivalente</v>
      </c>
      <c r="C503" s="111" t="str">
        <f>'PLANILHA ORÇAMENTÁRIA'!E145</f>
        <v>und</v>
      </c>
      <c r="D503" s="377" t="s">
        <v>389</v>
      </c>
      <c r="E503" s="377" t="s">
        <v>390</v>
      </c>
      <c r="F503" s="377" t="s">
        <v>391</v>
      </c>
      <c r="G503" s="377" t="s">
        <v>392</v>
      </c>
      <c r="H503" s="377" t="s">
        <v>393</v>
      </c>
      <c r="I503" s="377" t="s">
        <v>394</v>
      </c>
      <c r="J503" s="625" t="s">
        <v>395</v>
      </c>
    </row>
    <row r="504" spans="1:10">
      <c r="A504" s="626"/>
      <c r="B504" s="367" t="s">
        <v>527</v>
      </c>
      <c r="C504" s="111"/>
      <c r="D504" s="117">
        <v>1</v>
      </c>
      <c r="E504" s="117"/>
      <c r="F504" s="117"/>
      <c r="G504" s="117"/>
      <c r="H504" s="117"/>
      <c r="J504" s="684">
        <v>1</v>
      </c>
    </row>
    <row r="505" spans="1:10">
      <c r="A505" s="626"/>
      <c r="B505" s="381"/>
      <c r="C505" s="381"/>
      <c r="D505" s="389"/>
      <c r="E505" s="381"/>
      <c r="F505" s="381"/>
      <c r="G505" s="381"/>
      <c r="H505" s="381"/>
      <c r="I505" s="410" t="s">
        <v>398</v>
      </c>
      <c r="J505" s="628">
        <f>ROUND(J504,2)</f>
        <v>1</v>
      </c>
    </row>
    <row r="506" spans="1:10">
      <c r="A506" s="624"/>
      <c r="B506" s="381"/>
      <c r="C506" s="381"/>
      <c r="D506" s="389"/>
      <c r="E506" s="381"/>
      <c r="F506" s="381"/>
      <c r="G506" s="381"/>
      <c r="H506" s="381"/>
      <c r="I506" s="411"/>
      <c r="J506" s="637"/>
    </row>
    <row r="507" spans="1:10" ht="25.5">
      <c r="A507" s="682" t="str">
        <f>'PLANILHA ORÇAMENTÁRIA'!A146</f>
        <v>14.4.2</v>
      </c>
      <c r="B507" s="409" t="str">
        <f>'PLANILHA ORÇAMENTÁRIA'!D146</f>
        <v>Mini-Disjuntor tripolar 50A, curva C, 5kA, 127/220Vca, referência Siemens, GE, Schneider ou equivalente</v>
      </c>
      <c r="C507" s="111" t="str">
        <f>'PLANILHA ORÇAMENTÁRIA'!E146</f>
        <v>und</v>
      </c>
      <c r="D507" s="377" t="s">
        <v>389</v>
      </c>
      <c r="E507" s="377" t="s">
        <v>390</v>
      </c>
      <c r="F507" s="377" t="s">
        <v>391</v>
      </c>
      <c r="G507" s="377" t="s">
        <v>392</v>
      </c>
      <c r="H507" s="377" t="s">
        <v>393</v>
      </c>
      <c r="I507" s="377" t="s">
        <v>394</v>
      </c>
      <c r="J507" s="625" t="s">
        <v>395</v>
      </c>
    </row>
    <row r="508" spans="1:10">
      <c r="A508" s="626"/>
      <c r="B508" s="367" t="s">
        <v>528</v>
      </c>
      <c r="C508" s="111"/>
      <c r="D508" s="117">
        <v>1</v>
      </c>
      <c r="E508" s="117"/>
      <c r="F508" s="117"/>
      <c r="G508" s="117"/>
      <c r="H508" s="117"/>
      <c r="J508" s="684">
        <v>1</v>
      </c>
    </row>
    <row r="509" spans="1:10">
      <c r="A509" s="626"/>
      <c r="B509" s="381"/>
      <c r="C509" s="381"/>
      <c r="D509" s="389"/>
      <c r="E509" s="381"/>
      <c r="F509" s="381"/>
      <c r="G509" s="381"/>
      <c r="H509" s="381"/>
      <c r="I509" s="410" t="s">
        <v>398</v>
      </c>
      <c r="J509" s="628">
        <f>ROUND(J508,2)</f>
        <v>1</v>
      </c>
    </row>
    <row r="510" spans="1:10">
      <c r="A510" s="624"/>
      <c r="B510" s="381"/>
      <c r="C510" s="381"/>
      <c r="D510" s="389"/>
      <c r="E510" s="381"/>
      <c r="F510" s="381"/>
      <c r="G510" s="381"/>
      <c r="H510" s="381"/>
      <c r="I510" s="411"/>
      <c r="J510" s="637"/>
    </row>
    <row r="511" spans="1:10" ht="25.5">
      <c r="A511" s="682" t="str">
        <f>'PLANILHA ORÇAMENTÁRIA'!A147</f>
        <v>14.4.3</v>
      </c>
      <c r="B511" s="409" t="str">
        <f>'PLANILHA ORÇAMENTÁRIA'!D147</f>
        <v>Mini-Disjuntor tripolar 32A, curva C, 5kA, 127/220Vca, referência. Siemens, GE, Schneider ou equivalente</v>
      </c>
      <c r="C511" s="111" t="str">
        <f>'PLANILHA ORÇAMENTÁRIA'!E147</f>
        <v>und</v>
      </c>
      <c r="D511" s="377" t="s">
        <v>389</v>
      </c>
      <c r="E511" s="377" t="s">
        <v>390</v>
      </c>
      <c r="F511" s="377" t="s">
        <v>391</v>
      </c>
      <c r="G511" s="377" t="s">
        <v>392</v>
      </c>
      <c r="H511" s="377" t="s">
        <v>393</v>
      </c>
      <c r="I511" s="377" t="s">
        <v>394</v>
      </c>
      <c r="J511" s="625" t="s">
        <v>395</v>
      </c>
    </row>
    <row r="512" spans="1:10" ht="30.75" customHeight="1">
      <c r="A512" s="617"/>
      <c r="B512" s="503" t="s">
        <v>529</v>
      </c>
      <c r="C512" s="111"/>
      <c r="D512" s="117">
        <v>1</v>
      </c>
      <c r="E512" s="117"/>
      <c r="F512" s="117"/>
      <c r="G512" s="117"/>
      <c r="H512" s="117"/>
      <c r="J512" s="684">
        <v>1</v>
      </c>
    </row>
    <row r="513" spans="1:10">
      <c r="A513" s="619"/>
      <c r="B513" s="351"/>
      <c r="C513" s="407"/>
      <c r="D513" s="389"/>
      <c r="E513" s="381"/>
      <c r="F513" s="381"/>
      <c r="G513" s="381"/>
      <c r="H513" s="381"/>
      <c r="I513" s="410" t="s">
        <v>398</v>
      </c>
      <c r="J513" s="628">
        <f>ROUND(J512,2)</f>
        <v>1</v>
      </c>
    </row>
    <row r="514" spans="1:10">
      <c r="A514" s="619"/>
      <c r="B514" s="351"/>
      <c r="C514" s="407"/>
      <c r="D514" s="389"/>
      <c r="E514" s="381"/>
      <c r="F514" s="381"/>
      <c r="G514" s="381"/>
      <c r="H514" s="381"/>
      <c r="I514" s="411"/>
      <c r="J514" s="637"/>
    </row>
    <row r="515" spans="1:10" ht="25.5">
      <c r="A515" s="664" t="str">
        <f>'PLANILHA ORÇAMENTÁRIA'!A148</f>
        <v>14.4.4</v>
      </c>
      <c r="B515" s="337" t="str">
        <f>'PLANILHA ORÇAMENTÁRIA'!D148</f>
        <v>Mini-Disjuntor monopolar 10A, curva C, 5kA, 127/220Vca, referência Siemens, GE, Schneider ou equivalente</v>
      </c>
      <c r="C515" s="327" t="str">
        <f>'PLANILHA ORÇAMENTÁRIA'!E148</f>
        <v>und</v>
      </c>
      <c r="D515" s="377" t="s">
        <v>389</v>
      </c>
      <c r="E515" s="377" t="s">
        <v>390</v>
      </c>
      <c r="F515" s="377" t="s">
        <v>391</v>
      </c>
      <c r="G515" s="377" t="s">
        <v>392</v>
      </c>
      <c r="H515" s="377" t="s">
        <v>393</v>
      </c>
      <c r="I515" s="377" t="s">
        <v>394</v>
      </c>
      <c r="J515" s="625" t="s">
        <v>395</v>
      </c>
    </row>
    <row r="516" spans="1:10">
      <c r="A516" s="624"/>
      <c r="B516" s="501" t="s">
        <v>530</v>
      </c>
      <c r="C516" s="111"/>
      <c r="D516" s="117">
        <v>1</v>
      </c>
      <c r="E516" s="117"/>
      <c r="F516" s="117"/>
      <c r="G516" s="117"/>
      <c r="H516" s="117"/>
      <c r="J516" s="684">
        <v>1</v>
      </c>
    </row>
    <row r="517" spans="1:10">
      <c r="A517" s="617"/>
      <c r="B517" s="381"/>
      <c r="C517" s="381"/>
      <c r="D517" s="389"/>
      <c r="E517" s="381"/>
      <c r="F517" s="381"/>
      <c r="G517" s="381"/>
      <c r="H517" s="381"/>
      <c r="I517" s="410" t="s">
        <v>398</v>
      </c>
      <c r="J517" s="628">
        <f>ROUND(J516,2)</f>
        <v>1</v>
      </c>
    </row>
    <row r="518" spans="1:10">
      <c r="A518" s="621" t="str">
        <f>'PLANILHA ORÇAMENTÁRIA'!A149</f>
        <v>14.5</v>
      </c>
      <c r="B518" s="421" t="str">
        <f>'PLANILHA ORÇAMENTÁRIA'!D149</f>
        <v>FIOS E CABOS</v>
      </c>
      <c r="C518" s="111"/>
      <c r="D518" s="111"/>
      <c r="E518" s="111"/>
      <c r="F518" s="111"/>
      <c r="G518" s="111"/>
      <c r="H518" s="111"/>
      <c r="I518" s="111"/>
      <c r="J518" s="616"/>
    </row>
    <row r="519" spans="1:10" ht="25.5">
      <c r="A519" s="663" t="str">
        <f>'PLANILHA ORÇAMENTÁRIA'!A150</f>
        <v>14.5.1</v>
      </c>
      <c r="B519" s="457" t="str">
        <f>'PLANILHA ORÇAMENTÁRIA'!D150</f>
        <v>Cabo de cobre termoplástico (PVC) flexível isolado 450/750V, antichama BWF livre de chumbo, 70ºC - 1,5mm2</v>
      </c>
      <c r="C519" s="111" t="str">
        <f>'PLANILHA ORÇAMENTÁRIA'!E150</f>
        <v>m</v>
      </c>
      <c r="D519" s="377" t="s">
        <v>389</v>
      </c>
      <c r="E519" s="377" t="s">
        <v>390</v>
      </c>
      <c r="F519" s="377" t="s">
        <v>391</v>
      </c>
      <c r="G519" s="377" t="s">
        <v>392</v>
      </c>
      <c r="H519" s="377" t="s">
        <v>393</v>
      </c>
      <c r="I519" s="377" t="s">
        <v>394</v>
      </c>
      <c r="J519" s="625" t="s">
        <v>395</v>
      </c>
    </row>
    <row r="520" spans="1:10" ht="24" customHeight="1">
      <c r="A520" s="619"/>
      <c r="B520" s="431" t="s">
        <v>529</v>
      </c>
      <c r="C520" s="111"/>
      <c r="D520" s="117"/>
      <c r="E520" s="117"/>
      <c r="F520" s="117"/>
      <c r="G520" s="117"/>
      <c r="H520" s="117"/>
      <c r="I520" s="117"/>
      <c r="J520" s="625"/>
    </row>
    <row r="521" spans="1:10" ht="14.25" customHeight="1">
      <c r="A521" s="619"/>
      <c r="B521" s="431" t="s">
        <v>530</v>
      </c>
      <c r="C521" s="111"/>
      <c r="D521" s="117"/>
      <c r="E521" s="117">
        <v>200</v>
      </c>
      <c r="F521" s="117"/>
      <c r="G521" s="117"/>
      <c r="H521" s="117"/>
      <c r="I521" s="117"/>
      <c r="J521" s="684">
        <f>E521</f>
        <v>200</v>
      </c>
    </row>
    <row r="522" spans="1:10">
      <c r="A522" s="619"/>
      <c r="B522" s="458"/>
      <c r="C522" s="381"/>
      <c r="D522" s="389"/>
      <c r="E522" s="381"/>
      <c r="F522" s="381"/>
      <c r="G522" s="381"/>
      <c r="H522" s="381"/>
      <c r="I522" s="410" t="s">
        <v>398</v>
      </c>
      <c r="J522" s="628">
        <f>ROUND(J521,2)</f>
        <v>200</v>
      </c>
    </row>
    <row r="523" spans="1:10">
      <c r="A523" s="667"/>
      <c r="B523" s="459"/>
      <c r="C523" s="381"/>
      <c r="D523" s="389"/>
      <c r="E523" s="381"/>
      <c r="F523" s="381"/>
      <c r="G523" s="381"/>
      <c r="H523" s="381"/>
      <c r="I523" s="411"/>
      <c r="J523" s="637"/>
    </row>
    <row r="524" spans="1:10" ht="25.5">
      <c r="A524" s="664" t="str">
        <f>'PLANILHA ORÇAMENTÁRIA'!A151</f>
        <v>14.5.2</v>
      </c>
      <c r="B524" s="337" t="str">
        <f>'PLANILHA ORÇAMENTÁRIA'!D151</f>
        <v>Cabo de cobre termoplástico (PVC) flexível isolado 450/750V, antichama BWF livre de chumbo, 70ºC - 2,5mm2</v>
      </c>
      <c r="C524" s="327" t="str">
        <f>'PLANILHA ORÇAMENTÁRIA'!E151</f>
        <v>m</v>
      </c>
      <c r="D524" s="377" t="s">
        <v>389</v>
      </c>
      <c r="E524" s="377" t="s">
        <v>390</v>
      </c>
      <c r="F524" s="377" t="s">
        <v>391</v>
      </c>
      <c r="G524" s="377" t="s">
        <v>392</v>
      </c>
      <c r="H524" s="377" t="s">
        <v>393</v>
      </c>
      <c r="I524" s="377" t="s">
        <v>394</v>
      </c>
      <c r="J524" s="625" t="s">
        <v>395</v>
      </c>
    </row>
    <row r="525" spans="1:10" ht="25.5" customHeight="1">
      <c r="A525" s="630"/>
      <c r="B525" s="460" t="s">
        <v>529</v>
      </c>
      <c r="C525" s="111"/>
      <c r="D525" s="117"/>
      <c r="E525" s="117"/>
      <c r="F525" s="117"/>
      <c r="G525" s="117"/>
      <c r="H525" s="117"/>
      <c r="I525" s="117"/>
      <c r="J525" s="625"/>
    </row>
    <row r="526" spans="1:10" ht="15" customHeight="1">
      <c r="A526" s="619"/>
      <c r="B526" s="431" t="s">
        <v>531</v>
      </c>
      <c r="C526" s="111"/>
      <c r="D526" s="117"/>
      <c r="E526" s="117">
        <v>200</v>
      </c>
      <c r="F526" s="117"/>
      <c r="G526" s="117"/>
      <c r="H526" s="117"/>
      <c r="I526" s="117"/>
      <c r="J526" s="684">
        <f>E526</f>
        <v>200</v>
      </c>
    </row>
    <row r="527" spans="1:10">
      <c r="A527" s="630"/>
      <c r="B527" s="458"/>
      <c r="C527" s="381"/>
      <c r="D527" s="389"/>
      <c r="E527" s="381"/>
      <c r="F527" s="381"/>
      <c r="G527" s="381"/>
      <c r="H527" s="381"/>
      <c r="I527" s="410" t="s">
        <v>398</v>
      </c>
      <c r="J527" s="628">
        <f>ROUND(J526,2)</f>
        <v>200</v>
      </c>
    </row>
    <row r="528" spans="1:10">
      <c r="A528" s="630"/>
      <c r="B528" s="458"/>
      <c r="C528" s="381"/>
      <c r="D528" s="389"/>
      <c r="E528" s="381"/>
      <c r="F528" s="381"/>
      <c r="G528" s="381"/>
      <c r="H528" s="381"/>
      <c r="I528" s="411"/>
      <c r="J528" s="637"/>
    </row>
    <row r="529" spans="1:10" ht="25.5">
      <c r="A529" s="664" t="str">
        <f>'PLANILHA ORÇAMENTÁRIA'!A152</f>
        <v>14.5.3</v>
      </c>
      <c r="B529" s="457" t="str">
        <f>'PLANILHA ORÇAMENTÁRIA'!D152</f>
        <v>Cabo de cobre termoplástico (PVC) flexível isolado 0,60/1kV, antichama, HEPR 90ºC ? 6,0mm2</v>
      </c>
      <c r="C529" s="111" t="str">
        <f>'PLANILHA ORÇAMENTÁRIA'!E152</f>
        <v>m</v>
      </c>
      <c r="D529" s="377" t="s">
        <v>389</v>
      </c>
      <c r="E529" s="377" t="s">
        <v>390</v>
      </c>
      <c r="F529" s="377" t="s">
        <v>391</v>
      </c>
      <c r="G529" s="377" t="s">
        <v>392</v>
      </c>
      <c r="H529" s="377" t="s">
        <v>393</v>
      </c>
      <c r="I529" s="377" t="s">
        <v>394</v>
      </c>
      <c r="J529" s="625" t="s">
        <v>395</v>
      </c>
    </row>
    <row r="530" spans="1:10">
      <c r="A530" s="657"/>
      <c r="B530" s="367" t="s">
        <v>525</v>
      </c>
      <c r="C530" s="111"/>
      <c r="D530" s="117"/>
      <c r="E530" s="117"/>
      <c r="F530" s="117"/>
      <c r="G530" s="117"/>
      <c r="H530" s="117"/>
      <c r="I530" s="117"/>
      <c r="J530" s="625"/>
    </row>
    <row r="531" spans="1:10">
      <c r="A531" s="619"/>
      <c r="B531" s="458" t="s">
        <v>532</v>
      </c>
      <c r="C531" s="381"/>
      <c r="D531" s="117">
        <v>120</v>
      </c>
      <c r="E531" s="117"/>
      <c r="F531" s="117"/>
      <c r="G531" s="117"/>
      <c r="H531" s="117"/>
      <c r="I531" s="117"/>
      <c r="J531" s="625">
        <f>D531</f>
        <v>120</v>
      </c>
    </row>
    <row r="532" spans="1:10">
      <c r="A532" s="619"/>
      <c r="B532" s="458"/>
      <c r="C532" s="381"/>
      <c r="D532" s="389"/>
      <c r="E532" s="381"/>
      <c r="F532" s="381"/>
      <c r="G532" s="381"/>
      <c r="H532" s="381"/>
      <c r="I532" s="410" t="s">
        <v>398</v>
      </c>
      <c r="J532" s="628">
        <f>ROUND(SUM(J530:J531),2)</f>
        <v>120</v>
      </c>
    </row>
    <row r="533" spans="1:10">
      <c r="A533" s="619"/>
      <c r="B533" s="458"/>
      <c r="C533" s="381"/>
      <c r="D533" s="389"/>
      <c r="E533" s="381"/>
      <c r="F533" s="381"/>
      <c r="G533" s="381"/>
      <c r="H533" s="381"/>
      <c r="I533" s="411"/>
      <c r="J533" s="637"/>
    </row>
    <row r="534" spans="1:10" ht="25.5">
      <c r="A534" s="664" t="str">
        <f>'PLANILHA ORÇAMENTÁRIA'!A153</f>
        <v>14.5.4</v>
      </c>
      <c r="B534" s="457" t="str">
        <f>'PLANILHA ORÇAMENTÁRIA'!D153</f>
        <v>Cabo de cobre termoplástico (PVC) flexível isolado 0,60/1kV, antichama, HEPR 90ºC ? 10,0mm2</v>
      </c>
      <c r="C534" s="111" t="str">
        <f>'PLANILHA ORÇAMENTÁRIA'!E153</f>
        <v>m</v>
      </c>
      <c r="D534" s="377" t="s">
        <v>389</v>
      </c>
      <c r="E534" s="377" t="s">
        <v>390</v>
      </c>
      <c r="F534" s="377" t="s">
        <v>391</v>
      </c>
      <c r="G534" s="377" t="s">
        <v>392</v>
      </c>
      <c r="H534" s="377" t="s">
        <v>393</v>
      </c>
      <c r="I534" s="377" t="s">
        <v>394</v>
      </c>
      <c r="J534" s="625" t="s">
        <v>395</v>
      </c>
    </row>
    <row r="535" spans="1:10">
      <c r="A535" s="657"/>
      <c r="B535" s="367" t="s">
        <v>525</v>
      </c>
      <c r="C535" s="111"/>
      <c r="D535" s="117"/>
      <c r="E535" s="117"/>
      <c r="F535" s="117"/>
      <c r="G535" s="117"/>
      <c r="H535" s="117"/>
      <c r="I535" s="117"/>
      <c r="J535" s="625"/>
    </row>
    <row r="536" spans="1:10">
      <c r="A536" s="619"/>
      <c r="B536" s="458" t="s">
        <v>533</v>
      </c>
      <c r="C536" s="381"/>
      <c r="D536" s="117">
        <v>90</v>
      </c>
      <c r="E536" s="117"/>
      <c r="F536" s="117"/>
      <c r="G536" s="117"/>
      <c r="H536" s="117"/>
      <c r="I536" s="117"/>
      <c r="J536" s="625">
        <f>D536</f>
        <v>90</v>
      </c>
    </row>
    <row r="537" spans="1:10">
      <c r="A537" s="619"/>
      <c r="B537" s="458"/>
      <c r="C537" s="381"/>
      <c r="D537" s="389"/>
      <c r="E537" s="381"/>
      <c r="F537" s="381"/>
      <c r="G537" s="381"/>
      <c r="H537" s="381"/>
      <c r="I537" s="410" t="s">
        <v>398</v>
      </c>
      <c r="J537" s="628">
        <f>ROUND(SUM(J535:J536),2)</f>
        <v>90</v>
      </c>
    </row>
    <row r="538" spans="1:10" ht="25.5">
      <c r="A538" s="639" t="str">
        <f>'PLANILHA ORÇAMENTÁRIA'!A154</f>
        <v>14.6</v>
      </c>
      <c r="B538" s="279" t="str">
        <f>'PLANILHA ORÇAMENTÁRIA'!D154</f>
        <v>ABERTURA E FECHAMENTO DE RASGOS (inclusive preparo e aplicação de argamassa)</v>
      </c>
      <c r="C538" s="111"/>
      <c r="D538" s="111"/>
      <c r="E538" s="111"/>
      <c r="F538" s="111"/>
      <c r="G538" s="111"/>
      <c r="H538" s="111"/>
      <c r="I538" s="111"/>
      <c r="J538" s="616"/>
    </row>
    <row r="539" spans="1:10" ht="25.5">
      <c r="A539" s="682" t="str">
        <f>'PLANILHA ORÇAMENTÁRIA'!A155</f>
        <v>14.6.1</v>
      </c>
      <c r="B539" s="409" t="str">
        <f>'PLANILHA ORÇAMENTÁRIA'!D155</f>
        <v>Abertura e fechamento de rasgos em alvenaria, para passagem de eletroduto diâm. 1 1/4"a 2"</v>
      </c>
      <c r="C539" s="111" t="str">
        <f>'PLANILHA ORÇAMENTÁRIA'!E155</f>
        <v>m</v>
      </c>
      <c r="D539" s="377" t="s">
        <v>389</v>
      </c>
      <c r="E539" s="377" t="s">
        <v>390</v>
      </c>
      <c r="F539" s="377" t="s">
        <v>391</v>
      </c>
      <c r="G539" s="377" t="s">
        <v>392</v>
      </c>
      <c r="H539" s="377" t="s">
        <v>393</v>
      </c>
      <c r="I539" s="377" t="s">
        <v>394</v>
      </c>
      <c r="J539" s="625" t="s">
        <v>395</v>
      </c>
    </row>
    <row r="540" spans="1:10">
      <c r="A540" s="682"/>
      <c r="B540" s="458" t="s">
        <v>534</v>
      </c>
      <c r="C540" s="111"/>
      <c r="D540" s="117">
        <v>70</v>
      </c>
      <c r="E540" s="377"/>
      <c r="F540" s="377"/>
      <c r="G540" s="377"/>
      <c r="H540" s="377"/>
      <c r="I540" s="377"/>
      <c r="J540" s="625">
        <f>D540</f>
        <v>70</v>
      </c>
    </row>
    <row r="541" spans="1:10">
      <c r="A541" s="682"/>
      <c r="B541" s="458" t="s">
        <v>532</v>
      </c>
      <c r="C541" s="111"/>
      <c r="D541" s="117">
        <f>D531/4</f>
        <v>30</v>
      </c>
      <c r="E541" s="377"/>
      <c r="F541" s="377"/>
      <c r="G541" s="377"/>
      <c r="H541" s="377"/>
      <c r="I541" s="377"/>
      <c r="J541" s="625">
        <f>D541</f>
        <v>30</v>
      </c>
    </row>
    <row r="542" spans="1:10">
      <c r="A542" s="682"/>
      <c r="B542" s="431" t="s">
        <v>530</v>
      </c>
      <c r="C542" s="111"/>
      <c r="D542" s="117">
        <v>70</v>
      </c>
      <c r="E542" s="377"/>
      <c r="F542" s="377"/>
      <c r="G542" s="377"/>
      <c r="H542" s="377"/>
      <c r="I542" s="377"/>
      <c r="J542" s="625">
        <f>D542</f>
        <v>70</v>
      </c>
    </row>
    <row r="543" spans="1:10">
      <c r="A543" s="626"/>
      <c r="B543" s="381"/>
      <c r="C543" s="381"/>
      <c r="D543" s="389"/>
      <c r="E543" s="381"/>
      <c r="F543" s="381"/>
      <c r="G543" s="381"/>
      <c r="H543" s="381"/>
      <c r="I543" s="410" t="s">
        <v>398</v>
      </c>
      <c r="J543" s="628">
        <f>ROUND(SUM(J540:J542),2)</f>
        <v>170</v>
      </c>
    </row>
    <row r="544" spans="1:10">
      <c r="A544" s="626"/>
      <c r="B544" s="381"/>
      <c r="C544" s="381"/>
      <c r="D544" s="389"/>
      <c r="E544" s="381"/>
      <c r="F544" s="381"/>
      <c r="G544" s="381"/>
      <c r="H544" s="381"/>
      <c r="I544" s="411"/>
      <c r="J544" s="637"/>
    </row>
    <row r="545" spans="1:10">
      <c r="A545" s="639" t="str">
        <f>'PLANILHA ORÇAMENTÁRIA'!A156</f>
        <v>14.7</v>
      </c>
      <c r="B545" s="279" t="str">
        <f>'PLANILHA ORÇAMENTÁRIA'!D156</f>
        <v>PONTOS ELETRICOS REVISAO NR-10</v>
      </c>
      <c r="C545" s="111"/>
      <c r="D545" s="111"/>
      <c r="E545" s="111"/>
      <c r="F545" s="111"/>
      <c r="G545" s="111"/>
      <c r="H545" s="111"/>
      <c r="I545" s="111"/>
      <c r="J545" s="616"/>
    </row>
    <row r="546" spans="1:10" ht="38.25">
      <c r="A546" s="660" t="str">
        <f>'PLANILHA ORÇAMENTÁRIA'!A157</f>
        <v>14.7.2</v>
      </c>
      <c r="B546" s="409" t="str">
        <f>'PLANILHA ORÇAMENTÁRIA'!D157</f>
        <v>Ponto padrão de luz no teto - considerando eletroduto PVC rígido de 3/4" inclusive conexões (4.5m), fio isolado PVC de 2.5mm2 (16.2m) e caixa PVC 4x4" (1 und)</v>
      </c>
      <c r="C546" s="111" t="str">
        <f>'PLANILHA ORÇAMENTÁRIA'!E157</f>
        <v>und</v>
      </c>
      <c r="D546" s="377" t="s">
        <v>389</v>
      </c>
      <c r="E546" s="377" t="s">
        <v>390</v>
      </c>
      <c r="F546" s="377" t="s">
        <v>391</v>
      </c>
      <c r="G546" s="377" t="s">
        <v>392</v>
      </c>
      <c r="H546" s="377" t="s">
        <v>393</v>
      </c>
      <c r="I546" s="377" t="s">
        <v>394</v>
      </c>
      <c r="J546" s="625" t="s">
        <v>395</v>
      </c>
    </row>
    <row r="547" spans="1:10">
      <c r="A547" s="626"/>
      <c r="B547" s="384" t="s">
        <v>535</v>
      </c>
      <c r="C547" s="111"/>
      <c r="D547" s="117"/>
      <c r="E547" s="117"/>
      <c r="F547" s="117"/>
      <c r="G547" s="117"/>
      <c r="H547" s="117"/>
      <c r="I547" s="117"/>
      <c r="J547" s="625"/>
    </row>
    <row r="548" spans="1:10">
      <c r="A548" s="626"/>
      <c r="B548" s="367" t="s">
        <v>536</v>
      </c>
      <c r="C548" s="111"/>
      <c r="D548" s="117">
        <v>6</v>
      </c>
      <c r="E548" s="117"/>
      <c r="F548" s="117"/>
      <c r="G548" s="117"/>
      <c r="H548" s="117"/>
      <c r="I548" s="117"/>
      <c r="J548" s="625">
        <f>D548</f>
        <v>6</v>
      </c>
    </row>
    <row r="549" spans="1:10">
      <c r="A549" s="626"/>
      <c r="B549" s="367" t="s">
        <v>537</v>
      </c>
      <c r="C549" s="111"/>
      <c r="D549" s="117">
        <v>6</v>
      </c>
      <c r="E549" s="117"/>
      <c r="F549" s="117"/>
      <c r="G549" s="117"/>
      <c r="H549" s="117"/>
      <c r="I549" s="117"/>
      <c r="J549" s="625">
        <f>D549</f>
        <v>6</v>
      </c>
    </row>
    <row r="550" spans="1:10">
      <c r="A550" s="626"/>
      <c r="B550" s="381"/>
      <c r="C550" s="381"/>
      <c r="D550" s="389"/>
      <c r="E550" s="381"/>
      <c r="F550" s="381"/>
      <c r="G550" s="381"/>
      <c r="H550" s="381"/>
      <c r="I550" s="410" t="s">
        <v>398</v>
      </c>
      <c r="J550" s="628">
        <f>ROUND(SUM(J548:J549),2)</f>
        <v>12</v>
      </c>
    </row>
    <row r="551" spans="1:10" ht="38.25">
      <c r="A551" s="660" t="str">
        <f>'PLANILHA ORÇAMENTÁRIA'!A158</f>
        <v>14.7.3</v>
      </c>
      <c r="B551" s="409" t="str">
        <f>'PLANILHA ORÇAMENTÁRIA'!D158</f>
        <v>Ponto padrão de tomada 2 pólos mais terra - considerando eletroduto PVC rígido de 3/4" inclusive conexões (5.0m), fio isolado PVC de 2.5mm2 (16.5m) e caixa pvc 4x2" (1 und)</v>
      </c>
      <c r="C551" s="111" t="str">
        <f>'PLANILHA ORÇAMENTÁRIA'!E158</f>
        <v>und</v>
      </c>
      <c r="D551" s="377" t="s">
        <v>389</v>
      </c>
      <c r="E551" s="377" t="s">
        <v>390</v>
      </c>
      <c r="F551" s="377" t="s">
        <v>391</v>
      </c>
      <c r="G551" s="377" t="s">
        <v>392</v>
      </c>
      <c r="H551" s="377" t="s">
        <v>393</v>
      </c>
      <c r="I551" s="377" t="s">
        <v>394</v>
      </c>
      <c r="J551" s="625" t="s">
        <v>395</v>
      </c>
    </row>
    <row r="552" spans="1:10">
      <c r="A552" s="626"/>
      <c r="B552" s="384" t="s">
        <v>535</v>
      </c>
      <c r="C552" s="111"/>
      <c r="D552" s="117"/>
      <c r="E552" s="117"/>
      <c r="F552" s="117"/>
      <c r="G552" s="117"/>
      <c r="H552" s="117"/>
      <c r="I552" s="117"/>
      <c r="J552" s="625"/>
    </row>
    <row r="553" spans="1:10">
      <c r="A553" s="626"/>
      <c r="B553" s="367" t="s">
        <v>536</v>
      </c>
      <c r="C553" s="111"/>
      <c r="D553" s="117">
        <v>2</v>
      </c>
      <c r="E553" s="117"/>
      <c r="F553" s="117"/>
      <c r="G553" s="117"/>
      <c r="H553" s="117"/>
      <c r="I553" s="117"/>
      <c r="J553" s="625">
        <f>D553</f>
        <v>2</v>
      </c>
    </row>
    <row r="554" spans="1:10">
      <c r="A554" s="626"/>
      <c r="B554" s="367" t="s">
        <v>537</v>
      </c>
      <c r="C554" s="111"/>
      <c r="D554" s="117">
        <v>2</v>
      </c>
      <c r="E554" s="117"/>
      <c r="F554" s="117"/>
      <c r="G554" s="117"/>
      <c r="H554" s="117"/>
      <c r="I554" s="117"/>
      <c r="J554" s="625">
        <f>D554</f>
        <v>2</v>
      </c>
    </row>
    <row r="555" spans="1:10">
      <c r="A555" s="626"/>
      <c r="B555" s="381"/>
      <c r="C555" s="381"/>
      <c r="D555" s="389"/>
      <c r="E555" s="381"/>
      <c r="F555" s="381"/>
      <c r="G555" s="381"/>
      <c r="H555" s="381"/>
      <c r="I555" s="410" t="s">
        <v>398</v>
      </c>
      <c r="J555" s="628">
        <f>ROUND(SUM(J553:J554),2)</f>
        <v>4</v>
      </c>
    </row>
    <row r="556" spans="1:10" ht="38.25">
      <c r="A556" s="660" t="str">
        <f>'PLANILHA ORÇAMENTÁRIA'!A159</f>
        <v>14.7.4</v>
      </c>
      <c r="B556" s="409" t="str">
        <f>'PLANILHA ORÇAMENTÁRIA'!D159</f>
        <v>Ponto padrão de interruptor de 1 tecla paralelo - considerando eletroduto PVC rígido de 3/4" inclusive conexões (8.5m), fio isolado PVC de 2.5mm2 (28.8m) e caixa PVC 4x2" (1 und)</v>
      </c>
      <c r="C556" s="111" t="str">
        <f>'PLANILHA ORÇAMENTÁRIA'!E159</f>
        <v>und</v>
      </c>
      <c r="D556" s="377" t="s">
        <v>389</v>
      </c>
      <c r="E556" s="377" t="s">
        <v>390</v>
      </c>
      <c r="F556" s="377" t="s">
        <v>391</v>
      </c>
      <c r="G556" s="377" t="s">
        <v>392</v>
      </c>
      <c r="H556" s="377" t="s">
        <v>393</v>
      </c>
      <c r="I556" s="377" t="s">
        <v>394</v>
      </c>
      <c r="J556" s="625" t="s">
        <v>395</v>
      </c>
    </row>
    <row r="557" spans="1:10">
      <c r="A557" s="626"/>
      <c r="B557" s="384" t="s">
        <v>535</v>
      </c>
      <c r="C557" s="111"/>
      <c r="D557" s="117"/>
      <c r="E557" s="117"/>
      <c r="F557" s="117"/>
      <c r="G557" s="117"/>
      <c r="H557" s="117"/>
      <c r="I557" s="117"/>
      <c r="J557" s="625"/>
    </row>
    <row r="558" spans="1:10">
      <c r="A558" s="626"/>
      <c r="B558" s="367" t="s">
        <v>536</v>
      </c>
      <c r="C558" s="111"/>
      <c r="D558" s="117">
        <v>2</v>
      </c>
      <c r="E558" s="117"/>
      <c r="F558" s="117"/>
      <c r="G558" s="117"/>
      <c r="H558" s="117"/>
      <c r="I558" s="117"/>
      <c r="J558" s="625">
        <f>D558</f>
        <v>2</v>
      </c>
    </row>
    <row r="559" spans="1:10">
      <c r="A559" s="626"/>
      <c r="B559" s="367" t="s">
        <v>537</v>
      </c>
      <c r="C559" s="111"/>
      <c r="D559" s="117">
        <v>2</v>
      </c>
      <c r="E559" s="117"/>
      <c r="F559" s="117"/>
      <c r="G559" s="117"/>
      <c r="H559" s="117"/>
      <c r="I559" s="117"/>
      <c r="J559" s="625">
        <f>D559</f>
        <v>2</v>
      </c>
    </row>
    <row r="560" spans="1:10">
      <c r="A560" s="626"/>
      <c r="B560" s="381"/>
      <c r="C560" s="381"/>
      <c r="D560" s="389"/>
      <c r="E560" s="381"/>
      <c r="F560" s="381"/>
      <c r="G560" s="381"/>
      <c r="H560" s="381"/>
      <c r="I560" s="410" t="s">
        <v>398</v>
      </c>
      <c r="J560" s="628">
        <f>ROUND(SUM(J558:J559),2)</f>
        <v>4</v>
      </c>
    </row>
    <row r="561" spans="1:10">
      <c r="A561" s="626"/>
      <c r="B561" s="381"/>
      <c r="C561" s="381"/>
      <c r="D561" s="389"/>
      <c r="E561" s="381"/>
      <c r="F561" s="381"/>
      <c r="G561" s="381"/>
      <c r="H561" s="381"/>
      <c r="I561" s="411"/>
      <c r="J561" s="637"/>
    </row>
    <row r="562" spans="1:10">
      <c r="A562" s="659">
        <f>'PLANILHA ORÇAMENTÁRIA'!A161</f>
        <v>15</v>
      </c>
      <c r="B562" s="275" t="str">
        <f>'PLANILHA ORÇAMENTÁRIA'!D161</f>
        <v>APARELHOS HIDRO-SANITÁRIOS</v>
      </c>
      <c r="C562" s="274"/>
      <c r="D562" s="382"/>
      <c r="E562" s="344"/>
      <c r="F562" s="344"/>
      <c r="G562" s="344"/>
      <c r="H562" s="344"/>
      <c r="I562" s="344"/>
      <c r="J562" s="614"/>
    </row>
    <row r="563" spans="1:10">
      <c r="A563" s="639" t="str">
        <f>'PLANILHA ORÇAMENTÁRIA'!A162</f>
        <v>15.1</v>
      </c>
      <c r="B563" s="279" t="str">
        <f>'PLANILHA ORÇAMENTÁRIA'!D162</f>
        <v>TORNEIRAS, REGISTROS, VÁLVULAS E METAIS</v>
      </c>
      <c r="C563" s="111"/>
      <c r="D563" s="111"/>
      <c r="E563" s="111"/>
      <c r="F563" s="111"/>
      <c r="G563" s="111"/>
      <c r="H563" s="111"/>
      <c r="I563" s="111"/>
      <c r="J563" s="616"/>
    </row>
    <row r="564" spans="1:10" ht="25.5">
      <c r="A564" s="660" t="str">
        <f>'PLANILHA ORÇAMENTÁRIA'!A163</f>
        <v>15.1.1</v>
      </c>
      <c r="B564" s="409" t="str">
        <f>'PLANILHA ORÇAMENTÁRIA'!D163</f>
        <v>Torneira de parede para tanque longa 3/4" 1158 Primor - Docol ou equivalente</v>
      </c>
      <c r="C564" s="111" t="str">
        <f>'PLANILHA ORÇAMENTÁRIA'!E163</f>
        <v>und</v>
      </c>
      <c r="D564" s="377" t="s">
        <v>389</v>
      </c>
      <c r="E564" s="377" t="s">
        <v>390</v>
      </c>
      <c r="F564" s="377" t="s">
        <v>391</v>
      </c>
      <c r="G564" s="377" t="s">
        <v>392</v>
      </c>
      <c r="H564" s="377" t="s">
        <v>393</v>
      </c>
      <c r="I564" s="377" t="s">
        <v>394</v>
      </c>
      <c r="J564" s="625" t="s">
        <v>395</v>
      </c>
    </row>
    <row r="565" spans="1:10">
      <c r="A565" s="626"/>
      <c r="B565" s="367" t="s">
        <v>410</v>
      </c>
      <c r="C565" s="111"/>
      <c r="D565" s="117">
        <v>4</v>
      </c>
      <c r="E565" s="117"/>
      <c r="F565" s="117"/>
      <c r="G565" s="117"/>
      <c r="H565" s="117"/>
      <c r="I565" s="117"/>
      <c r="J565" s="625">
        <f>D565</f>
        <v>4</v>
      </c>
    </row>
    <row r="566" spans="1:10">
      <c r="A566" s="626"/>
      <c r="B566" s="381"/>
      <c r="C566" s="381"/>
      <c r="D566" s="389"/>
      <c r="E566" s="381"/>
      <c r="F566" s="381"/>
      <c r="G566" s="381"/>
      <c r="H566" s="381"/>
      <c r="I566" s="410" t="s">
        <v>398</v>
      </c>
      <c r="J566" s="628">
        <f>ROUND(SUM(J565),2)</f>
        <v>4</v>
      </c>
    </row>
    <row r="567" spans="1:10">
      <c r="A567" s="626"/>
      <c r="B567" s="381"/>
      <c r="C567" s="381"/>
      <c r="D567" s="389"/>
      <c r="E567" s="381"/>
      <c r="F567" s="381"/>
      <c r="G567" s="381"/>
      <c r="H567" s="381"/>
      <c r="I567" s="411"/>
      <c r="J567" s="637"/>
    </row>
    <row r="568" spans="1:10">
      <c r="A568" s="639" t="str">
        <f>'PLANILHA ORÇAMENTÁRIA'!A164</f>
        <v>15.2</v>
      </c>
      <c r="B568" s="279" t="str">
        <f>'PLANILHA ORÇAMENTÁRIA'!D164</f>
        <v>OUTROS APARELHOS</v>
      </c>
      <c r="C568" s="111"/>
      <c r="D568" s="111"/>
      <c r="E568" s="111"/>
      <c r="F568" s="111"/>
      <c r="G568" s="111"/>
      <c r="H568" s="111"/>
      <c r="I568" s="111"/>
      <c r="J568" s="616"/>
    </row>
    <row r="569" spans="1:10" ht="38.25">
      <c r="A569" s="660" t="str">
        <f>'PLANILHA ORÇAMENTÁRIA'!A165</f>
        <v>15.2.1</v>
      </c>
      <c r="B569" s="409" t="str">
        <f>'PLANILHA ORÇAMENTÁRIA'!D165</f>
        <v>Escovário de aço inox, liga AISI 304, N° 18, marcas de referência Fischer, Metalpress ou Mekal, inclusive apoio de concreto, argamassa de apoio e assentamento, válvula e sifão cromados, exclusive torneira, conf. projeto</v>
      </c>
      <c r="C569" s="111" t="str">
        <f>'PLANILHA ORÇAMENTÁRIA'!E165</f>
        <v>m</v>
      </c>
      <c r="D569" s="377" t="s">
        <v>389</v>
      </c>
      <c r="E569" s="377" t="s">
        <v>390</v>
      </c>
      <c r="F569" s="377" t="s">
        <v>391</v>
      </c>
      <c r="G569" s="377" t="s">
        <v>392</v>
      </c>
      <c r="H569" s="377" t="s">
        <v>393</v>
      </c>
      <c r="I569" s="377" t="s">
        <v>394</v>
      </c>
      <c r="J569" s="625" t="s">
        <v>395</v>
      </c>
    </row>
    <row r="570" spans="1:10">
      <c r="A570" s="626"/>
      <c r="B570" s="367" t="s">
        <v>410</v>
      </c>
      <c r="C570" s="111"/>
      <c r="D570" s="117"/>
      <c r="E570" s="117">
        <v>2</v>
      </c>
      <c r="F570" s="117"/>
      <c r="G570" s="117"/>
      <c r="H570" s="117"/>
      <c r="I570" s="117"/>
      <c r="J570" s="625">
        <f>E570</f>
        <v>2</v>
      </c>
    </row>
    <row r="571" spans="1:10">
      <c r="A571" s="626"/>
      <c r="B571" s="381"/>
      <c r="C571" s="381"/>
      <c r="D571" s="389"/>
      <c r="E571" s="381"/>
      <c r="F571" s="381"/>
      <c r="G571" s="381"/>
      <c r="H571" s="381"/>
      <c r="I571" s="410" t="s">
        <v>398</v>
      </c>
      <c r="J571" s="628">
        <f>ROUND(SUM(J570),2)</f>
        <v>2</v>
      </c>
    </row>
    <row r="572" spans="1:10">
      <c r="A572" s="626"/>
      <c r="B572" s="381"/>
      <c r="C572" s="381"/>
      <c r="D572" s="389"/>
      <c r="E572" s="381"/>
      <c r="F572" s="381"/>
      <c r="G572" s="381"/>
      <c r="H572" s="381"/>
      <c r="I572" s="411"/>
      <c r="J572" s="637"/>
    </row>
    <row r="573" spans="1:10">
      <c r="A573" s="613">
        <f>'PLANILHA ORÇAMENTÁRIA'!A167</f>
        <v>16</v>
      </c>
      <c r="B573" s="275" t="str">
        <f>'PLANILHA ORÇAMENTÁRIA'!D167</f>
        <v>APARELHOS ELÉTRICOS</v>
      </c>
      <c r="C573" s="274"/>
      <c r="D573" s="382"/>
      <c r="E573" s="344"/>
      <c r="F573" s="344"/>
      <c r="G573" s="344"/>
      <c r="H573" s="344"/>
      <c r="I573" s="344"/>
      <c r="J573" s="614"/>
    </row>
    <row r="574" spans="1:10">
      <c r="A574" s="639" t="str">
        <f>'PLANILHA ORÇAMENTÁRIA'!A168</f>
        <v>16.1</v>
      </c>
      <c r="B574" s="279" t="str">
        <f>'PLANILHA ORÇAMENTÁRIA'!D168</f>
        <v>INTERRUPTORES E TOMADAS</v>
      </c>
      <c r="C574" s="111"/>
      <c r="D574" s="111"/>
      <c r="E574" s="111"/>
      <c r="F574" s="111"/>
      <c r="G574" s="111"/>
      <c r="H574" s="111"/>
      <c r="I574" s="111"/>
      <c r="J574" s="616"/>
    </row>
    <row r="575" spans="1:10" ht="27.75" customHeight="1">
      <c r="A575" s="660" t="str">
        <f>'PLANILHA ORÇAMENTÁRIA'!A169</f>
        <v>16.1.1</v>
      </c>
      <c r="B575" s="409" t="str">
        <f>'PLANILHA ORÇAMENTÁRIA'!D169</f>
        <v>Tomada padrão brasileiro linha branca, NBR 14136 (1 módulos) - 2 polos + terra 10A/250V, inclusive suporte e placa 4x2"</v>
      </c>
      <c r="C575" s="111" t="str">
        <f>'PLANILHA ORÇAMENTÁRIA'!E169</f>
        <v>und</v>
      </c>
      <c r="D575" s="377" t="s">
        <v>389</v>
      </c>
      <c r="E575" s="377" t="s">
        <v>390</v>
      </c>
      <c r="F575" s="377" t="s">
        <v>391</v>
      </c>
      <c r="G575" s="377" t="s">
        <v>392</v>
      </c>
      <c r="H575" s="377" t="s">
        <v>393</v>
      </c>
      <c r="I575" s="377" t="s">
        <v>394</v>
      </c>
      <c r="J575" s="625" t="s">
        <v>395</v>
      </c>
    </row>
    <row r="576" spans="1:10">
      <c r="A576" s="626"/>
      <c r="B576" s="384" t="s">
        <v>535</v>
      </c>
      <c r="C576" s="111"/>
      <c r="D576" s="117"/>
      <c r="E576" s="117"/>
      <c r="F576" s="117"/>
      <c r="G576" s="117"/>
      <c r="H576" s="117"/>
      <c r="I576" s="117"/>
      <c r="J576" s="625"/>
    </row>
    <row r="577" spans="1:10">
      <c r="A577" s="626"/>
      <c r="B577" s="367" t="s">
        <v>536</v>
      </c>
      <c r="C577" s="111"/>
      <c r="D577" s="117">
        <v>2</v>
      </c>
      <c r="E577" s="117"/>
      <c r="F577" s="117"/>
      <c r="G577" s="117"/>
      <c r="H577" s="117"/>
      <c r="I577" s="117"/>
      <c r="J577" s="625">
        <f>D577</f>
        <v>2</v>
      </c>
    </row>
    <row r="578" spans="1:10">
      <c r="A578" s="626"/>
      <c r="B578" s="367" t="s">
        <v>537</v>
      </c>
      <c r="C578" s="111"/>
      <c r="D578" s="117">
        <v>2</v>
      </c>
      <c r="E578" s="117"/>
      <c r="F578" s="117"/>
      <c r="G578" s="117"/>
      <c r="H578" s="117"/>
      <c r="I578" s="117"/>
      <c r="J578" s="625">
        <f>D578</f>
        <v>2</v>
      </c>
    </row>
    <row r="579" spans="1:10">
      <c r="A579" s="626"/>
      <c r="B579" s="381"/>
      <c r="C579" s="381"/>
      <c r="D579" s="389"/>
      <c r="E579" s="381"/>
      <c r="F579" s="381"/>
      <c r="G579" s="381"/>
      <c r="H579" s="381"/>
      <c r="I579" s="410" t="s">
        <v>398</v>
      </c>
      <c r="J579" s="628">
        <f>ROUND(SUM(J577:J578),2)</f>
        <v>4</v>
      </c>
    </row>
    <row r="580" spans="1:10">
      <c r="A580" s="639"/>
      <c r="B580" s="279"/>
      <c r="C580" s="111"/>
      <c r="D580" s="111"/>
      <c r="E580" s="111"/>
      <c r="F580" s="111"/>
      <c r="G580" s="111"/>
      <c r="H580" s="111"/>
      <c r="I580" s="111"/>
      <c r="J580" s="616"/>
    </row>
    <row r="581" spans="1:10">
      <c r="A581" s="639"/>
      <c r="B581" s="279"/>
      <c r="C581" s="111"/>
      <c r="D581" s="111"/>
      <c r="E581" s="111"/>
      <c r="F581" s="111"/>
      <c r="G581" s="111"/>
      <c r="H581" s="111"/>
      <c r="I581" s="111"/>
      <c r="J581" s="616"/>
    </row>
    <row r="582" spans="1:10" ht="25.5">
      <c r="A582" s="660" t="str">
        <f>'PLANILHA ORÇAMENTÁRIA'!A170</f>
        <v>16.1.2</v>
      </c>
      <c r="B582" s="409" t="str">
        <f>'PLANILHA ORÇAMENTÁRIA'!D170</f>
        <v>Interruptor de uma tecla paralelo 10A/250V, com placa 4x2"</v>
      </c>
      <c r="C582" s="111" t="str">
        <f>'PLANILHA ORÇAMENTÁRIA'!E170</f>
        <v>und</v>
      </c>
      <c r="D582" s="377" t="s">
        <v>389</v>
      </c>
      <c r="E582" s="377" t="s">
        <v>390</v>
      </c>
      <c r="F582" s="377" t="s">
        <v>391</v>
      </c>
      <c r="G582" s="377" t="s">
        <v>392</v>
      </c>
      <c r="H582" s="377" t="s">
        <v>393</v>
      </c>
      <c r="I582" s="377" t="s">
        <v>394</v>
      </c>
      <c r="J582" s="625" t="s">
        <v>395</v>
      </c>
    </row>
    <row r="583" spans="1:10">
      <c r="A583" s="626"/>
      <c r="B583" s="384" t="s">
        <v>535</v>
      </c>
      <c r="C583" s="111"/>
      <c r="D583" s="117"/>
      <c r="E583" s="117"/>
      <c r="F583" s="117"/>
      <c r="G583" s="117"/>
      <c r="H583" s="117"/>
      <c r="I583" s="117"/>
      <c r="J583" s="625"/>
    </row>
    <row r="584" spans="1:10">
      <c r="A584" s="626"/>
      <c r="B584" s="367" t="s">
        <v>536</v>
      </c>
      <c r="C584" s="111"/>
      <c r="D584" s="117">
        <v>2</v>
      </c>
      <c r="E584" s="117"/>
      <c r="F584" s="117"/>
      <c r="G584" s="117"/>
      <c r="H584" s="117"/>
      <c r="I584" s="117"/>
      <c r="J584" s="625">
        <f>D584</f>
        <v>2</v>
      </c>
    </row>
    <row r="585" spans="1:10">
      <c r="A585" s="626"/>
      <c r="B585" s="367" t="s">
        <v>537</v>
      </c>
      <c r="C585" s="111"/>
      <c r="D585" s="117">
        <v>2</v>
      </c>
      <c r="E585" s="117"/>
      <c r="F585" s="117"/>
      <c r="G585" s="117"/>
      <c r="H585" s="117"/>
      <c r="I585" s="117"/>
      <c r="J585" s="625">
        <f>D585</f>
        <v>2</v>
      </c>
    </row>
    <row r="586" spans="1:10">
      <c r="A586" s="626"/>
      <c r="B586" s="381"/>
      <c r="C586" s="381"/>
      <c r="D586" s="389"/>
      <c r="E586" s="381"/>
      <c r="F586" s="381"/>
      <c r="G586" s="381"/>
      <c r="H586" s="381"/>
      <c r="I586" s="410" t="s">
        <v>398</v>
      </c>
      <c r="J586" s="628">
        <f>ROUND(SUM(J584:J585),2)</f>
        <v>4</v>
      </c>
    </row>
    <row r="587" spans="1:10">
      <c r="A587" s="639" t="str">
        <f>'PLANILHA ORÇAMENTÁRIA'!A171</f>
        <v>16.2</v>
      </c>
      <c r="B587" s="279" t="str">
        <f>'PLANILHA ORÇAMENTÁRIA'!D171</f>
        <v>LUMINARIAS PARA LÂMPADAS LED</v>
      </c>
      <c r="C587" s="111"/>
      <c r="D587" s="111"/>
      <c r="E587" s="111"/>
      <c r="F587" s="111"/>
      <c r="G587" s="111"/>
      <c r="H587" s="111"/>
      <c r="I587" s="111"/>
      <c r="J587" s="616"/>
    </row>
    <row r="588" spans="1:10" ht="51">
      <c r="A588" s="660" t="str">
        <f>'PLANILHA ORÇAMENTÁRIA'!A172</f>
        <v>16.2.1</v>
      </c>
      <c r="B588" s="409" t="str">
        <f>'PLANILHA ORÇAMENTÁRIA'!D172</f>
        <v>Luminaria sobrepor compl., corpo ch. aço pintada branca, refletor, aletas parabólicas alum.alta pureza e refletância inclusive 2 lâmpadas LED T8 9/10W temp. de cor 5000k c/ 60cm - Ref. CS216AL-N - AMES, 1261 - LUMAVI OU EQUIVALENTE</v>
      </c>
      <c r="C588" s="111" t="str">
        <f>'PLANILHA ORÇAMENTÁRIA'!E172</f>
        <v>und</v>
      </c>
      <c r="D588" s="377" t="s">
        <v>389</v>
      </c>
      <c r="E588" s="377" t="s">
        <v>390</v>
      </c>
      <c r="F588" s="377" t="s">
        <v>391</v>
      </c>
      <c r="G588" s="377" t="s">
        <v>392</v>
      </c>
      <c r="H588" s="377" t="s">
        <v>393</v>
      </c>
      <c r="I588" s="377" t="s">
        <v>394</v>
      </c>
      <c r="J588" s="625" t="s">
        <v>395</v>
      </c>
    </row>
    <row r="589" spans="1:10">
      <c r="A589" s="660"/>
      <c r="B589" s="384" t="s">
        <v>535</v>
      </c>
      <c r="C589" s="111"/>
      <c r="D589" s="117"/>
      <c r="E589" s="117"/>
      <c r="F589" s="117"/>
      <c r="G589" s="117"/>
      <c r="H589" s="117"/>
      <c r="I589" s="117"/>
      <c r="J589" s="625"/>
    </row>
    <row r="590" spans="1:10">
      <c r="A590" s="660"/>
      <c r="B590" s="367" t="s">
        <v>536</v>
      </c>
      <c r="C590" s="111"/>
      <c r="D590" s="117">
        <v>6</v>
      </c>
      <c r="E590" s="117"/>
      <c r="F590" s="117"/>
      <c r="G590" s="117"/>
      <c r="H590" s="117"/>
      <c r="I590" s="117"/>
      <c r="J590" s="625">
        <f>D590</f>
        <v>6</v>
      </c>
    </row>
    <row r="591" spans="1:10">
      <c r="A591" s="626"/>
      <c r="B591" s="367" t="s">
        <v>537</v>
      </c>
      <c r="C591" s="111"/>
      <c r="D591" s="117">
        <v>6</v>
      </c>
      <c r="E591" s="117"/>
      <c r="F591" s="117"/>
      <c r="G591" s="117"/>
      <c r="H591" s="117"/>
      <c r="I591" s="117"/>
      <c r="J591" s="625">
        <f>D591</f>
        <v>6</v>
      </c>
    </row>
    <row r="592" spans="1:10">
      <c r="A592" s="626"/>
      <c r="B592" s="381"/>
      <c r="C592" s="381"/>
      <c r="D592" s="389"/>
      <c r="E592" s="381"/>
      <c r="F592" s="381"/>
      <c r="G592" s="381"/>
      <c r="H592" s="381"/>
      <c r="I592" s="410" t="s">
        <v>398</v>
      </c>
      <c r="J592" s="628">
        <f>ROUND(SUM(J590:J591),2)</f>
        <v>12</v>
      </c>
    </row>
    <row r="593" spans="1:10">
      <c r="A593" s="626"/>
      <c r="B593" s="381"/>
      <c r="C593" s="381"/>
      <c r="D593" s="389"/>
      <c r="E593" s="381"/>
      <c r="F593" s="381"/>
      <c r="G593" s="381"/>
      <c r="H593" s="381"/>
      <c r="I593" s="411"/>
      <c r="J593" s="637"/>
    </row>
    <row r="594" spans="1:10" ht="44.25" customHeight="1">
      <c r="A594" s="660" t="str">
        <f>'PLANILHA ORÇAMENTÁRIA'!A173</f>
        <v>16.2.2</v>
      </c>
      <c r="B594" s="409" t="str">
        <f>'PLANILHA ORÇAMENTÁRIA'!D173</f>
        <v xml:space="preserve">Luminária arandela tipo tartaruga, de sobrepor, com 1 lâmpada led de 6W, - fornecimento e instalação. </v>
      </c>
      <c r="C594" s="111" t="str">
        <f>'PLANILHA ORÇAMENTÁRIA'!E173</f>
        <v xml:space="preserve">und </v>
      </c>
      <c r="D594" s="377" t="s">
        <v>389</v>
      </c>
      <c r="E594" s="377" t="s">
        <v>390</v>
      </c>
      <c r="F594" s="377" t="s">
        <v>391</v>
      </c>
      <c r="G594" s="377" t="s">
        <v>392</v>
      </c>
      <c r="H594" s="377" t="s">
        <v>393</v>
      </c>
      <c r="I594" s="377" t="s">
        <v>394</v>
      </c>
      <c r="J594" s="625" t="s">
        <v>395</v>
      </c>
    </row>
    <row r="595" spans="1:10">
      <c r="A595" s="660"/>
      <c r="B595" s="384" t="s">
        <v>538</v>
      </c>
      <c r="C595" s="111"/>
      <c r="D595" s="117">
        <v>2</v>
      </c>
      <c r="E595" s="117"/>
      <c r="F595" s="117"/>
      <c r="G595" s="117"/>
      <c r="H595" s="117"/>
      <c r="I595" s="117"/>
      <c r="J595" s="625">
        <f>D595</f>
        <v>2</v>
      </c>
    </row>
    <row r="596" spans="1:10">
      <c r="A596" s="626"/>
      <c r="B596" s="381"/>
      <c r="C596" s="381"/>
      <c r="D596" s="389"/>
      <c r="E596" s="381"/>
      <c r="F596" s="381"/>
      <c r="G596" s="381"/>
      <c r="H596" s="381"/>
      <c r="I596" s="410" t="s">
        <v>398</v>
      </c>
      <c r="J596" s="628">
        <f>ROUND(J595,2)</f>
        <v>2</v>
      </c>
    </row>
    <row r="597" spans="1:10">
      <c r="A597" s="626"/>
      <c r="B597" s="461"/>
      <c r="C597" s="111"/>
      <c r="D597" s="117"/>
      <c r="E597" s="117"/>
      <c r="F597" s="117"/>
      <c r="G597" s="117"/>
      <c r="H597" s="117"/>
      <c r="I597" s="411"/>
      <c r="J597" s="637"/>
    </row>
    <row r="598" spans="1:10">
      <c r="A598" s="613">
        <f>'PLANILHA ORÇAMENTÁRIA'!A177</f>
        <v>17</v>
      </c>
      <c r="B598" s="275" t="str">
        <f>'PLANILHA ORÇAMENTÁRIA'!D177</f>
        <v>PINTURA</v>
      </c>
      <c r="C598" s="274"/>
      <c r="D598" s="382"/>
      <c r="E598" s="344"/>
      <c r="F598" s="344"/>
      <c r="G598" s="344"/>
      <c r="H598" s="344"/>
      <c r="I598" s="344"/>
      <c r="J598" s="614"/>
    </row>
    <row r="599" spans="1:10">
      <c r="A599" s="615" t="str">
        <f>'PLANILHA ORÇAMENTÁRIA'!A178</f>
        <v>17.1</v>
      </c>
      <c r="B599" s="279" t="str">
        <f>'PLANILHA ORÇAMENTÁRIA'!D178</f>
        <v>SOBRE PAREDES E FORROS</v>
      </c>
      <c r="C599" s="111"/>
      <c r="D599" s="389"/>
      <c r="E599" s="381"/>
      <c r="F599" s="381"/>
      <c r="G599" s="381"/>
      <c r="H599" s="381"/>
      <c r="I599" s="381"/>
      <c r="J599" s="647"/>
    </row>
    <row r="600" spans="1:10" ht="47.25" customHeight="1">
      <c r="A600" s="626" t="str">
        <f>'PLANILHA ORÇAMENTÁRIA'!A179</f>
        <v>17.1.1</v>
      </c>
      <c r="B600" s="116" t="str">
        <f>'PLANILHA ORÇAMENTÁRIA'!D179</f>
        <v>Pintura em paredes e forros, aplicação manual, com três demão de tinta látex acrílico premium, referência Coral e Metalatex, inclusive uma demão de liquido selador acrílico, referência Suvinil, Coral ou Metalatex ou equivalente</v>
      </c>
      <c r="C600" s="111" t="str">
        <f>'PLANILHA ORÇAMENTÁRIA'!E179</f>
        <v>m2</v>
      </c>
      <c r="D600" s="117" t="s">
        <v>389</v>
      </c>
      <c r="E600" s="117" t="s">
        <v>390</v>
      </c>
      <c r="F600" s="117" t="s">
        <v>391</v>
      </c>
      <c r="G600" s="117" t="s">
        <v>392</v>
      </c>
      <c r="H600" s="117" t="s">
        <v>393</v>
      </c>
      <c r="I600" s="117" t="s">
        <v>394</v>
      </c>
      <c r="J600" s="625" t="s">
        <v>395</v>
      </c>
    </row>
    <row r="601" spans="1:10" s="225" customFormat="1" ht="25.5">
      <c r="A601" s="615"/>
      <c r="B601" s="367" t="s">
        <v>539</v>
      </c>
      <c r="C601" s="111"/>
      <c r="D601" s="111"/>
      <c r="E601" s="112"/>
      <c r="F601" s="346"/>
      <c r="G601" s="117"/>
      <c r="H601" s="375">
        <f>J75</f>
        <v>304.74</v>
      </c>
      <c r="I601" s="111"/>
      <c r="J601" s="625">
        <f t="shared" ref="J601:J613" si="36">H601</f>
        <v>304.74</v>
      </c>
    </row>
    <row r="602" spans="1:10" s="225" customFormat="1">
      <c r="A602" s="956"/>
      <c r="B602" s="937" t="s">
        <v>486</v>
      </c>
      <c r="C602" s="381"/>
      <c r="D602" s="112"/>
      <c r="E602" s="377">
        <v>2.71</v>
      </c>
      <c r="F602" s="112"/>
      <c r="G602" s="112">
        <v>1.35</v>
      </c>
      <c r="H602" s="112">
        <f>E602*G602</f>
        <v>3.6585000000000001</v>
      </c>
      <c r="I602" s="112"/>
      <c r="J602" s="629">
        <f t="shared" si="36"/>
        <v>3.6585000000000001</v>
      </c>
    </row>
    <row r="603" spans="1:10" s="225" customFormat="1">
      <c r="A603" s="983"/>
      <c r="B603" s="938"/>
      <c r="C603" s="381"/>
      <c r="D603" s="112"/>
      <c r="E603" s="377">
        <v>13.64</v>
      </c>
      <c r="F603" s="112"/>
      <c r="G603" s="112">
        <v>1.35</v>
      </c>
      <c r="H603" s="112">
        <f>E603*G603</f>
        <v>18.414000000000001</v>
      </c>
      <c r="I603" s="112"/>
      <c r="J603" s="629">
        <f t="shared" si="36"/>
        <v>18.414000000000001</v>
      </c>
    </row>
    <row r="604" spans="1:10" s="225" customFormat="1">
      <c r="A604" s="983"/>
      <c r="B604" s="938"/>
      <c r="C604" s="381"/>
      <c r="D604" s="112"/>
      <c r="E604" s="377">
        <v>2.4300000000000002</v>
      </c>
      <c r="F604" s="377"/>
      <c r="G604" s="112">
        <v>1.35</v>
      </c>
      <c r="H604" s="112">
        <f>E604*G604</f>
        <v>3.2805000000000004</v>
      </c>
      <c r="I604" s="112"/>
      <c r="J604" s="629">
        <f t="shared" si="36"/>
        <v>3.2805000000000004</v>
      </c>
    </row>
    <row r="605" spans="1:10" s="225" customFormat="1">
      <c r="A605" s="978"/>
      <c r="B605" s="939"/>
      <c r="C605" s="381"/>
      <c r="D605" s="112"/>
      <c r="E605" s="377">
        <v>8.8000000000000007</v>
      </c>
      <c r="F605" s="377"/>
      <c r="G605" s="112">
        <v>1.35</v>
      </c>
      <c r="H605" s="112">
        <f>E605*G605</f>
        <v>11.880000000000003</v>
      </c>
      <c r="I605" s="112"/>
      <c r="J605" s="629">
        <f t="shared" si="36"/>
        <v>11.880000000000003</v>
      </c>
    </row>
    <row r="606" spans="1:10" s="225" customFormat="1" ht="15" customHeight="1">
      <c r="A606" s="956"/>
      <c r="B606" s="937" t="s">
        <v>540</v>
      </c>
      <c r="C606" s="381"/>
      <c r="D606" s="112">
        <v>5</v>
      </c>
      <c r="E606" s="377"/>
      <c r="F606" s="377">
        <v>0.3</v>
      </c>
      <c r="G606" s="112">
        <v>1.73</v>
      </c>
      <c r="H606" s="112">
        <f>D606*F606*2*G606</f>
        <v>5.1899999999999995</v>
      </c>
      <c r="I606" s="112"/>
      <c r="J606" s="629">
        <f t="shared" si="36"/>
        <v>5.1899999999999995</v>
      </c>
    </row>
    <row r="607" spans="1:10" s="225" customFormat="1">
      <c r="A607" s="978"/>
      <c r="B607" s="939"/>
      <c r="C607" s="381"/>
      <c r="D607" s="112">
        <v>5</v>
      </c>
      <c r="E607" s="377">
        <v>0.15</v>
      </c>
      <c r="F607" s="377"/>
      <c r="G607" s="112">
        <v>1.73</v>
      </c>
      <c r="H607" s="112">
        <f>D607*E607*2*G607</f>
        <v>2.5949999999999998</v>
      </c>
      <c r="I607" s="112"/>
      <c r="J607" s="629">
        <f t="shared" si="36"/>
        <v>2.5949999999999998</v>
      </c>
    </row>
    <row r="608" spans="1:10" s="225" customFormat="1">
      <c r="A608" s="956"/>
      <c r="B608" s="937" t="s">
        <v>487</v>
      </c>
      <c r="C608" s="381"/>
      <c r="D608" s="112">
        <v>2</v>
      </c>
      <c r="E608" s="377">
        <v>1.8</v>
      </c>
      <c r="F608" s="377"/>
      <c r="G608" s="112">
        <v>6.08</v>
      </c>
      <c r="H608" s="112">
        <f>D608*E608*G608</f>
        <v>21.888000000000002</v>
      </c>
      <c r="I608" s="112"/>
      <c r="J608" s="629">
        <f t="shared" si="36"/>
        <v>21.888000000000002</v>
      </c>
    </row>
    <row r="609" spans="1:10" s="225" customFormat="1">
      <c r="A609" s="978"/>
      <c r="B609" s="939"/>
      <c r="C609" s="381"/>
      <c r="D609" s="112"/>
      <c r="E609" s="377">
        <v>1.9</v>
      </c>
      <c r="F609" s="377"/>
      <c r="G609" s="112">
        <v>6.08</v>
      </c>
      <c r="H609" s="112">
        <f>E609*G609</f>
        <v>11.552</v>
      </c>
      <c r="I609" s="112"/>
      <c r="J609" s="629">
        <f t="shared" si="36"/>
        <v>11.552</v>
      </c>
    </row>
    <row r="610" spans="1:10" s="225" customFormat="1">
      <c r="A610" s="956"/>
      <c r="B610" s="937" t="s">
        <v>488</v>
      </c>
      <c r="C610" s="381"/>
      <c r="D610" s="112"/>
      <c r="E610" s="377">
        <f>6.62-2</f>
        <v>4.62</v>
      </c>
      <c r="F610" s="377"/>
      <c r="G610" s="112">
        <v>1.35</v>
      </c>
      <c r="H610" s="112">
        <f>E610*G610</f>
        <v>6.237000000000001</v>
      </c>
      <c r="I610" s="112"/>
      <c r="J610" s="629">
        <f t="shared" si="36"/>
        <v>6.237000000000001</v>
      </c>
    </row>
    <row r="611" spans="1:10" s="225" customFormat="1">
      <c r="A611" s="978"/>
      <c r="B611" s="939"/>
      <c r="C611" s="111"/>
      <c r="D611" s="111"/>
      <c r="E611" s="112">
        <v>6.62</v>
      </c>
      <c r="F611" s="346"/>
      <c r="G611" s="117">
        <v>1.35</v>
      </c>
      <c r="H611" s="112">
        <f>E611*G611</f>
        <v>8.9370000000000012</v>
      </c>
      <c r="I611" s="112"/>
      <c r="J611" s="629">
        <f t="shared" si="36"/>
        <v>8.9370000000000012</v>
      </c>
    </row>
    <row r="612" spans="1:10" s="225" customFormat="1">
      <c r="A612" s="611"/>
      <c r="B612" s="501" t="s">
        <v>541</v>
      </c>
      <c r="C612" s="111"/>
      <c r="D612" s="111"/>
      <c r="E612" s="112"/>
      <c r="F612" s="346"/>
      <c r="G612" s="117"/>
      <c r="H612" s="112">
        <f>J307</f>
        <v>7</v>
      </c>
      <c r="I612" s="112"/>
      <c r="J612" s="629">
        <f t="shared" si="36"/>
        <v>7</v>
      </c>
    </row>
    <row r="613" spans="1:10" s="225" customFormat="1">
      <c r="A613" s="611"/>
      <c r="B613" s="501" t="s">
        <v>542</v>
      </c>
      <c r="C613" s="111"/>
      <c r="D613" s="111"/>
      <c r="E613" s="112"/>
      <c r="F613" s="346"/>
      <c r="G613" s="117"/>
      <c r="H613" s="112">
        <f>J395</f>
        <v>104.69</v>
      </c>
      <c r="I613" s="112"/>
      <c r="J613" s="629">
        <f t="shared" si="36"/>
        <v>104.69</v>
      </c>
    </row>
    <row r="614" spans="1:10">
      <c r="A614" s="626"/>
      <c r="B614" s="116"/>
      <c r="C614" s="111"/>
      <c r="D614" s="389"/>
      <c r="E614" s="381"/>
      <c r="F614" s="381"/>
      <c r="G614" s="381"/>
      <c r="H614" s="381"/>
      <c r="I614" s="410" t="s">
        <v>398</v>
      </c>
      <c r="J614" s="628">
        <f>ROUND(SUM(J601:J613),2)</f>
        <v>510.06</v>
      </c>
    </row>
    <row r="615" spans="1:10">
      <c r="A615" s="626"/>
      <c r="B615" s="116"/>
      <c r="C615" s="111"/>
      <c r="D615" s="389"/>
      <c r="E615" s="381"/>
      <c r="F615" s="381"/>
      <c r="G615" s="381"/>
      <c r="H615" s="381"/>
      <c r="I615" s="411"/>
      <c r="J615" s="637"/>
    </row>
    <row r="616" spans="1:10">
      <c r="A616" s="615" t="str">
        <f>'PLANILHA ORÇAMENTÁRIA'!A180</f>
        <v>17.2</v>
      </c>
      <c r="B616" s="279" t="str">
        <f>'PLANILHA ORÇAMENTÁRIA'!D180</f>
        <v>SOBRE MADEIRA</v>
      </c>
      <c r="C616" s="111"/>
      <c r="D616" s="389"/>
      <c r="E616" s="381"/>
      <c r="F616" s="381"/>
      <c r="G616" s="381"/>
      <c r="H616" s="381"/>
      <c r="I616" s="381"/>
      <c r="J616" s="647"/>
    </row>
    <row r="617" spans="1:10" ht="38.25">
      <c r="A617" s="626" t="str">
        <f>'PLANILHA ORÇAMENTÁRIA'!A181</f>
        <v>17.2.1</v>
      </c>
      <c r="B617" s="116" t="str">
        <f>'PLANILHA ORÇAMENTÁRIA'!D181</f>
        <v>Pintura de esquadrias e elementos de madeira, aplicação manual, com três demão de verniz brilhante incolor, linha Premium Copal, referência Suvinil, Eucatex, Montana ou equivalente</v>
      </c>
      <c r="C617" s="111" t="str">
        <f>'PLANILHA ORÇAMENTÁRIA'!E181</f>
        <v>m2</v>
      </c>
      <c r="D617" s="117" t="s">
        <v>389</v>
      </c>
      <c r="E617" s="117" t="s">
        <v>390</v>
      </c>
      <c r="F617" s="117" t="s">
        <v>391</v>
      </c>
      <c r="G617" s="117" t="s">
        <v>392</v>
      </c>
      <c r="H617" s="117" t="s">
        <v>393</v>
      </c>
      <c r="I617" s="117" t="s">
        <v>394</v>
      </c>
      <c r="J617" s="625" t="s">
        <v>395</v>
      </c>
    </row>
    <row r="618" spans="1:10">
      <c r="A618" s="626"/>
      <c r="B618" s="367" t="s">
        <v>493</v>
      </c>
      <c r="C618" s="111"/>
      <c r="D618" s="117"/>
      <c r="E618" s="117">
        <v>1.2</v>
      </c>
      <c r="F618" s="117"/>
      <c r="G618" s="117">
        <v>2.1</v>
      </c>
      <c r="H618" s="117">
        <f>G618*E618</f>
        <v>2.52</v>
      </c>
      <c r="I618" s="117"/>
      <c r="J618" s="625">
        <f>H618*3</f>
        <v>7.5600000000000005</v>
      </c>
    </row>
    <row r="619" spans="1:10">
      <c r="A619" s="626"/>
      <c r="B619" s="590" t="s">
        <v>543</v>
      </c>
      <c r="C619" s="111"/>
      <c r="D619" s="389"/>
      <c r="E619" s="381"/>
      <c r="F619" s="381"/>
      <c r="G619" s="381"/>
      <c r="H619" s="381"/>
      <c r="I619" s="462"/>
      <c r="J619" s="685"/>
    </row>
    <row r="620" spans="1:10">
      <c r="A620" s="626"/>
      <c r="B620" s="116"/>
      <c r="C620" s="111"/>
      <c r="D620" s="389"/>
      <c r="E620" s="381"/>
      <c r="F620" s="381"/>
      <c r="G620" s="381"/>
      <c r="H620" s="381"/>
      <c r="I620" s="410" t="s">
        <v>398</v>
      </c>
      <c r="J620" s="628">
        <f>ROUND(J618,2)</f>
        <v>7.56</v>
      </c>
    </row>
    <row r="621" spans="1:10">
      <c r="A621" s="626"/>
      <c r="B621" s="116"/>
      <c r="C621" s="111"/>
      <c r="D621" s="389"/>
      <c r="E621" s="381"/>
      <c r="F621" s="381"/>
      <c r="G621" s="381"/>
      <c r="H621" s="381"/>
      <c r="I621" s="462"/>
      <c r="J621" s="685"/>
    </row>
    <row r="622" spans="1:10">
      <c r="A622" s="613">
        <f>'PLANILHA ORÇAMENTÁRIA'!A183</f>
        <v>18</v>
      </c>
      <c r="B622" s="275" t="str">
        <f>'PLANILHA ORÇAMENTÁRIA'!D183</f>
        <v>SERVIÇOS COMPLEMENTARES EXTERNOS</v>
      </c>
      <c r="C622" s="274"/>
      <c r="D622" s="382"/>
      <c r="E622" s="344"/>
      <c r="F622" s="344"/>
      <c r="G622" s="344"/>
      <c r="H622" s="344"/>
      <c r="I622" s="344"/>
      <c r="J622" s="614"/>
    </row>
    <row r="623" spans="1:10">
      <c r="A623" s="615" t="str">
        <f>'PLANILHA ORÇAMENTÁRIA'!A184</f>
        <v>18.1</v>
      </c>
      <c r="B623" s="279" t="str">
        <f>'PLANILHA ORÇAMENTÁRIA'!D184</f>
        <v>MUROS E FECHAMENTOS</v>
      </c>
      <c r="C623" s="111"/>
      <c r="D623" s="389"/>
      <c r="E623" s="381"/>
      <c r="F623" s="381"/>
      <c r="G623" s="381"/>
      <c r="H623" s="381"/>
      <c r="I623" s="381"/>
      <c r="J623" s="647"/>
    </row>
    <row r="624" spans="1:10" ht="25.5">
      <c r="A624" s="626" t="str">
        <f>'PLANILHA ORÇAMENTÁRIA'!A185</f>
        <v>18.1.1</v>
      </c>
      <c r="B624" s="116" t="str">
        <f>'PLANILHA ORÇAMENTÁRIA'!D185</f>
        <v>Chapim de granito cinza polido, 19 cm, esp. 3 cm</v>
      </c>
      <c r="C624" s="111" t="str">
        <f>'PLANILHA ORÇAMENTÁRIA'!E185</f>
        <v xml:space="preserve">m </v>
      </c>
      <c r="D624" s="117" t="s">
        <v>389</v>
      </c>
      <c r="E624" s="117" t="s">
        <v>390</v>
      </c>
      <c r="F624" s="117" t="s">
        <v>391</v>
      </c>
      <c r="G624" s="117" t="s">
        <v>392</v>
      </c>
      <c r="H624" s="117" t="s">
        <v>393</v>
      </c>
      <c r="I624" s="117" t="s">
        <v>394</v>
      </c>
      <c r="J624" s="625" t="s">
        <v>395</v>
      </c>
    </row>
    <row r="625" spans="1:10" s="225" customFormat="1">
      <c r="A625" s="626"/>
      <c r="B625" s="367" t="s">
        <v>544</v>
      </c>
      <c r="C625" s="111"/>
      <c r="D625" s="392"/>
      <c r="E625" s="392">
        <f>J364</f>
        <v>34.119999999999997</v>
      </c>
      <c r="F625" s="392"/>
      <c r="G625" s="392"/>
      <c r="H625" s="392"/>
      <c r="I625" s="392"/>
      <c r="J625" s="677">
        <f>E625</f>
        <v>34.119999999999997</v>
      </c>
    </row>
    <row r="626" spans="1:10">
      <c r="A626" s="626"/>
      <c r="B626" s="116"/>
      <c r="C626" s="111"/>
      <c r="D626" s="389"/>
      <c r="E626" s="381"/>
      <c r="F626" s="381"/>
      <c r="G626" s="381"/>
      <c r="H626" s="381"/>
      <c r="I626" s="410" t="s">
        <v>398</v>
      </c>
      <c r="J626" s="628">
        <f>ROUND(SUM(J625:J625),2)</f>
        <v>34.119999999999997</v>
      </c>
    </row>
    <row r="627" spans="1:10">
      <c r="A627" s="626"/>
      <c r="B627" s="116"/>
      <c r="C627" s="111"/>
      <c r="D627" s="389"/>
      <c r="E627" s="381"/>
      <c r="F627" s="381"/>
      <c r="G627" s="381"/>
      <c r="H627" s="381"/>
      <c r="I627" s="411"/>
      <c r="J627" s="637"/>
    </row>
    <row r="628" spans="1:10">
      <c r="A628" s="615" t="str">
        <f>'PLANILHA ORÇAMENTÁRIA'!A186</f>
        <v>18.2</v>
      </c>
      <c r="B628" s="279" t="str">
        <f>'PLANILHA ORÇAMENTÁRIA'!D186</f>
        <v>PAVIMENTAÇÃO</v>
      </c>
      <c r="C628" s="111"/>
      <c r="D628" s="389"/>
      <c r="E628" s="381"/>
      <c r="F628" s="381"/>
      <c r="G628" s="381"/>
      <c r="H628" s="381"/>
      <c r="I628" s="381"/>
      <c r="J628" s="647"/>
    </row>
    <row r="629" spans="1:10" ht="35.25" customHeight="1">
      <c r="A629" s="626" t="str">
        <f>'PLANILHA ORÇAMENTÁRIA'!A187</f>
        <v>18.2.1</v>
      </c>
      <c r="B629" s="116" t="str">
        <f>'PLANILHA ORÇAMENTÁRIA'!D187</f>
        <v>Execução de pavimentação com blocos intertravados de concreto tipo pavi-s, espessura de 8 cm e resistência mínima de 35 MPa, assentados sobre colchão de pó de pedra de 10 cm, com rejuntamento em areia, compactação com placa vibratória e cortes com cortadora de piso</v>
      </c>
      <c r="C629" s="111" t="str">
        <f>'PLANILHA ORÇAMENTÁRIA'!E187</f>
        <v>m2</v>
      </c>
      <c r="D629" s="117" t="s">
        <v>389</v>
      </c>
      <c r="E629" s="117" t="s">
        <v>390</v>
      </c>
      <c r="F629" s="117" t="s">
        <v>391</v>
      </c>
      <c r="G629" s="117" t="s">
        <v>392</v>
      </c>
      <c r="H629" s="117" t="s">
        <v>393</v>
      </c>
      <c r="I629" s="117" t="s">
        <v>394</v>
      </c>
      <c r="J629" s="625" t="s">
        <v>395</v>
      </c>
    </row>
    <row r="630" spans="1:10">
      <c r="A630" s="626"/>
      <c r="B630" s="367" t="s">
        <v>545</v>
      </c>
      <c r="C630" s="111"/>
      <c r="D630" s="392"/>
      <c r="E630" s="392">
        <v>8.5</v>
      </c>
      <c r="F630" s="392">
        <v>1.73</v>
      </c>
      <c r="G630" s="392"/>
      <c r="H630" s="392">
        <f>E630*F630</f>
        <v>14.705</v>
      </c>
      <c r="I630" s="392"/>
      <c r="J630" s="677">
        <f>H630</f>
        <v>14.705</v>
      </c>
    </row>
    <row r="631" spans="1:10">
      <c r="A631" s="626"/>
      <c r="B631" s="116"/>
      <c r="C631" s="111"/>
      <c r="D631" s="389"/>
      <c r="E631" s="381"/>
      <c r="F631" s="381"/>
      <c r="G631" s="381"/>
      <c r="H631" s="381"/>
      <c r="I631" s="410" t="s">
        <v>398</v>
      </c>
      <c r="J631" s="628">
        <f>ROUND(SUM(J630:J630),2)</f>
        <v>14.71</v>
      </c>
    </row>
    <row r="632" spans="1:10">
      <c r="A632" s="626"/>
      <c r="B632" s="116"/>
      <c r="C632" s="111"/>
      <c r="D632" s="389"/>
      <c r="E632" s="381"/>
      <c r="F632" s="381"/>
      <c r="G632" s="381"/>
      <c r="H632" s="381"/>
      <c r="I632" s="381"/>
      <c r="J632" s="647"/>
    </row>
    <row r="633" spans="1:10">
      <c r="A633" s="615" t="str">
        <f>'PLANILHA ORÇAMENTÁRIA'!A188</f>
        <v>18.3</v>
      </c>
      <c r="B633" s="279" t="str">
        <f>'PLANILHA ORÇAMENTÁRIA'!D188</f>
        <v>TRATAMENTO, CONSERVAÇÃO E LIMPEZA</v>
      </c>
      <c r="C633" s="111"/>
      <c r="D633" s="389"/>
      <c r="E633" s="381"/>
      <c r="F633" s="381"/>
      <c r="G633" s="381"/>
      <c r="H633" s="381"/>
      <c r="I633" s="381"/>
      <c r="J633" s="647"/>
    </row>
    <row r="634" spans="1:10" ht="25.5">
      <c r="A634" s="626" t="str">
        <f>'PLANILHA ORÇAMENTÁRIA'!A189</f>
        <v>18.3.1</v>
      </c>
      <c r="B634" s="116" t="str">
        <f>'PLANILHA ORÇAMENTÁRIA'!D189</f>
        <v>Limpeza geral da obra (edificação)</v>
      </c>
      <c r="C634" s="267" t="str">
        <f>'PLANILHA ORÇAMENTÁRIA'!E189</f>
        <v xml:space="preserve">m2 </v>
      </c>
      <c r="D634" s="117" t="s">
        <v>389</v>
      </c>
      <c r="E634" s="117" t="s">
        <v>390</v>
      </c>
      <c r="F634" s="117" t="s">
        <v>391</v>
      </c>
      <c r="G634" s="117" t="s">
        <v>392</v>
      </c>
      <c r="H634" s="117" t="s">
        <v>393</v>
      </c>
      <c r="I634" s="117" t="s">
        <v>394</v>
      </c>
      <c r="J634" s="625" t="s">
        <v>395</v>
      </c>
    </row>
    <row r="635" spans="1:10" s="226" customFormat="1">
      <c r="A635" s="617"/>
      <c r="B635" s="503" t="s">
        <v>536</v>
      </c>
      <c r="C635" s="267"/>
      <c r="D635" s="268"/>
      <c r="E635" s="268"/>
      <c r="F635" s="268"/>
      <c r="G635" s="268"/>
      <c r="H635" s="268">
        <v>137.13</v>
      </c>
      <c r="I635" s="268"/>
      <c r="J635" s="625">
        <f>H635</f>
        <v>137.13</v>
      </c>
    </row>
    <row r="636" spans="1:10" s="226" customFormat="1">
      <c r="A636" s="617"/>
      <c r="B636" s="502" t="s">
        <v>546</v>
      </c>
      <c r="C636" s="286"/>
      <c r="D636" s="349"/>
      <c r="E636" s="349"/>
      <c r="F636" s="349"/>
      <c r="G636" s="349"/>
      <c r="H636" s="349">
        <v>72.22</v>
      </c>
      <c r="I636" s="349"/>
      <c r="J636" s="620">
        <f>H636</f>
        <v>72.22</v>
      </c>
    </row>
    <row r="637" spans="1:10">
      <c r="A637" s="617"/>
      <c r="B637" s="266"/>
      <c r="C637" s="267"/>
      <c r="D637" s="463"/>
      <c r="E637" s="447"/>
      <c r="F637" s="447"/>
      <c r="G637" s="447"/>
      <c r="H637" s="447"/>
      <c r="I637" s="448" t="s">
        <v>398</v>
      </c>
      <c r="J637" s="634">
        <f>ROUND(SUM(J635:J636),2)</f>
        <v>209.35</v>
      </c>
    </row>
    <row r="638" spans="1:10">
      <c r="A638" s="617"/>
      <c r="B638" s="266"/>
      <c r="C638" s="267"/>
      <c r="D638" s="463"/>
      <c r="E638" s="447"/>
      <c r="F638" s="447"/>
      <c r="G638" s="447"/>
      <c r="H638" s="447"/>
      <c r="I638" s="424"/>
      <c r="J638" s="686"/>
    </row>
    <row r="639" spans="1:10">
      <c r="A639" s="659">
        <f>'PLANILHA ORÇAMENTÁRIA'!A191</f>
        <v>19</v>
      </c>
      <c r="B639" s="275" t="str">
        <f>'PLANILHA ORÇAMENTÁRIA'!D191</f>
        <v>SERVIÇOS COMPLEMENTARES INTERNOS</v>
      </c>
      <c r="C639" s="274"/>
      <c r="D639" s="382"/>
      <c r="E639" s="344"/>
      <c r="F639" s="344"/>
      <c r="G639" s="344"/>
      <c r="H639" s="344"/>
      <c r="I639" s="344"/>
      <c r="J639" s="614"/>
    </row>
    <row r="640" spans="1:10">
      <c r="A640" s="615" t="str">
        <f>'PLANILHA ORÇAMENTÁRIA'!A192</f>
        <v>19.1</v>
      </c>
      <c r="B640" s="279" t="str">
        <f>'PLANILHA ORÇAMENTÁRIA'!D192</f>
        <v>DIVERSOS INTERNOS</v>
      </c>
      <c r="C640" s="111"/>
      <c r="D640" s="389"/>
      <c r="E640" s="381"/>
      <c r="F640" s="381"/>
      <c r="G640" s="381"/>
      <c r="H640" s="381"/>
      <c r="I640" s="381"/>
      <c r="J640" s="647"/>
    </row>
    <row r="641" spans="1:10" ht="25.5">
      <c r="A641" s="626" t="str">
        <f>'PLANILHA ORÇAMENTÁRIA'!A193</f>
        <v>19.1.1</v>
      </c>
      <c r="B641" s="116" t="str">
        <f>'PLANILHA ORÇAMENTÁRIA'!D193</f>
        <v>Guarda corpo de tubo de ferro galvanizado, diâm. 3" e 2", h=0.8 m inclusive pintura a óleo ou esmalte</v>
      </c>
      <c r="C641" s="111" t="str">
        <f>'PLANILHA ORÇAMENTÁRIA'!E193</f>
        <v xml:space="preserve">m </v>
      </c>
      <c r="D641" s="117" t="s">
        <v>389</v>
      </c>
      <c r="E641" s="117" t="s">
        <v>390</v>
      </c>
      <c r="F641" s="117" t="s">
        <v>391</v>
      </c>
      <c r="G641" s="117" t="s">
        <v>392</v>
      </c>
      <c r="H641" s="117" t="s">
        <v>393</v>
      </c>
      <c r="I641" s="117" t="s">
        <v>394</v>
      </c>
      <c r="J641" s="625" t="s">
        <v>395</v>
      </c>
    </row>
    <row r="642" spans="1:10">
      <c r="A642" s="619"/>
      <c r="B642" s="502" t="s">
        <v>547</v>
      </c>
      <c r="C642" s="286"/>
      <c r="D642" s="349"/>
      <c r="E642" s="349">
        <f>2.51+0.37+4.45+3.01</f>
        <v>10.34</v>
      </c>
      <c r="F642" s="349"/>
      <c r="G642" s="349"/>
      <c r="H642" s="349"/>
      <c r="I642" s="349"/>
      <c r="J642" s="620">
        <f>E642</f>
        <v>10.34</v>
      </c>
    </row>
    <row r="643" spans="1:10">
      <c r="A643" s="619"/>
      <c r="B643" s="502" t="s">
        <v>548</v>
      </c>
      <c r="C643" s="286"/>
      <c r="D643" s="349"/>
      <c r="E643" s="349">
        <f>9.86+8.15+4.47</f>
        <v>22.479999999999997</v>
      </c>
      <c r="F643" s="349"/>
      <c r="G643" s="349"/>
      <c r="H643" s="349"/>
      <c r="I643" s="349"/>
      <c r="J643" s="620">
        <f>E643</f>
        <v>22.479999999999997</v>
      </c>
    </row>
    <row r="644" spans="1:10">
      <c r="A644" s="665"/>
      <c r="B644" s="508"/>
      <c r="C644" s="451"/>
      <c r="D644" s="464"/>
      <c r="E644" s="454"/>
      <c r="F644" s="454"/>
      <c r="G644" s="454"/>
      <c r="H644" s="454"/>
      <c r="I644" s="465" t="s">
        <v>398</v>
      </c>
      <c r="J644" s="687">
        <f>ROUND(SUM(J642:J643),2)</f>
        <v>32.82</v>
      </c>
    </row>
    <row r="645" spans="1:10">
      <c r="A645" s="619"/>
      <c r="B645" s="502"/>
      <c r="C645" s="286"/>
      <c r="D645" s="387"/>
      <c r="E645" s="351"/>
      <c r="F645" s="351"/>
      <c r="G645" s="351"/>
      <c r="H645" s="351"/>
      <c r="I645" s="443"/>
      <c r="J645" s="640"/>
    </row>
    <row r="646" spans="1:10" ht="25.5">
      <c r="A646" s="624" t="str">
        <f>'PLANILHA ORÇAMENTÁRIA'!A194</f>
        <v>19.1.2</v>
      </c>
      <c r="B646" s="269" t="str">
        <f>'PLANILHA ORÇAMENTÁRIA'!D194</f>
        <v>Fornecimento e Instalação de Plataforma Elevatória de Acessibilidade</v>
      </c>
      <c r="C646" s="270" t="str">
        <f>'PLANILHA ORÇAMENTÁRIA'!E194</f>
        <v xml:space="preserve">und </v>
      </c>
      <c r="D646" s="271" t="s">
        <v>389</v>
      </c>
      <c r="E646" s="271" t="s">
        <v>390</v>
      </c>
      <c r="F646" s="271" t="s">
        <v>391</v>
      </c>
      <c r="G646" s="271" t="s">
        <v>392</v>
      </c>
      <c r="H646" s="271" t="s">
        <v>393</v>
      </c>
      <c r="I646" s="271" t="s">
        <v>394</v>
      </c>
      <c r="J646" s="636" t="s">
        <v>395</v>
      </c>
    </row>
    <row r="647" spans="1:10">
      <c r="A647" s="619"/>
      <c r="B647" s="502" t="s">
        <v>549</v>
      </c>
      <c r="C647" s="286"/>
      <c r="D647" s="349">
        <v>1</v>
      </c>
      <c r="E647" s="349"/>
      <c r="F647" s="349"/>
      <c r="G647" s="349"/>
      <c r="H647" s="349"/>
      <c r="I647" s="349"/>
      <c r="J647" s="620">
        <f>D647</f>
        <v>1</v>
      </c>
    </row>
    <row r="648" spans="1:10" ht="13.5" thickBot="1">
      <c r="A648" s="688"/>
      <c r="B648" s="689"/>
      <c r="C648" s="690"/>
      <c r="D648" s="691"/>
      <c r="E648" s="692"/>
      <c r="F648" s="692"/>
      <c r="G648" s="692"/>
      <c r="H648" s="692"/>
      <c r="I648" s="693" t="s">
        <v>398</v>
      </c>
      <c r="J648" s="694">
        <f>ROUND(SUM(J647:J647),2)</f>
        <v>1</v>
      </c>
    </row>
  </sheetData>
  <mergeCells count="39">
    <mergeCell ref="A412:A413"/>
    <mergeCell ref="B412:B413"/>
    <mergeCell ref="B419:B420"/>
    <mergeCell ref="B602:B605"/>
    <mergeCell ref="A602:A605"/>
    <mergeCell ref="B608:B609"/>
    <mergeCell ref="A608:A609"/>
    <mergeCell ref="B610:B611"/>
    <mergeCell ref="A610:A611"/>
    <mergeCell ref="A419:A420"/>
    <mergeCell ref="B606:B607"/>
    <mergeCell ref="A606:A607"/>
    <mergeCell ref="B302:B305"/>
    <mergeCell ref="A302:A305"/>
    <mergeCell ref="B287:B297"/>
    <mergeCell ref="A287:A297"/>
    <mergeCell ref="B388:B389"/>
    <mergeCell ref="A388:A389"/>
    <mergeCell ref="A375:A376"/>
    <mergeCell ref="B375:B376"/>
    <mergeCell ref="B360:B363"/>
    <mergeCell ref="A360:A363"/>
    <mergeCell ref="B357:B359"/>
    <mergeCell ref="A357:A359"/>
    <mergeCell ref="B323:B333"/>
    <mergeCell ref="A323:A333"/>
    <mergeCell ref="B277:B280"/>
    <mergeCell ref="A277:A280"/>
    <mergeCell ref="A1:J1"/>
    <mergeCell ref="B3:F4"/>
    <mergeCell ref="A2:J2"/>
    <mergeCell ref="I3:J4"/>
    <mergeCell ref="B32:B33"/>
    <mergeCell ref="A32:A33"/>
    <mergeCell ref="B44:B45"/>
    <mergeCell ref="A44:A45"/>
    <mergeCell ref="B67:B68"/>
    <mergeCell ref="A67:A68"/>
    <mergeCell ref="C5:F5"/>
  </mergeCells>
  <pageMargins left="0.51181102362204722" right="0.51181102362204722" top="0.78740157480314965" bottom="0.78740157480314965" header="0.31496062992125984" footer="0.31496062992125984"/>
  <pageSetup paperSize="9" scale="65" fitToHeight="0" orientation="landscape" r:id="rId1"/>
  <rowBreaks count="10" manualBreakCount="10">
    <brk id="47" max="9" man="1"/>
    <brk id="88" max="9" man="1"/>
    <brk id="199" max="9" man="1"/>
    <brk id="319" max="9" man="1"/>
    <brk id="359" max="9" man="1"/>
    <brk id="396" max="9" man="1"/>
    <brk id="514" max="9" man="1"/>
    <brk id="550" max="9" man="1"/>
    <brk id="586" max="9" man="1"/>
    <brk id="621"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9"/>
  <sheetViews>
    <sheetView view="pageBreakPreview" topLeftCell="A28" zoomScale="85" zoomScaleNormal="85" zoomScaleSheetLayoutView="85" workbookViewId="0">
      <selection activeCell="D50" sqref="D50"/>
    </sheetView>
  </sheetViews>
  <sheetFormatPr defaultColWidth="21.140625" defaultRowHeight="15" customHeight="1"/>
  <cols>
    <col min="1" max="1" width="10.140625" style="71" bestFit="1" customWidth="1"/>
    <col min="2" max="2" width="35.85546875" style="71" customWidth="1"/>
    <col min="3" max="4" width="23.140625" style="71" customWidth="1"/>
    <col min="5" max="11" width="28.85546875" style="71" customWidth="1"/>
    <col min="12" max="16384" width="21.140625" style="71"/>
  </cols>
  <sheetData>
    <row r="1" spans="1:11" ht="30" customHeight="1">
      <c r="A1" s="844" t="s">
        <v>0</v>
      </c>
      <c r="B1" s="845"/>
      <c r="C1" s="845"/>
      <c r="D1" s="845"/>
      <c r="E1" s="845"/>
      <c r="F1" s="845"/>
      <c r="G1" s="845"/>
      <c r="H1" s="845"/>
      <c r="I1" s="845"/>
      <c r="J1" s="846"/>
    </row>
    <row r="2" spans="1:11" ht="26.25" customHeight="1">
      <c r="A2" s="841" t="s">
        <v>550</v>
      </c>
      <c r="B2" s="842"/>
      <c r="C2" s="842"/>
      <c r="D2" s="842"/>
      <c r="E2" s="842"/>
      <c r="F2" s="842"/>
      <c r="G2" s="842"/>
      <c r="H2" s="842"/>
      <c r="I2" s="842"/>
      <c r="J2" s="843"/>
    </row>
    <row r="3" spans="1:11" ht="65.25" customHeight="1">
      <c r="A3" s="210"/>
      <c r="B3" s="855" t="s">
        <v>2</v>
      </c>
      <c r="C3" s="855"/>
      <c r="D3" s="855"/>
      <c r="E3" s="72" t="s">
        <v>3</v>
      </c>
      <c r="F3" s="73">
        <v>1.5727</v>
      </c>
      <c r="G3" s="891" t="s">
        <v>551</v>
      </c>
      <c r="H3" s="891"/>
      <c r="I3" s="891"/>
      <c r="J3" s="477"/>
    </row>
    <row r="4" spans="1:11" ht="15" customHeight="1">
      <c r="A4" s="210"/>
      <c r="B4" s="855" t="s">
        <v>552</v>
      </c>
      <c r="C4" s="855"/>
      <c r="D4" s="855"/>
      <c r="E4" s="74" t="s">
        <v>5</v>
      </c>
      <c r="F4" s="73" t="s">
        <v>6</v>
      </c>
      <c r="G4" s="73"/>
      <c r="H4" s="73"/>
      <c r="I4" s="73"/>
      <c r="J4" s="211"/>
    </row>
    <row r="5" spans="1:11" ht="67.5" customHeight="1">
      <c r="A5" s="210"/>
      <c r="B5" s="864" t="s">
        <v>8</v>
      </c>
      <c r="C5" s="864"/>
      <c r="D5" s="864"/>
      <c r="E5" s="487"/>
      <c r="F5" s="488"/>
      <c r="G5" s="487" t="s">
        <v>7</v>
      </c>
      <c r="H5" s="488" t="s">
        <v>5055</v>
      </c>
      <c r="I5" s="488"/>
      <c r="J5" s="212"/>
    </row>
    <row r="6" spans="1:11" ht="24.95" customHeight="1">
      <c r="A6" s="856" t="s">
        <v>9</v>
      </c>
      <c r="B6" s="858" t="s">
        <v>553</v>
      </c>
      <c r="C6" s="851" t="s">
        <v>554</v>
      </c>
      <c r="D6" s="852"/>
      <c r="E6" s="860" t="s">
        <v>555</v>
      </c>
      <c r="F6" s="861"/>
      <c r="G6" s="862"/>
      <c r="H6" s="862"/>
      <c r="I6" s="862"/>
      <c r="J6" s="863"/>
    </row>
    <row r="7" spans="1:11" ht="24.95" customHeight="1">
      <c r="A7" s="857"/>
      <c r="B7" s="859"/>
      <c r="C7" s="853"/>
      <c r="D7" s="854"/>
      <c r="E7" s="182">
        <v>1</v>
      </c>
      <c r="F7" s="182">
        <v>2</v>
      </c>
      <c r="G7" s="478">
        <v>3</v>
      </c>
      <c r="H7" s="478">
        <v>4</v>
      </c>
      <c r="I7" s="478">
        <v>5</v>
      </c>
      <c r="J7" s="213">
        <v>6</v>
      </c>
    </row>
    <row r="8" spans="1:11" ht="24.95" customHeight="1">
      <c r="A8" s="849" t="str">
        <f>'PLANILHA ORÇAMENTÁRIA'!B9</f>
        <v>01</v>
      </c>
      <c r="B8" s="847" t="str">
        <f>'PLANILHA ORÇAMENTÁRIA'!D9</f>
        <v>SERVIÇOS PRELIMINARES</v>
      </c>
      <c r="C8" s="543" t="s">
        <v>556</v>
      </c>
      <c r="D8" s="547">
        <f>D9/$D$46</f>
        <v>2.6326262489825256E-2</v>
      </c>
      <c r="E8" s="539">
        <f>E9/$D$9</f>
        <v>0.5</v>
      </c>
      <c r="F8" s="183">
        <f>F9/$D$9</f>
        <v>0.5</v>
      </c>
      <c r="G8" s="479"/>
      <c r="H8" s="479"/>
      <c r="I8" s="479"/>
      <c r="J8" s="214"/>
      <c r="K8" s="71">
        <f t="shared" ref="K8:K45" si="0">SUM(E8:J8)</f>
        <v>1</v>
      </c>
    </row>
    <row r="9" spans="1:11" ht="24.95" customHeight="1">
      <c r="A9" s="850"/>
      <c r="B9" s="848"/>
      <c r="C9" s="542" t="s">
        <v>557</v>
      </c>
      <c r="D9" s="546">
        <f>'PLANILHA ORÇAMENTÁRIA'!I30</f>
        <v>13009.839999999998</v>
      </c>
      <c r="E9" s="538">
        <f>D9/2</f>
        <v>6504.9199999999992</v>
      </c>
      <c r="F9" s="76">
        <f>D9/2</f>
        <v>6504.9199999999992</v>
      </c>
      <c r="G9" s="480"/>
      <c r="H9" s="480"/>
      <c r="I9" s="480"/>
      <c r="J9" s="215"/>
      <c r="K9" s="71">
        <f t="shared" si="0"/>
        <v>13009.839999999998</v>
      </c>
    </row>
    <row r="10" spans="1:11" ht="24.95" customHeight="1">
      <c r="A10" s="871" t="str">
        <f>'PLANILHA ORÇAMENTÁRIA'!B31</f>
        <v>02</v>
      </c>
      <c r="B10" s="866" t="str">
        <f>'PLANILHA ORÇAMENTÁRIA'!D31</f>
        <v>INSTALAÇÃO DO CANTEIRO DE OBRAS</v>
      </c>
      <c r="C10" s="541" t="s">
        <v>556</v>
      </c>
      <c r="D10" s="545">
        <f>D11/$D$46</f>
        <v>0.10732325294213767</v>
      </c>
      <c r="E10" s="537">
        <f>E11/$D$11</f>
        <v>1</v>
      </c>
      <c r="F10" s="75"/>
      <c r="G10" s="481"/>
      <c r="H10" s="481"/>
      <c r="I10" s="481"/>
      <c r="J10" s="216"/>
      <c r="K10" s="71">
        <f t="shared" si="0"/>
        <v>1</v>
      </c>
    </row>
    <row r="11" spans="1:11" ht="24.95" customHeight="1">
      <c r="A11" s="850"/>
      <c r="B11" s="848"/>
      <c r="C11" s="542" t="s">
        <v>557</v>
      </c>
      <c r="D11" s="546">
        <f>'PLANILHA ORÇAMENTÁRIA'!I44</f>
        <v>53036.71</v>
      </c>
      <c r="E11" s="538">
        <f>D11</f>
        <v>53036.71</v>
      </c>
      <c r="F11" s="76"/>
      <c r="G11" s="480"/>
      <c r="H11" s="480"/>
      <c r="I11" s="480"/>
      <c r="J11" s="215"/>
      <c r="K11" s="71">
        <f t="shared" si="0"/>
        <v>53036.71</v>
      </c>
    </row>
    <row r="12" spans="1:11" ht="24.95" customHeight="1">
      <c r="A12" s="865" t="s">
        <v>115</v>
      </c>
      <c r="B12" s="866" t="str">
        <f>'PLANILHA ORÇAMENTÁRIA'!D45</f>
        <v>MOVIMENTO DE TERRA</v>
      </c>
      <c r="C12" s="541" t="s">
        <v>556</v>
      </c>
      <c r="D12" s="545">
        <f>D13/$D$46</f>
        <v>1.8507124720937677E-2</v>
      </c>
      <c r="E12" s="537">
        <f>E13/D13</f>
        <v>0.7</v>
      </c>
      <c r="F12" s="75">
        <f>F13/D13</f>
        <v>0.3</v>
      </c>
      <c r="G12" s="481"/>
      <c r="H12" s="481"/>
      <c r="I12" s="481"/>
      <c r="J12" s="216"/>
      <c r="K12" s="71">
        <f t="shared" si="0"/>
        <v>1</v>
      </c>
    </row>
    <row r="13" spans="1:11" ht="24.95" customHeight="1">
      <c r="A13" s="850"/>
      <c r="B13" s="848"/>
      <c r="C13" s="542" t="s">
        <v>557</v>
      </c>
      <c r="D13" s="546">
        <f>'PLANILHA ORÇAMENTÁRIA'!I53</f>
        <v>9145.7999999999993</v>
      </c>
      <c r="E13" s="538">
        <f>D13*0.7</f>
        <v>6402.0599999999995</v>
      </c>
      <c r="F13" s="76">
        <f>D13*0.3</f>
        <v>2743.74</v>
      </c>
      <c r="G13" s="480"/>
      <c r="H13" s="480"/>
      <c r="I13" s="480"/>
      <c r="J13" s="215"/>
      <c r="K13" s="71">
        <f t="shared" si="0"/>
        <v>9145.7999999999993</v>
      </c>
    </row>
    <row r="14" spans="1:11" ht="24.95" customHeight="1">
      <c r="A14" s="865" t="s">
        <v>137</v>
      </c>
      <c r="B14" s="866" t="str">
        <f>'PLANILHA ORÇAMENTÁRIA'!D54</f>
        <v>ESTRUTURAS</v>
      </c>
      <c r="C14" s="541" t="s">
        <v>556</v>
      </c>
      <c r="D14" s="545">
        <f>D15/$D$46</f>
        <v>0.23390647788824762</v>
      </c>
      <c r="E14" s="545"/>
      <c r="F14" s="77">
        <f>F15/D15</f>
        <v>0.5</v>
      </c>
      <c r="G14" s="75">
        <f>G15/D15</f>
        <v>0.5</v>
      </c>
      <c r="H14" s="481"/>
      <c r="I14" s="481"/>
      <c r="J14" s="216"/>
      <c r="K14" s="71">
        <f>SUM(F14:J14)</f>
        <v>1</v>
      </c>
    </row>
    <row r="15" spans="1:11" ht="24.95" customHeight="1">
      <c r="A15" s="850"/>
      <c r="B15" s="848"/>
      <c r="C15" s="542" t="s">
        <v>557</v>
      </c>
      <c r="D15" s="546">
        <f>'PLANILHA ORÇAMENTÁRIA'!I67</f>
        <v>115591.26000000001</v>
      </c>
      <c r="F15" s="76">
        <f>D15/2</f>
        <v>57795.630000000005</v>
      </c>
      <c r="G15" s="76">
        <f>D15-F15</f>
        <v>57795.630000000005</v>
      </c>
      <c r="H15" s="480"/>
      <c r="I15" s="480"/>
      <c r="J15" s="215"/>
      <c r="K15" s="71">
        <f>SUM(F15:J15)</f>
        <v>115591.26000000001</v>
      </c>
    </row>
    <row r="16" spans="1:11" ht="24.95" customHeight="1">
      <c r="A16" s="867" t="s">
        <v>174</v>
      </c>
      <c r="B16" s="869" t="str">
        <f>'PLANILHA ORÇAMENTÁRIA'!D68</f>
        <v>PAREDES E PAINÉIS</v>
      </c>
      <c r="C16" s="541" t="s">
        <v>556</v>
      </c>
      <c r="D16" s="545">
        <f>D17/$D$46</f>
        <v>1.9653676894272248E-2</v>
      </c>
      <c r="E16" s="536"/>
      <c r="F16" s="77"/>
      <c r="G16" s="75">
        <f>G17/D17</f>
        <v>0.5</v>
      </c>
      <c r="H16" s="75">
        <f>H17/D17</f>
        <v>0.5</v>
      </c>
      <c r="I16" s="482"/>
      <c r="J16" s="217"/>
      <c r="K16" s="71">
        <f t="shared" si="0"/>
        <v>1</v>
      </c>
    </row>
    <row r="17" spans="1:11" ht="24.95" customHeight="1">
      <c r="A17" s="868"/>
      <c r="B17" s="870"/>
      <c r="C17" s="542" t="s">
        <v>557</v>
      </c>
      <c r="D17" s="546">
        <f>'PLANILHA ORÇAMENTÁRIA'!I75</f>
        <v>9712.4</v>
      </c>
      <c r="E17" s="538">
        <v>0</v>
      </c>
      <c r="F17" s="76"/>
      <c r="G17" s="480">
        <f>D17/2</f>
        <v>4856.2</v>
      </c>
      <c r="H17" s="480">
        <f>D17/2</f>
        <v>4856.2</v>
      </c>
      <c r="I17" s="480"/>
      <c r="J17" s="215"/>
      <c r="K17" s="71">
        <f t="shared" si="0"/>
        <v>9712.4</v>
      </c>
    </row>
    <row r="18" spans="1:11" ht="24.95" customHeight="1">
      <c r="A18" s="880" t="s">
        <v>192</v>
      </c>
      <c r="B18" s="888" t="str">
        <f>'PLANILHA ORÇAMENTÁRIA'!D76</f>
        <v>ESQUADRIAS DE MADEIRA</v>
      </c>
      <c r="C18" s="541" t="s">
        <v>556</v>
      </c>
      <c r="D18" s="545">
        <f>D19/$D$46</f>
        <v>5.2423295487600855E-3</v>
      </c>
      <c r="E18" s="536"/>
      <c r="F18" s="536"/>
      <c r="G18" s="568"/>
      <c r="H18" s="568"/>
      <c r="I18" s="568"/>
      <c r="J18" s="569">
        <f>J19/D19</f>
        <v>1</v>
      </c>
      <c r="K18" s="71">
        <f>SUM(E18:J18)</f>
        <v>1</v>
      </c>
    </row>
    <row r="19" spans="1:11" ht="24.95" customHeight="1">
      <c r="A19" s="881"/>
      <c r="B19" s="889"/>
      <c r="C19" s="542" t="s">
        <v>557</v>
      </c>
      <c r="D19" s="546">
        <f>'PLANILHA ORÇAMENTÁRIA'!I81</f>
        <v>2590.64</v>
      </c>
      <c r="E19" s="538"/>
      <c r="F19" s="538"/>
      <c r="G19" s="570"/>
      <c r="H19" s="570"/>
      <c r="I19" s="570"/>
      <c r="J19" s="571">
        <f>D19</f>
        <v>2590.64</v>
      </c>
      <c r="K19" s="71">
        <f>SUM(E19:J19)</f>
        <v>2590.64</v>
      </c>
    </row>
    <row r="20" spans="1:11" ht="24.95" customHeight="1">
      <c r="A20" s="867" t="s">
        <v>207</v>
      </c>
      <c r="B20" s="866" t="str">
        <f>'PLANILHA ORÇAMENTÁRIA'!D82</f>
        <v>ESQUADRIAS METÁLICAS</v>
      </c>
      <c r="C20" s="541" t="s">
        <v>556</v>
      </c>
      <c r="D20" s="545">
        <f>D21/$D$46</f>
        <v>4.4366469723161078E-2</v>
      </c>
      <c r="E20" s="536"/>
      <c r="F20" s="77"/>
      <c r="G20" s="482"/>
      <c r="H20" s="482"/>
      <c r="I20" s="482"/>
      <c r="J20" s="217">
        <f>J21/D21</f>
        <v>1</v>
      </c>
      <c r="K20" s="71">
        <f t="shared" si="0"/>
        <v>1</v>
      </c>
    </row>
    <row r="21" spans="1:11" ht="24.95" customHeight="1">
      <c r="A21" s="868"/>
      <c r="B21" s="848"/>
      <c r="C21" s="542" t="s">
        <v>557</v>
      </c>
      <c r="D21" s="546">
        <f>'PLANILHA ORÇAMENTÁRIA'!I85</f>
        <v>21924.9</v>
      </c>
      <c r="E21" s="538"/>
      <c r="F21" s="76"/>
      <c r="G21" s="480"/>
      <c r="H21" s="480"/>
      <c r="I21" s="480"/>
      <c r="J21" s="215">
        <f>D21</f>
        <v>21924.9</v>
      </c>
      <c r="K21" s="71">
        <f t="shared" si="0"/>
        <v>21924.9</v>
      </c>
    </row>
    <row r="22" spans="1:11" ht="24.95" customHeight="1">
      <c r="A22" s="865" t="s">
        <v>558</v>
      </c>
      <c r="B22" s="866" t="str">
        <f>'PLANILHA ORÇAMENTÁRIA'!D86</f>
        <v>COBERTURA</v>
      </c>
      <c r="C22" s="541" t="s">
        <v>556</v>
      </c>
      <c r="D22" s="545">
        <f>D23/$D$46</f>
        <v>4.3795116023653463E-2</v>
      </c>
      <c r="E22" s="536"/>
      <c r="F22" s="77"/>
      <c r="G22" s="482"/>
      <c r="H22" s="482"/>
      <c r="I22" s="482">
        <f>I23/D23</f>
        <v>1</v>
      </c>
      <c r="J22" s="217"/>
      <c r="K22" s="71">
        <f t="shared" si="0"/>
        <v>1</v>
      </c>
    </row>
    <row r="23" spans="1:11" ht="24.95" customHeight="1">
      <c r="A23" s="850"/>
      <c r="B23" s="848"/>
      <c r="C23" s="542" t="s">
        <v>557</v>
      </c>
      <c r="D23" s="546">
        <f>'PLANILHA ORÇAMENTÁRIA'!I95</f>
        <v>21642.550000000003</v>
      </c>
      <c r="E23" s="538"/>
      <c r="F23" s="76"/>
      <c r="G23" s="480"/>
      <c r="H23" s="480"/>
      <c r="I23" s="480">
        <f>D23</f>
        <v>21642.550000000003</v>
      </c>
      <c r="J23" s="215"/>
      <c r="K23" s="71">
        <f t="shared" si="0"/>
        <v>21642.550000000003</v>
      </c>
    </row>
    <row r="24" spans="1:11" ht="24.95" customHeight="1">
      <c r="A24" s="882" t="s">
        <v>215</v>
      </c>
      <c r="B24" s="866" t="str">
        <f>'PLANILHA ORÇAMENTÁRIA'!D96</f>
        <v>IMPERMEABILIZAÇÃO</v>
      </c>
      <c r="C24" s="541" t="s">
        <v>556</v>
      </c>
      <c r="D24" s="545">
        <f>D25/$D$46</f>
        <v>9.1687405682879988E-2</v>
      </c>
      <c r="E24" s="536"/>
      <c r="F24" s="77">
        <f>F25/D25</f>
        <v>0.25</v>
      </c>
      <c r="G24" s="482"/>
      <c r="H24" s="482"/>
      <c r="I24" s="482">
        <f>I25/D25</f>
        <v>0.74999999999999989</v>
      </c>
      <c r="J24" s="217"/>
      <c r="K24" s="71">
        <f t="shared" si="0"/>
        <v>0.99999999999999989</v>
      </c>
    </row>
    <row r="25" spans="1:11" ht="24.95" customHeight="1">
      <c r="A25" s="883"/>
      <c r="B25" s="848"/>
      <c r="C25" s="542" t="s">
        <v>557</v>
      </c>
      <c r="D25" s="546">
        <f>'PLANILHA ORÇAMENTÁRIA'!I100</f>
        <v>45309.83</v>
      </c>
      <c r="E25" s="538"/>
      <c r="F25" s="76">
        <f>D25*0.25</f>
        <v>11327.4575</v>
      </c>
      <c r="G25" s="480"/>
      <c r="H25" s="480"/>
      <c r="I25" s="480">
        <f>D25-F25</f>
        <v>33982.372499999998</v>
      </c>
      <c r="J25" s="215"/>
      <c r="K25" s="71">
        <f t="shared" si="0"/>
        <v>45309.83</v>
      </c>
    </row>
    <row r="26" spans="1:11" ht="24.95" customHeight="1">
      <c r="A26" s="880" t="s">
        <v>559</v>
      </c>
      <c r="B26" s="866" t="str">
        <f>'PLANILHA ORÇAMENTÁRIA'!D101</f>
        <v>TETOS E FORROS</v>
      </c>
      <c r="C26" s="541" t="s">
        <v>556</v>
      </c>
      <c r="D26" s="545">
        <f>D27/$D$46</f>
        <v>2.5421647799448475E-2</v>
      </c>
      <c r="E26" s="536"/>
      <c r="F26" s="77"/>
      <c r="G26" s="482"/>
      <c r="H26" s="482">
        <f>H27/D27</f>
        <v>1</v>
      </c>
      <c r="I26" s="482"/>
      <c r="J26" s="217"/>
      <c r="K26" s="71">
        <f t="shared" si="0"/>
        <v>1</v>
      </c>
    </row>
    <row r="27" spans="1:11" ht="24.95" customHeight="1">
      <c r="A27" s="881"/>
      <c r="B27" s="848"/>
      <c r="C27" s="542" t="s">
        <v>557</v>
      </c>
      <c r="D27" s="546">
        <f>'PLANILHA ORÇAMENTÁRIA'!I106</f>
        <v>12562.8</v>
      </c>
      <c r="E27" s="538"/>
      <c r="F27" s="76"/>
      <c r="G27" s="480"/>
      <c r="H27" s="480">
        <f>D27</f>
        <v>12562.8</v>
      </c>
      <c r="I27" s="480"/>
      <c r="J27" s="215"/>
      <c r="K27" s="71">
        <f t="shared" si="0"/>
        <v>12562.8</v>
      </c>
    </row>
    <row r="28" spans="1:11" ht="24.95" customHeight="1">
      <c r="A28" s="882" t="s">
        <v>560</v>
      </c>
      <c r="B28" s="866" t="str">
        <f>'PLANILHA ORÇAMENTÁRIA'!D107</f>
        <v>REVESTIMENTO DE PAREDES</v>
      </c>
      <c r="C28" s="541" t="s">
        <v>556</v>
      </c>
      <c r="D28" s="545">
        <f>D29/$D$46</f>
        <v>3.6407867824753158E-2</v>
      </c>
      <c r="E28" s="536"/>
      <c r="F28" s="77"/>
      <c r="G28" s="482"/>
      <c r="H28" s="482">
        <f>H29/D29</f>
        <v>1</v>
      </c>
      <c r="I28" s="482"/>
      <c r="J28" s="217"/>
      <c r="K28" s="71">
        <f t="shared" si="0"/>
        <v>1</v>
      </c>
    </row>
    <row r="29" spans="1:11" ht="24.95" customHeight="1">
      <c r="A29" s="883"/>
      <c r="B29" s="847"/>
      <c r="C29" s="540" t="s">
        <v>557</v>
      </c>
      <c r="D29" s="544">
        <f>'PLANILHA ORÇAMENTÁRIA'!I111</f>
        <v>17991.939999999999</v>
      </c>
      <c r="E29" s="535"/>
      <c r="F29" s="489"/>
      <c r="G29" s="490"/>
      <c r="H29" s="490">
        <f>D29</f>
        <v>17991.939999999999</v>
      </c>
      <c r="I29" s="490"/>
      <c r="J29" s="491"/>
      <c r="K29" s="71">
        <f t="shared" si="0"/>
        <v>17991.939999999999</v>
      </c>
    </row>
    <row r="30" spans="1:11" ht="24.95" customHeight="1">
      <c r="A30" s="880" t="s">
        <v>561</v>
      </c>
      <c r="B30" s="884" t="str">
        <f>'PLANILHA ORÇAMENTÁRIA'!D112</f>
        <v>PISOS INTERNOS E EXTERNOS</v>
      </c>
      <c r="C30" s="548" t="s">
        <v>556</v>
      </c>
      <c r="D30" s="549">
        <f>D31/$D$46</f>
        <v>8.0156441843488344E-2</v>
      </c>
      <c r="E30" s="532"/>
      <c r="F30" s="496"/>
      <c r="G30" s="497"/>
      <c r="H30" s="497">
        <f>H31/D31</f>
        <v>0.5</v>
      </c>
      <c r="I30" s="497">
        <f>I31/D31</f>
        <v>0.5</v>
      </c>
      <c r="J30" s="498"/>
      <c r="K30" s="71">
        <f t="shared" si="0"/>
        <v>1</v>
      </c>
    </row>
    <row r="31" spans="1:11" ht="24.95" customHeight="1">
      <c r="A31" s="881"/>
      <c r="B31" s="847"/>
      <c r="C31" s="540" t="s">
        <v>557</v>
      </c>
      <c r="D31" s="544">
        <f>'PLANILHA ORÇAMENTÁRIA'!I121</f>
        <v>39611.49</v>
      </c>
      <c r="E31" s="535"/>
      <c r="F31" s="489"/>
      <c r="G31" s="490"/>
      <c r="H31" s="490">
        <f>D31/2</f>
        <v>19805.744999999999</v>
      </c>
      <c r="I31" s="490">
        <f>D31/2</f>
        <v>19805.744999999999</v>
      </c>
      <c r="J31" s="556"/>
      <c r="K31" s="71">
        <f t="shared" si="0"/>
        <v>39611.49</v>
      </c>
    </row>
    <row r="32" spans="1:11" ht="24.95" customHeight="1">
      <c r="A32" s="882" t="s">
        <v>562</v>
      </c>
      <c r="B32" s="884" t="str">
        <f>'PLANILHA ORÇAMENTÁRIA'!D122</f>
        <v>INSTALAÇÕES HIDRO-SANITÁRIAS</v>
      </c>
      <c r="C32" s="548" t="s">
        <v>556</v>
      </c>
      <c r="D32" s="549">
        <f t="shared" ref="D32" si="1">D33/$D$46</f>
        <v>1.1162108332587144E-2</v>
      </c>
      <c r="E32" s="532"/>
      <c r="F32" s="496"/>
      <c r="G32" s="497"/>
      <c r="H32" s="497">
        <f>H33/D33</f>
        <v>1</v>
      </c>
      <c r="I32" s="497"/>
      <c r="J32" s="498"/>
      <c r="K32" s="71">
        <f t="shared" si="0"/>
        <v>1</v>
      </c>
    </row>
    <row r="33" spans="1:11" ht="24.95" customHeight="1">
      <c r="A33" s="883"/>
      <c r="B33" s="847"/>
      <c r="C33" s="540" t="s">
        <v>557</v>
      </c>
      <c r="D33" s="544">
        <f>'PLANILHA ORÇAMENTÁRIA'!I135</f>
        <v>5516.06</v>
      </c>
      <c r="E33" s="534"/>
      <c r="F33" s="485"/>
      <c r="G33" s="486"/>
      <c r="H33" s="486">
        <f>D33</f>
        <v>5516.06</v>
      </c>
      <c r="I33" s="486"/>
      <c r="J33" s="492"/>
      <c r="K33" s="71">
        <f t="shared" si="0"/>
        <v>5516.06</v>
      </c>
    </row>
    <row r="34" spans="1:11" ht="24.95" customHeight="1">
      <c r="A34" s="880" t="s">
        <v>563</v>
      </c>
      <c r="B34" s="884" t="str">
        <f>'PLANILHA ORÇAMENTÁRIA'!D136</f>
        <v>INSTALAÇÕES ELÉTRICAS</v>
      </c>
      <c r="C34" s="548" t="s">
        <v>556</v>
      </c>
      <c r="D34" s="549">
        <f t="shared" ref="D34" si="2">D35/$D$46</f>
        <v>4.4702462527362395E-2</v>
      </c>
      <c r="E34" s="532"/>
      <c r="F34" s="496"/>
      <c r="G34" s="497"/>
      <c r="H34" s="497">
        <f>H35/D35</f>
        <v>0.5</v>
      </c>
      <c r="I34" s="497">
        <f>I35/D35</f>
        <v>0.5</v>
      </c>
      <c r="J34" s="498"/>
      <c r="K34" s="71">
        <f t="shared" si="0"/>
        <v>1</v>
      </c>
    </row>
    <row r="35" spans="1:11" ht="24.95" customHeight="1">
      <c r="A35" s="881"/>
      <c r="B35" s="847"/>
      <c r="C35" s="540" t="s">
        <v>557</v>
      </c>
      <c r="D35" s="544">
        <f>'PLANILHA ORÇAMENTÁRIA'!I160</f>
        <v>22090.94</v>
      </c>
      <c r="E35" s="534"/>
      <c r="F35" s="485"/>
      <c r="G35" s="486"/>
      <c r="H35" s="486">
        <f>D35/2</f>
        <v>11045.47</v>
      </c>
      <c r="I35" s="486">
        <f>D35/2</f>
        <v>11045.47</v>
      </c>
      <c r="J35" s="492"/>
      <c r="K35" s="71">
        <f t="shared" si="0"/>
        <v>22090.94</v>
      </c>
    </row>
    <row r="36" spans="1:11" ht="24.95" customHeight="1">
      <c r="A36" s="882" t="s">
        <v>564</v>
      </c>
      <c r="B36" s="884" t="str">
        <f>'PLANILHA ORÇAMENTÁRIA'!D161</f>
        <v>APARELHOS HIDRO-SANITÁRIOS</v>
      </c>
      <c r="C36" s="548" t="s">
        <v>556</v>
      </c>
      <c r="D36" s="549">
        <f>D37/$D$46</f>
        <v>1.1657193850991725E-2</v>
      </c>
      <c r="E36" s="532"/>
      <c r="F36" s="496"/>
      <c r="G36" s="497"/>
      <c r="H36" s="497"/>
      <c r="I36" s="497">
        <f>I37/D37</f>
        <v>1</v>
      </c>
      <c r="J36" s="498"/>
      <c r="K36" s="71">
        <f t="shared" si="0"/>
        <v>1</v>
      </c>
    </row>
    <row r="37" spans="1:11" ht="24.95" customHeight="1">
      <c r="A37" s="883"/>
      <c r="B37" s="847"/>
      <c r="C37" s="540" t="s">
        <v>557</v>
      </c>
      <c r="D37" s="544">
        <f>'PLANILHA ORÇAMENTÁRIA'!I166</f>
        <v>5760.72</v>
      </c>
      <c r="E37" s="535"/>
      <c r="F37" s="489"/>
      <c r="G37" s="490"/>
      <c r="H37" s="490"/>
      <c r="I37" s="490">
        <f>D37</f>
        <v>5760.72</v>
      </c>
      <c r="J37" s="556"/>
      <c r="K37" s="71">
        <f t="shared" si="0"/>
        <v>5760.72</v>
      </c>
    </row>
    <row r="38" spans="1:11" ht="24.95" customHeight="1">
      <c r="A38" s="880" t="s">
        <v>565</v>
      </c>
      <c r="B38" s="884" t="str">
        <f>'PLANILHA ORÇAMENTÁRIA'!D167</f>
        <v>APARELHOS ELÉTRICOS</v>
      </c>
      <c r="C38" s="548" t="s">
        <v>556</v>
      </c>
      <c r="D38" s="549">
        <f>D39/$D$46</f>
        <v>6.1384047930170809E-3</v>
      </c>
      <c r="E38" s="532"/>
      <c r="F38" s="496"/>
      <c r="G38" s="497"/>
      <c r="H38" s="497"/>
      <c r="I38" s="497">
        <f>I39/D39</f>
        <v>1</v>
      </c>
      <c r="J38" s="498"/>
      <c r="K38" s="71">
        <f t="shared" si="0"/>
        <v>1</v>
      </c>
    </row>
    <row r="39" spans="1:11" ht="24.95" customHeight="1">
      <c r="A39" s="881"/>
      <c r="B39" s="847"/>
      <c r="C39" s="540" t="s">
        <v>557</v>
      </c>
      <c r="D39" s="544">
        <f>'PLANILHA ORÇAMENTÁRIA'!I176</f>
        <v>3033.46</v>
      </c>
      <c r="E39" s="534"/>
      <c r="F39" s="485"/>
      <c r="G39" s="486"/>
      <c r="H39" s="486"/>
      <c r="I39" s="486">
        <f>D39</f>
        <v>3033.46</v>
      </c>
      <c r="J39" s="492"/>
      <c r="K39" s="71">
        <f t="shared" si="0"/>
        <v>3033.46</v>
      </c>
    </row>
    <row r="40" spans="1:11" ht="24.95" customHeight="1">
      <c r="A40" s="882" t="s">
        <v>566</v>
      </c>
      <c r="B40" s="884" t="str">
        <f>'PLANILHA ORÇAMENTÁRIA'!D177</f>
        <v>PINTURA</v>
      </c>
      <c r="C40" s="548" t="s">
        <v>556</v>
      </c>
      <c r="D40" s="549">
        <f t="shared" ref="D40" si="3">D41/$D$46</f>
        <v>4.3619349130296879E-2</v>
      </c>
      <c r="E40" s="532"/>
      <c r="F40" s="496"/>
      <c r="G40" s="497"/>
      <c r="H40" s="497"/>
      <c r="I40" s="497"/>
      <c r="J40" s="498">
        <f>J41/D41</f>
        <v>1</v>
      </c>
      <c r="K40" s="71">
        <f t="shared" si="0"/>
        <v>1</v>
      </c>
    </row>
    <row r="41" spans="1:11" ht="24.95" customHeight="1">
      <c r="A41" s="883"/>
      <c r="B41" s="847"/>
      <c r="C41" s="540" t="s">
        <v>557</v>
      </c>
      <c r="D41" s="544">
        <f>'PLANILHA ORÇAMENTÁRIA'!I182</f>
        <v>21555.690000000002</v>
      </c>
      <c r="E41" s="534"/>
      <c r="F41" s="485"/>
      <c r="G41" s="486"/>
      <c r="H41" s="486"/>
      <c r="I41" s="486"/>
      <c r="J41" s="492">
        <f>D41</f>
        <v>21555.690000000002</v>
      </c>
      <c r="K41" s="71">
        <f t="shared" si="0"/>
        <v>21555.690000000002</v>
      </c>
    </row>
    <row r="42" spans="1:11" ht="24.95" customHeight="1">
      <c r="A42" s="880" t="s">
        <v>567</v>
      </c>
      <c r="B42" s="884" t="str">
        <f>'PLANILHA ORÇAMENTÁRIA'!D183</f>
        <v>SERVIÇOS COMPLEMENTARES EXTERNOS</v>
      </c>
      <c r="C42" s="548" t="s">
        <v>556</v>
      </c>
      <c r="D42" s="549">
        <f>D43/$D$46</f>
        <v>1.8737932594023704E-2</v>
      </c>
      <c r="E42" s="532"/>
      <c r="F42" s="496"/>
      <c r="G42" s="497"/>
      <c r="H42" s="497"/>
      <c r="I42" s="497"/>
      <c r="J42" s="498">
        <f>J43/D43</f>
        <v>1</v>
      </c>
      <c r="K42" s="71">
        <f t="shared" ref="K42:K43" si="4">SUM(E42:J42)</f>
        <v>1</v>
      </c>
    </row>
    <row r="43" spans="1:11" ht="24.95" customHeight="1">
      <c r="A43" s="881"/>
      <c r="B43" s="890"/>
      <c r="C43" s="550" t="s">
        <v>557</v>
      </c>
      <c r="D43" s="551">
        <f>'PLANILHA ORÇAMENTÁRIA'!I190</f>
        <v>9259.86</v>
      </c>
      <c r="E43" s="552"/>
      <c r="F43" s="553"/>
      <c r="G43" s="554"/>
      <c r="H43" s="554"/>
      <c r="I43" s="554"/>
      <c r="J43" s="555">
        <f>D43</f>
        <v>9259.86</v>
      </c>
      <c r="K43" s="71">
        <f t="shared" si="4"/>
        <v>9259.86</v>
      </c>
    </row>
    <row r="44" spans="1:11" ht="24.95" customHeight="1">
      <c r="A44" s="882" t="s">
        <v>568</v>
      </c>
      <c r="B44" s="847" t="str">
        <f>'PLANILHA ORÇAMENTÁRIA'!D191</f>
        <v>SERVIÇOS COMPLEMENTARES INTERNOS</v>
      </c>
      <c r="C44" s="543" t="s">
        <v>556</v>
      </c>
      <c r="D44" s="547">
        <f>D45/$D$46</f>
        <v>0.13118847539015607</v>
      </c>
      <c r="E44" s="533"/>
      <c r="F44" s="493"/>
      <c r="G44" s="494"/>
      <c r="H44" s="494"/>
      <c r="I44" s="494">
        <f>I45/D45</f>
        <v>0.2</v>
      </c>
      <c r="J44" s="495">
        <f>J45/D45</f>
        <v>0.8</v>
      </c>
      <c r="K44" s="71">
        <f t="shared" si="0"/>
        <v>1</v>
      </c>
    </row>
    <row r="45" spans="1:11" ht="24.95" customHeight="1">
      <c r="A45" s="883"/>
      <c r="B45" s="848"/>
      <c r="C45" s="542" t="s">
        <v>557</v>
      </c>
      <c r="D45" s="546">
        <f>'PLANILHA ORÇAMENTÁRIA'!I195</f>
        <v>64830.36</v>
      </c>
      <c r="E45" s="538"/>
      <c r="F45" s="76"/>
      <c r="G45" s="480"/>
      <c r="H45" s="480"/>
      <c r="I45" s="480">
        <f>D45*0.2</f>
        <v>12966.072</v>
      </c>
      <c r="J45" s="215">
        <f>D45-I45</f>
        <v>51864.288</v>
      </c>
      <c r="K45" s="71">
        <f t="shared" si="0"/>
        <v>64830.36</v>
      </c>
    </row>
    <row r="46" spans="1:11" ht="24.95" customHeight="1">
      <c r="A46" s="885" t="s">
        <v>569</v>
      </c>
      <c r="B46" s="886"/>
      <c r="C46" s="887"/>
      <c r="D46" s="872">
        <f>D9+D11+D13+D15+D17+D21+D23+D25+D27+D29+D31+D33+D35+D37+D39+D41+D43+D45+D19</f>
        <v>494177.25</v>
      </c>
      <c r="E46" s="78">
        <f>E49/D46</f>
        <v>0.13344137149170668</v>
      </c>
      <c r="F46" s="156">
        <f>F48/$D$46</f>
        <v>0.15859035902603774</v>
      </c>
      <c r="G46" s="483"/>
      <c r="H46" s="483"/>
      <c r="I46" s="483"/>
      <c r="J46" s="218">
        <f>J48/$D$46</f>
        <v>0.21691686130836657</v>
      </c>
    </row>
    <row r="47" spans="1:11" ht="24.95" customHeight="1">
      <c r="A47" s="874" t="s">
        <v>570</v>
      </c>
      <c r="B47" s="875"/>
      <c r="C47" s="876"/>
      <c r="D47" s="872"/>
      <c r="E47" s="79">
        <f>E46</f>
        <v>0.13344137149170668</v>
      </c>
      <c r="F47" s="79">
        <f>E47+F46</f>
        <v>0.29203173051774445</v>
      </c>
      <c r="G47" s="484"/>
      <c r="H47" s="484"/>
      <c r="I47" s="484"/>
      <c r="J47" s="219">
        <f>F47+J46</f>
        <v>0.50894859182611096</v>
      </c>
    </row>
    <row r="48" spans="1:11" ht="24.95" customHeight="1">
      <c r="A48" s="874" t="s">
        <v>571</v>
      </c>
      <c r="B48" s="875"/>
      <c r="C48" s="876"/>
      <c r="D48" s="872"/>
      <c r="E48" s="80">
        <f>E9+E11+E13+E15+E17+E19+E21+E23+E25+E27+E29+E31++E33+E35+E37++E39+E41+E43+E45</f>
        <v>65943.69</v>
      </c>
      <c r="F48" s="80">
        <f t="shared" ref="F48:J48" si="5">F9+F11+F13+F15+F17+F19+F21+F23+F25+F27+F29+F31++F33+F35+F37++F39+F41+F43+F45</f>
        <v>78371.747500000012</v>
      </c>
      <c r="G48" s="80">
        <f t="shared" si="5"/>
        <v>62651.83</v>
      </c>
      <c r="H48" s="80">
        <f t="shared" si="5"/>
        <v>71778.214999999997</v>
      </c>
      <c r="I48" s="80">
        <f t="shared" si="5"/>
        <v>108236.3895</v>
      </c>
      <c r="J48" s="80">
        <f t="shared" si="5"/>
        <v>107195.378</v>
      </c>
    </row>
    <row r="49" spans="1:10" ht="24.95" customHeight="1">
      <c r="A49" s="877" t="s">
        <v>572</v>
      </c>
      <c r="B49" s="878"/>
      <c r="C49" s="879"/>
      <c r="D49" s="873"/>
      <c r="E49" s="220">
        <f>E48</f>
        <v>65943.69</v>
      </c>
      <c r="F49" s="220">
        <f>E49+F48</f>
        <v>144315.4375</v>
      </c>
      <c r="G49" s="220">
        <f>F49+G48</f>
        <v>206967.26750000002</v>
      </c>
      <c r="H49" s="220">
        <f>G49+H48</f>
        <v>278745.48250000004</v>
      </c>
      <c r="I49" s="220">
        <f>H49+I48</f>
        <v>386981.87200000003</v>
      </c>
      <c r="J49" s="220">
        <f>I49+J48</f>
        <v>494177.25</v>
      </c>
    </row>
  </sheetData>
  <mergeCells count="53">
    <mergeCell ref="A18:A19"/>
    <mergeCell ref="B18:B19"/>
    <mergeCell ref="A42:A43"/>
    <mergeCell ref="B42:B43"/>
    <mergeCell ref="G3:I3"/>
    <mergeCell ref="A32:A33"/>
    <mergeCell ref="A34:A35"/>
    <mergeCell ref="B32:B33"/>
    <mergeCell ref="B34:B35"/>
    <mergeCell ref="A38:A39"/>
    <mergeCell ref="B38:B39"/>
    <mergeCell ref="A40:A41"/>
    <mergeCell ref="B40:B41"/>
    <mergeCell ref="B28:B29"/>
    <mergeCell ref="A30:A31"/>
    <mergeCell ref="B30:B31"/>
    <mergeCell ref="A20:A21"/>
    <mergeCell ref="B20:B21"/>
    <mergeCell ref="A46:C46"/>
    <mergeCell ref="A24:A25"/>
    <mergeCell ref="B24:B25"/>
    <mergeCell ref="A22:A23"/>
    <mergeCell ref="B22:B23"/>
    <mergeCell ref="D46:D49"/>
    <mergeCell ref="A47:C47"/>
    <mergeCell ref="A48:C48"/>
    <mergeCell ref="A49:C49"/>
    <mergeCell ref="A26:A27"/>
    <mergeCell ref="B26:B27"/>
    <mergeCell ref="A44:A45"/>
    <mergeCell ref="B44:B45"/>
    <mergeCell ref="A28:A29"/>
    <mergeCell ref="A36:A37"/>
    <mergeCell ref="B36:B37"/>
    <mergeCell ref="A14:A15"/>
    <mergeCell ref="B14:B15"/>
    <mergeCell ref="A16:A17"/>
    <mergeCell ref="B16:B17"/>
    <mergeCell ref="A10:A11"/>
    <mergeCell ref="B10:B11"/>
    <mergeCell ref="A12:A13"/>
    <mergeCell ref="B12:B13"/>
    <mergeCell ref="A2:J2"/>
    <mergeCell ref="A1:J1"/>
    <mergeCell ref="B8:B9"/>
    <mergeCell ref="A8:A9"/>
    <mergeCell ref="C6:D7"/>
    <mergeCell ref="B3:D3"/>
    <mergeCell ref="B4:D4"/>
    <mergeCell ref="A6:A7"/>
    <mergeCell ref="B6:B7"/>
    <mergeCell ref="E6:J6"/>
    <mergeCell ref="B5:D5"/>
  </mergeCells>
  <conditionalFormatting sqref="E8:J13 F14:J15 E16:J49">
    <cfRule type="cellIs" dxfId="0" priority="1" operator="equal">
      <formula>0</formula>
    </cfRule>
  </conditionalFormatting>
  <printOptions horizontalCentered="1" gridLines="1"/>
  <pageMargins left="0.25" right="0.25" top="0.75" bottom="0.75" header="0.3" footer="0.3"/>
  <pageSetup paperSize="9" scale="35" fitToHeight="0" orientation="portrait" r:id="rId1"/>
  <headerFooter alignWithMargins="0"/>
  <colBreaks count="1" manualBreakCount="1">
    <brk id="10" max="52"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J49"/>
  <sheetViews>
    <sheetView view="pageBreakPreview" topLeftCell="A19" zoomScaleNormal="100" zoomScaleSheetLayoutView="100" workbookViewId="0">
      <selection activeCell="E49" sqref="E49"/>
    </sheetView>
  </sheetViews>
  <sheetFormatPr defaultColWidth="9.140625" defaultRowHeight="12.75"/>
  <cols>
    <col min="1" max="1" width="9.140625" style="1"/>
    <col min="2" max="2" width="10.7109375" style="2" customWidth="1"/>
    <col min="3" max="3" width="73.5703125" style="6" customWidth="1"/>
    <col min="4" max="4" width="12.7109375" style="6" customWidth="1"/>
    <col min="5" max="5" width="13.140625" style="2" customWidth="1"/>
    <col min="6" max="16384" width="9.140625" style="1"/>
  </cols>
  <sheetData>
    <row r="1" spans="2:10" ht="13.5" thickBot="1"/>
    <row r="2" spans="2:10" s="5" customFormat="1" ht="21.75" customHeight="1">
      <c r="B2" s="994" t="s">
        <v>0</v>
      </c>
      <c r="C2" s="995"/>
      <c r="D2" s="995"/>
      <c r="E2" s="996"/>
      <c r="F2" s="1"/>
      <c r="G2" s="1"/>
      <c r="H2" s="1"/>
      <c r="I2" s="1"/>
      <c r="J2" s="1"/>
    </row>
    <row r="3" spans="2:10" s="5" customFormat="1" ht="30" customHeight="1">
      <c r="B3" s="997" t="s">
        <v>573</v>
      </c>
      <c r="C3" s="998"/>
      <c r="D3" s="998"/>
      <c r="E3" s="999"/>
      <c r="F3" s="1"/>
      <c r="G3" s="1"/>
      <c r="H3" s="1"/>
      <c r="I3" s="1"/>
      <c r="J3" s="1"/>
    </row>
    <row r="4" spans="2:10" s="5" customFormat="1" ht="67.5" customHeight="1">
      <c r="B4" s="185"/>
      <c r="C4" s="1004" t="s">
        <v>2</v>
      </c>
      <c r="D4" s="1004"/>
      <c r="E4" s="1005"/>
      <c r="F4" s="1"/>
      <c r="G4" s="1"/>
      <c r="H4" s="1"/>
      <c r="I4" s="1"/>
      <c r="J4" s="1"/>
    </row>
    <row r="5" spans="2:10" s="5" customFormat="1" ht="20.100000000000001" customHeight="1">
      <c r="B5" s="186"/>
      <c r="C5" s="1006" t="s">
        <v>552</v>
      </c>
      <c r="D5" s="1006"/>
      <c r="E5" s="1007"/>
      <c r="F5" s="1"/>
      <c r="G5" s="1"/>
      <c r="H5" s="1"/>
      <c r="I5" s="1"/>
      <c r="J5" s="1"/>
    </row>
    <row r="6" spans="2:10" ht="15" customHeight="1">
      <c r="B6" s="1000" t="s">
        <v>574</v>
      </c>
      <c r="C6" s="1001"/>
      <c r="D6" s="1001"/>
      <c r="E6" s="187" t="s">
        <v>575</v>
      </c>
    </row>
    <row r="7" spans="2:10">
      <c r="B7" s="511" t="s">
        <v>576</v>
      </c>
      <c r="C7" s="65" t="s">
        <v>577</v>
      </c>
      <c r="D7" s="65"/>
      <c r="E7" s="188">
        <v>0.2</v>
      </c>
    </row>
    <row r="8" spans="2:10">
      <c r="B8" s="511" t="s">
        <v>578</v>
      </c>
      <c r="C8" s="65" t="s">
        <v>579</v>
      </c>
      <c r="D8" s="65"/>
      <c r="E8" s="188">
        <v>0.08</v>
      </c>
    </row>
    <row r="9" spans="2:10">
      <c r="B9" s="511" t="s">
        <v>580</v>
      </c>
      <c r="C9" s="65" t="s">
        <v>581</v>
      </c>
      <c r="D9" s="65"/>
      <c r="E9" s="188">
        <v>1.7999999999999999E-2</v>
      </c>
    </row>
    <row r="10" spans="2:10">
      <c r="B10" s="511" t="s">
        <v>582</v>
      </c>
      <c r="C10" s="65" t="s">
        <v>583</v>
      </c>
      <c r="D10" s="65"/>
      <c r="E10" s="188">
        <v>1.2999999999999999E-2</v>
      </c>
    </row>
    <row r="11" spans="2:10">
      <c r="B11" s="511" t="s">
        <v>584</v>
      </c>
      <c r="C11" s="65" t="s">
        <v>585</v>
      </c>
      <c r="D11" s="65"/>
      <c r="E11" s="188" t="s">
        <v>586</v>
      </c>
    </row>
    <row r="12" spans="2:10">
      <c r="B12" s="511" t="s">
        <v>587</v>
      </c>
      <c r="C12" s="65" t="s">
        <v>588</v>
      </c>
      <c r="D12" s="65"/>
      <c r="E12" s="188">
        <v>2E-3</v>
      </c>
    </row>
    <row r="13" spans="2:10">
      <c r="B13" s="511" t="s">
        <v>589</v>
      </c>
      <c r="C13" s="65" t="s">
        <v>590</v>
      </c>
      <c r="D13" s="65"/>
      <c r="E13" s="188">
        <v>2.5000000000000001E-2</v>
      </c>
    </row>
    <row r="14" spans="2:10">
      <c r="B14" s="511" t="s">
        <v>591</v>
      </c>
      <c r="C14" s="65" t="s">
        <v>592</v>
      </c>
      <c r="D14" s="65"/>
      <c r="E14" s="188">
        <v>0.03</v>
      </c>
    </row>
    <row r="15" spans="2:10">
      <c r="B15" s="511" t="s">
        <v>593</v>
      </c>
      <c r="C15" s="65" t="s">
        <v>594</v>
      </c>
      <c r="D15" s="65"/>
      <c r="E15" s="188">
        <v>0.01</v>
      </c>
    </row>
    <row r="16" spans="2:10" ht="15" customHeight="1">
      <c r="B16" s="988" t="s">
        <v>595</v>
      </c>
      <c r="C16" s="989"/>
      <c r="D16" s="989"/>
      <c r="E16" s="189">
        <f>SUM(E7:E15)</f>
        <v>0.37800000000000011</v>
      </c>
    </row>
    <row r="17" spans="2:5">
      <c r="B17" s="1002" t="s">
        <v>596</v>
      </c>
      <c r="C17" s="1003"/>
      <c r="D17" s="513"/>
      <c r="E17" s="190" t="s">
        <v>575</v>
      </c>
    </row>
    <row r="18" spans="2:5">
      <c r="B18" s="511" t="s">
        <v>597</v>
      </c>
      <c r="C18" s="65" t="s">
        <v>598</v>
      </c>
      <c r="D18" s="65"/>
      <c r="E18" s="188">
        <v>0.17519999999999999</v>
      </c>
    </row>
    <row r="19" spans="2:5">
      <c r="B19" s="511" t="s">
        <v>599</v>
      </c>
      <c r="C19" s="65" t="s">
        <v>600</v>
      </c>
      <c r="D19" s="65"/>
      <c r="E19" s="188">
        <v>3.9100000000000003E-2</v>
      </c>
    </row>
    <row r="20" spans="2:5">
      <c r="B20" s="511" t="s">
        <v>601</v>
      </c>
      <c r="C20" s="65" t="s">
        <v>602</v>
      </c>
      <c r="D20" s="65"/>
      <c r="E20" s="188">
        <v>7.6E-3</v>
      </c>
    </row>
    <row r="21" spans="2:5">
      <c r="B21" s="511" t="s">
        <v>603</v>
      </c>
      <c r="C21" s="65" t="s">
        <v>604</v>
      </c>
      <c r="D21" s="65"/>
      <c r="E21" s="188">
        <v>1.1000000000000001E-3</v>
      </c>
    </row>
    <row r="22" spans="2:5">
      <c r="B22" s="511" t="s">
        <v>605</v>
      </c>
      <c r="C22" s="65" t="s">
        <v>606</v>
      </c>
      <c r="D22" s="65"/>
      <c r="E22" s="188">
        <v>6.7000000000000002E-3</v>
      </c>
    </row>
    <row r="23" spans="2:5">
      <c r="B23" s="511" t="s">
        <v>607</v>
      </c>
      <c r="C23" s="65" t="s">
        <v>608</v>
      </c>
      <c r="D23" s="65"/>
      <c r="E23" s="188">
        <v>0.1011</v>
      </c>
    </row>
    <row r="24" spans="2:5">
      <c r="B24" s="511" t="s">
        <v>609</v>
      </c>
      <c r="C24" s="65" t="s">
        <v>610</v>
      </c>
      <c r="D24" s="65"/>
      <c r="E24" s="188">
        <v>3.3999999999999998E-3</v>
      </c>
    </row>
    <row r="25" spans="2:5">
      <c r="B25" s="511" t="s">
        <v>611</v>
      </c>
      <c r="C25" s="65" t="s">
        <v>612</v>
      </c>
      <c r="D25" s="65"/>
      <c r="E25" s="191" t="s">
        <v>586</v>
      </c>
    </row>
    <row r="26" spans="2:5">
      <c r="B26" s="511" t="s">
        <v>613</v>
      </c>
      <c r="C26" s="65" t="s">
        <v>614</v>
      </c>
      <c r="D26" s="65"/>
      <c r="E26" s="191" t="s">
        <v>586</v>
      </c>
    </row>
    <row r="27" spans="2:5">
      <c r="B27" s="511" t="s">
        <v>615</v>
      </c>
      <c r="C27" s="65" t="s">
        <v>616</v>
      </c>
      <c r="D27" s="65"/>
      <c r="E27" s="191" t="s">
        <v>586</v>
      </c>
    </row>
    <row r="28" spans="2:5">
      <c r="B28" s="511" t="s">
        <v>617</v>
      </c>
      <c r="C28" s="65" t="s">
        <v>618</v>
      </c>
      <c r="D28" s="65"/>
      <c r="E28" s="191" t="s">
        <v>586</v>
      </c>
    </row>
    <row r="29" spans="2:5" ht="15" customHeight="1">
      <c r="B29" s="988" t="s">
        <v>619</v>
      </c>
      <c r="C29" s="989"/>
      <c r="D29" s="989"/>
      <c r="E29" s="192">
        <f>SUM(E18:E28)</f>
        <v>0.3342</v>
      </c>
    </row>
    <row r="30" spans="2:5">
      <c r="B30" s="986" t="s">
        <v>620</v>
      </c>
      <c r="C30" s="987"/>
      <c r="D30" s="515"/>
      <c r="E30" s="190" t="s">
        <v>575</v>
      </c>
    </row>
    <row r="31" spans="2:5">
      <c r="B31" s="511" t="s">
        <v>621</v>
      </c>
      <c r="C31" s="65" t="s">
        <v>622</v>
      </c>
      <c r="D31" s="65"/>
      <c r="E31" s="193">
        <v>5.3400000000000003E-2</v>
      </c>
    </row>
    <row r="32" spans="2:5">
      <c r="B32" s="511" t="s">
        <v>623</v>
      </c>
      <c r="C32" s="65" t="s">
        <v>624</v>
      </c>
      <c r="D32" s="65"/>
      <c r="E32" s="193">
        <v>0.112</v>
      </c>
    </row>
    <row r="33" spans="2:5">
      <c r="B33" s="511" t="s">
        <v>625</v>
      </c>
      <c r="C33" s="65" t="s">
        <v>626</v>
      </c>
      <c r="D33" s="65"/>
      <c r="E33" s="193">
        <v>0.1129</v>
      </c>
    </row>
    <row r="34" spans="2:5">
      <c r="B34" s="511" t="s">
        <v>627</v>
      </c>
      <c r="C34" s="65" t="s">
        <v>628</v>
      </c>
      <c r="D34" s="65"/>
      <c r="E34" s="193">
        <v>8.9999999999999993E-3</v>
      </c>
    </row>
    <row r="35" spans="2:5">
      <c r="B35" s="511" t="s">
        <v>629</v>
      </c>
      <c r="C35" s="65" t="s">
        <v>630</v>
      </c>
      <c r="D35" s="65"/>
      <c r="E35" s="193">
        <v>2.2599999999999999E-2</v>
      </c>
    </row>
    <row r="36" spans="2:5">
      <c r="B36" s="511" t="s">
        <v>631</v>
      </c>
      <c r="C36" s="65" t="s">
        <v>632</v>
      </c>
      <c r="D36" s="65"/>
      <c r="E36" s="194" t="s">
        <v>586</v>
      </c>
    </row>
    <row r="37" spans="2:5">
      <c r="B37" s="511" t="s">
        <v>633</v>
      </c>
      <c r="C37" s="65" t="s">
        <v>634</v>
      </c>
      <c r="D37" s="65"/>
      <c r="E37" s="194" t="s">
        <v>586</v>
      </c>
    </row>
    <row r="38" spans="2:5" ht="15" customHeight="1">
      <c r="B38" s="988" t="s">
        <v>635</v>
      </c>
      <c r="C38" s="989"/>
      <c r="D38" s="989"/>
      <c r="E38" s="192">
        <f>SUM(E31:E37)</f>
        <v>0.30990000000000001</v>
      </c>
    </row>
    <row r="39" spans="2:5">
      <c r="B39" s="990" t="s">
        <v>636</v>
      </c>
      <c r="C39" s="991"/>
      <c r="D39" s="516"/>
      <c r="E39" s="195" t="s">
        <v>575</v>
      </c>
    </row>
    <row r="40" spans="2:5">
      <c r="B40" s="511" t="s">
        <v>637</v>
      </c>
      <c r="C40" s="65" t="s">
        <v>638</v>
      </c>
      <c r="D40" s="65"/>
      <c r="E40" s="188">
        <f>E16*E29</f>
        <v>0.12632760000000004</v>
      </c>
    </row>
    <row r="41" spans="2:5" ht="25.5">
      <c r="B41" s="511" t="s">
        <v>639</v>
      </c>
      <c r="C41" s="66" t="s">
        <v>640</v>
      </c>
      <c r="D41" s="66"/>
      <c r="E41" s="191" t="s">
        <v>586</v>
      </c>
    </row>
    <row r="42" spans="2:5" ht="15" customHeight="1">
      <c r="B42" s="988" t="s">
        <v>641</v>
      </c>
      <c r="C42" s="989"/>
      <c r="D42" s="989"/>
      <c r="E42" s="189">
        <f>SUM(E40:E41)</f>
        <v>0.12632760000000004</v>
      </c>
    </row>
    <row r="43" spans="2:5">
      <c r="B43" s="992" t="s">
        <v>642</v>
      </c>
      <c r="C43" s="993"/>
      <c r="D43" s="517"/>
      <c r="E43" s="190" t="s">
        <v>575</v>
      </c>
    </row>
    <row r="44" spans="2:5">
      <c r="B44" s="511" t="s">
        <v>643</v>
      </c>
      <c r="C44" s="65" t="s">
        <v>644</v>
      </c>
      <c r="D44" s="65"/>
      <c r="E44" s="193">
        <v>0.25750000000000001</v>
      </c>
    </row>
    <row r="45" spans="2:5">
      <c r="B45" s="511" t="s">
        <v>645</v>
      </c>
      <c r="C45" s="65" t="s">
        <v>646</v>
      </c>
      <c r="D45" s="65"/>
      <c r="E45" s="193">
        <v>6.0299999999999999E-2</v>
      </c>
    </row>
    <row r="46" spans="2:5" ht="25.5">
      <c r="B46" s="511" t="s">
        <v>647</v>
      </c>
      <c r="C46" s="66" t="s">
        <v>648</v>
      </c>
      <c r="D46" s="66"/>
      <c r="E46" s="193">
        <v>2.6700000000000002E-2</v>
      </c>
    </row>
    <row r="47" spans="2:5">
      <c r="B47" s="511" t="s">
        <v>649</v>
      </c>
      <c r="C47" s="65" t="s">
        <v>650</v>
      </c>
      <c r="D47" s="65"/>
      <c r="E47" s="193">
        <v>7.9799999999999996E-2</v>
      </c>
    </row>
    <row r="48" spans="2:5">
      <c r="B48" s="988" t="s">
        <v>651</v>
      </c>
      <c r="C48" s="989"/>
      <c r="D48" s="512"/>
      <c r="E48" s="189">
        <v>0.42430000000000001</v>
      </c>
    </row>
    <row r="49" spans="2:5" ht="15" customHeight="1" thickBot="1">
      <c r="B49" s="984" t="s">
        <v>652</v>
      </c>
      <c r="C49" s="985"/>
      <c r="D49" s="985"/>
      <c r="E49" s="196">
        <f>E48+E38+E29+E16+E42</f>
        <v>1.5727276000000001</v>
      </c>
    </row>
  </sheetData>
  <mergeCells count="15">
    <mergeCell ref="B2:E2"/>
    <mergeCell ref="B3:E3"/>
    <mergeCell ref="B29:D29"/>
    <mergeCell ref="B6:D6"/>
    <mergeCell ref="B16:D16"/>
    <mergeCell ref="B17:C17"/>
    <mergeCell ref="C4:E4"/>
    <mergeCell ref="C5:E5"/>
    <mergeCell ref="B49:D49"/>
    <mergeCell ref="B30:C30"/>
    <mergeCell ref="B38:D38"/>
    <mergeCell ref="B39:C39"/>
    <mergeCell ref="B42:D42"/>
    <mergeCell ref="B43:C43"/>
    <mergeCell ref="B48:C48"/>
  </mergeCells>
  <pageMargins left="0.511811024" right="0.511811024" top="0.78740157499999996" bottom="0.78740157499999996" header="0.31496062000000002" footer="0.31496062000000002"/>
  <pageSetup paperSize="9" scale="83" orientation="portrait" verticalDpi="300" r:id="rId1"/>
  <colBreaks count="1" manualBreakCount="1">
    <brk id="1"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DFC43-7ABB-4732-A5D7-181E3CA02F4B}">
  <dimension ref="B1:R69"/>
  <sheetViews>
    <sheetView view="pageBreakPreview" topLeftCell="A4" zoomScale="80" zoomScaleNormal="80" zoomScaleSheetLayoutView="80" workbookViewId="0">
      <selection activeCell="O24" sqref="O24"/>
    </sheetView>
  </sheetViews>
  <sheetFormatPr defaultRowHeight="12.75"/>
  <cols>
    <col min="1" max="1" width="9.140625" style="5"/>
    <col min="2" max="2" width="18.7109375" style="5" customWidth="1"/>
    <col min="3" max="3" width="9.140625" style="5"/>
    <col min="4" max="4" width="18.5703125" style="5" customWidth="1"/>
    <col min="5" max="5" width="14.7109375" style="5" customWidth="1"/>
    <col min="6" max="6" width="13.28515625" style="5" customWidth="1"/>
    <col min="7" max="7" width="12.42578125" style="5" customWidth="1"/>
    <col min="8" max="11" width="9.140625" style="5"/>
    <col min="12" max="12" width="14.5703125" style="5" customWidth="1"/>
    <col min="13" max="14" width="9.140625" style="5"/>
    <col min="15" max="15" width="17" style="5" bestFit="1" customWidth="1"/>
    <col min="16" max="256" width="9.140625" style="5"/>
    <col min="257" max="257" width="18.7109375" style="5" customWidth="1"/>
    <col min="258" max="258" width="9.140625" style="5"/>
    <col min="259" max="259" width="18.5703125" style="5" customWidth="1"/>
    <col min="260" max="260" width="13.42578125" style="5" customWidth="1"/>
    <col min="261" max="261" width="19" style="5" customWidth="1"/>
    <col min="262" max="262" width="12.42578125" style="5" customWidth="1"/>
    <col min="263" max="512" width="9.140625" style="5"/>
    <col min="513" max="513" width="18.7109375" style="5" customWidth="1"/>
    <col min="514" max="514" width="9.140625" style="5"/>
    <col min="515" max="515" width="18.5703125" style="5" customWidth="1"/>
    <col min="516" max="516" width="13.42578125" style="5" customWidth="1"/>
    <col min="517" max="517" width="19" style="5" customWidth="1"/>
    <col min="518" max="518" width="12.42578125" style="5" customWidth="1"/>
    <col min="519" max="768" width="9.140625" style="5"/>
    <col min="769" max="769" width="18.7109375" style="5" customWidth="1"/>
    <col min="770" max="770" width="9.140625" style="5"/>
    <col min="771" max="771" width="18.5703125" style="5" customWidth="1"/>
    <col min="772" max="772" width="13.42578125" style="5" customWidth="1"/>
    <col min="773" max="773" width="19" style="5" customWidth="1"/>
    <col min="774" max="774" width="12.42578125" style="5" customWidth="1"/>
    <col min="775" max="1024" width="9.140625" style="5"/>
    <col min="1025" max="1025" width="18.7109375" style="5" customWidth="1"/>
    <col min="1026" max="1026" width="9.140625" style="5"/>
    <col min="1027" max="1027" width="18.5703125" style="5" customWidth="1"/>
    <col min="1028" max="1028" width="13.42578125" style="5" customWidth="1"/>
    <col min="1029" max="1029" width="19" style="5" customWidth="1"/>
    <col min="1030" max="1030" width="12.42578125" style="5" customWidth="1"/>
    <col min="1031" max="1280" width="9.140625" style="5"/>
    <col min="1281" max="1281" width="18.7109375" style="5" customWidth="1"/>
    <col min="1282" max="1282" width="9.140625" style="5"/>
    <col min="1283" max="1283" width="18.5703125" style="5" customWidth="1"/>
    <col min="1284" max="1284" width="13.42578125" style="5" customWidth="1"/>
    <col min="1285" max="1285" width="19" style="5" customWidth="1"/>
    <col min="1286" max="1286" width="12.42578125" style="5" customWidth="1"/>
    <col min="1287" max="1536" width="9.140625" style="5"/>
    <col min="1537" max="1537" width="18.7109375" style="5" customWidth="1"/>
    <col min="1538" max="1538" width="9.140625" style="5"/>
    <col min="1539" max="1539" width="18.5703125" style="5" customWidth="1"/>
    <col min="1540" max="1540" width="13.42578125" style="5" customWidth="1"/>
    <col min="1541" max="1541" width="19" style="5" customWidth="1"/>
    <col min="1542" max="1542" width="12.42578125" style="5" customWidth="1"/>
    <col min="1543" max="1792" width="9.140625" style="5"/>
    <col min="1793" max="1793" width="18.7109375" style="5" customWidth="1"/>
    <col min="1794" max="1794" width="9.140625" style="5"/>
    <col min="1795" max="1795" width="18.5703125" style="5" customWidth="1"/>
    <col min="1796" max="1796" width="13.42578125" style="5" customWidth="1"/>
    <col min="1797" max="1797" width="19" style="5" customWidth="1"/>
    <col min="1798" max="1798" width="12.42578125" style="5" customWidth="1"/>
    <col min="1799" max="2048" width="9.140625" style="5"/>
    <col min="2049" max="2049" width="18.7109375" style="5" customWidth="1"/>
    <col min="2050" max="2050" width="9.140625" style="5"/>
    <col min="2051" max="2051" width="18.5703125" style="5" customWidth="1"/>
    <col min="2052" max="2052" width="13.42578125" style="5" customWidth="1"/>
    <col min="2053" max="2053" width="19" style="5" customWidth="1"/>
    <col min="2054" max="2054" width="12.42578125" style="5" customWidth="1"/>
    <col min="2055" max="2304" width="9.140625" style="5"/>
    <col min="2305" max="2305" width="18.7109375" style="5" customWidth="1"/>
    <col min="2306" max="2306" width="9.140625" style="5"/>
    <col min="2307" max="2307" width="18.5703125" style="5" customWidth="1"/>
    <col min="2308" max="2308" width="13.42578125" style="5" customWidth="1"/>
    <col min="2309" max="2309" width="19" style="5" customWidth="1"/>
    <col min="2310" max="2310" width="12.42578125" style="5" customWidth="1"/>
    <col min="2311" max="2560" width="9.140625" style="5"/>
    <col min="2561" max="2561" width="18.7109375" style="5" customWidth="1"/>
    <col min="2562" max="2562" width="9.140625" style="5"/>
    <col min="2563" max="2563" width="18.5703125" style="5" customWidth="1"/>
    <col min="2564" max="2564" width="13.42578125" style="5" customWidth="1"/>
    <col min="2565" max="2565" width="19" style="5" customWidth="1"/>
    <col min="2566" max="2566" width="12.42578125" style="5" customWidth="1"/>
    <col min="2567" max="2816" width="9.140625" style="5"/>
    <col min="2817" max="2817" width="18.7109375" style="5" customWidth="1"/>
    <col min="2818" max="2818" width="9.140625" style="5"/>
    <col min="2819" max="2819" width="18.5703125" style="5" customWidth="1"/>
    <col min="2820" max="2820" width="13.42578125" style="5" customWidth="1"/>
    <col min="2821" max="2821" width="19" style="5" customWidth="1"/>
    <col min="2822" max="2822" width="12.42578125" style="5" customWidth="1"/>
    <col min="2823" max="3072" width="9.140625" style="5"/>
    <col min="3073" max="3073" width="18.7109375" style="5" customWidth="1"/>
    <col min="3074" max="3074" width="9.140625" style="5"/>
    <col min="3075" max="3075" width="18.5703125" style="5" customWidth="1"/>
    <col min="3076" max="3076" width="13.42578125" style="5" customWidth="1"/>
    <col min="3077" max="3077" width="19" style="5" customWidth="1"/>
    <col min="3078" max="3078" width="12.42578125" style="5" customWidth="1"/>
    <col min="3079" max="3328" width="9.140625" style="5"/>
    <col min="3329" max="3329" width="18.7109375" style="5" customWidth="1"/>
    <col min="3330" max="3330" width="9.140625" style="5"/>
    <col min="3331" max="3331" width="18.5703125" style="5" customWidth="1"/>
    <col min="3332" max="3332" width="13.42578125" style="5" customWidth="1"/>
    <col min="3333" max="3333" width="19" style="5" customWidth="1"/>
    <col min="3334" max="3334" width="12.42578125" style="5" customWidth="1"/>
    <col min="3335" max="3584" width="9.140625" style="5"/>
    <col min="3585" max="3585" width="18.7109375" style="5" customWidth="1"/>
    <col min="3586" max="3586" width="9.140625" style="5"/>
    <col min="3587" max="3587" width="18.5703125" style="5" customWidth="1"/>
    <col min="3588" max="3588" width="13.42578125" style="5" customWidth="1"/>
    <col min="3589" max="3589" width="19" style="5" customWidth="1"/>
    <col min="3590" max="3590" width="12.42578125" style="5" customWidth="1"/>
    <col min="3591" max="3840" width="9.140625" style="5"/>
    <col min="3841" max="3841" width="18.7109375" style="5" customWidth="1"/>
    <col min="3842" max="3842" width="9.140625" style="5"/>
    <col min="3843" max="3843" width="18.5703125" style="5" customWidth="1"/>
    <col min="3844" max="3844" width="13.42578125" style="5" customWidth="1"/>
    <col min="3845" max="3845" width="19" style="5" customWidth="1"/>
    <col min="3846" max="3846" width="12.42578125" style="5" customWidth="1"/>
    <col min="3847" max="4096" width="9.140625" style="5"/>
    <col min="4097" max="4097" width="18.7109375" style="5" customWidth="1"/>
    <col min="4098" max="4098" width="9.140625" style="5"/>
    <col min="4099" max="4099" width="18.5703125" style="5" customWidth="1"/>
    <col min="4100" max="4100" width="13.42578125" style="5" customWidth="1"/>
    <col min="4101" max="4101" width="19" style="5" customWidth="1"/>
    <col min="4102" max="4102" width="12.42578125" style="5" customWidth="1"/>
    <col min="4103" max="4352" width="9.140625" style="5"/>
    <col min="4353" max="4353" width="18.7109375" style="5" customWidth="1"/>
    <col min="4354" max="4354" width="9.140625" style="5"/>
    <col min="4355" max="4355" width="18.5703125" style="5" customWidth="1"/>
    <col min="4356" max="4356" width="13.42578125" style="5" customWidth="1"/>
    <col min="4357" max="4357" width="19" style="5" customWidth="1"/>
    <col min="4358" max="4358" width="12.42578125" style="5" customWidth="1"/>
    <col min="4359" max="4608" width="9.140625" style="5"/>
    <col min="4609" max="4609" width="18.7109375" style="5" customWidth="1"/>
    <col min="4610" max="4610" width="9.140625" style="5"/>
    <col min="4611" max="4611" width="18.5703125" style="5" customWidth="1"/>
    <col min="4612" max="4612" width="13.42578125" style="5" customWidth="1"/>
    <col min="4613" max="4613" width="19" style="5" customWidth="1"/>
    <col min="4614" max="4614" width="12.42578125" style="5" customWidth="1"/>
    <col min="4615" max="4864" width="9.140625" style="5"/>
    <col min="4865" max="4865" width="18.7109375" style="5" customWidth="1"/>
    <col min="4866" max="4866" width="9.140625" style="5"/>
    <col min="4867" max="4867" width="18.5703125" style="5" customWidth="1"/>
    <col min="4868" max="4868" width="13.42578125" style="5" customWidth="1"/>
    <col min="4869" max="4869" width="19" style="5" customWidth="1"/>
    <col min="4870" max="4870" width="12.42578125" style="5" customWidth="1"/>
    <col min="4871" max="5120" width="9.140625" style="5"/>
    <col min="5121" max="5121" width="18.7109375" style="5" customWidth="1"/>
    <col min="5122" max="5122" width="9.140625" style="5"/>
    <col min="5123" max="5123" width="18.5703125" style="5" customWidth="1"/>
    <col min="5124" max="5124" width="13.42578125" style="5" customWidth="1"/>
    <col min="5125" max="5125" width="19" style="5" customWidth="1"/>
    <col min="5126" max="5126" width="12.42578125" style="5" customWidth="1"/>
    <col min="5127" max="5376" width="9.140625" style="5"/>
    <col min="5377" max="5377" width="18.7109375" style="5" customWidth="1"/>
    <col min="5378" max="5378" width="9.140625" style="5"/>
    <col min="5379" max="5379" width="18.5703125" style="5" customWidth="1"/>
    <col min="5380" max="5380" width="13.42578125" style="5" customWidth="1"/>
    <col min="5381" max="5381" width="19" style="5" customWidth="1"/>
    <col min="5382" max="5382" width="12.42578125" style="5" customWidth="1"/>
    <col min="5383" max="5632" width="9.140625" style="5"/>
    <col min="5633" max="5633" width="18.7109375" style="5" customWidth="1"/>
    <col min="5634" max="5634" width="9.140625" style="5"/>
    <col min="5635" max="5635" width="18.5703125" style="5" customWidth="1"/>
    <col min="5636" max="5636" width="13.42578125" style="5" customWidth="1"/>
    <col min="5637" max="5637" width="19" style="5" customWidth="1"/>
    <col min="5638" max="5638" width="12.42578125" style="5" customWidth="1"/>
    <col min="5639" max="5888" width="9.140625" style="5"/>
    <col min="5889" max="5889" width="18.7109375" style="5" customWidth="1"/>
    <col min="5890" max="5890" width="9.140625" style="5"/>
    <col min="5891" max="5891" width="18.5703125" style="5" customWidth="1"/>
    <col min="5892" max="5892" width="13.42578125" style="5" customWidth="1"/>
    <col min="5893" max="5893" width="19" style="5" customWidth="1"/>
    <col min="5894" max="5894" width="12.42578125" style="5" customWidth="1"/>
    <col min="5895" max="6144" width="9.140625" style="5"/>
    <col min="6145" max="6145" width="18.7109375" style="5" customWidth="1"/>
    <col min="6146" max="6146" width="9.140625" style="5"/>
    <col min="6147" max="6147" width="18.5703125" style="5" customWidth="1"/>
    <col min="6148" max="6148" width="13.42578125" style="5" customWidth="1"/>
    <col min="6149" max="6149" width="19" style="5" customWidth="1"/>
    <col min="6150" max="6150" width="12.42578125" style="5" customWidth="1"/>
    <col min="6151" max="6400" width="9.140625" style="5"/>
    <col min="6401" max="6401" width="18.7109375" style="5" customWidth="1"/>
    <col min="6402" max="6402" width="9.140625" style="5"/>
    <col min="6403" max="6403" width="18.5703125" style="5" customWidth="1"/>
    <col min="6404" max="6404" width="13.42578125" style="5" customWidth="1"/>
    <col min="6405" max="6405" width="19" style="5" customWidth="1"/>
    <col min="6406" max="6406" width="12.42578125" style="5" customWidth="1"/>
    <col min="6407" max="6656" width="9.140625" style="5"/>
    <col min="6657" max="6657" width="18.7109375" style="5" customWidth="1"/>
    <col min="6658" max="6658" width="9.140625" style="5"/>
    <col min="6659" max="6659" width="18.5703125" style="5" customWidth="1"/>
    <col min="6660" max="6660" width="13.42578125" style="5" customWidth="1"/>
    <col min="6661" max="6661" width="19" style="5" customWidth="1"/>
    <col min="6662" max="6662" width="12.42578125" style="5" customWidth="1"/>
    <col min="6663" max="6912" width="9.140625" style="5"/>
    <col min="6913" max="6913" width="18.7109375" style="5" customWidth="1"/>
    <col min="6914" max="6914" width="9.140625" style="5"/>
    <col min="6915" max="6915" width="18.5703125" style="5" customWidth="1"/>
    <col min="6916" max="6916" width="13.42578125" style="5" customWidth="1"/>
    <col min="6917" max="6917" width="19" style="5" customWidth="1"/>
    <col min="6918" max="6918" width="12.42578125" style="5" customWidth="1"/>
    <col min="6919" max="7168" width="9.140625" style="5"/>
    <col min="7169" max="7169" width="18.7109375" style="5" customWidth="1"/>
    <col min="7170" max="7170" width="9.140625" style="5"/>
    <col min="7171" max="7171" width="18.5703125" style="5" customWidth="1"/>
    <col min="7172" max="7172" width="13.42578125" style="5" customWidth="1"/>
    <col min="7173" max="7173" width="19" style="5" customWidth="1"/>
    <col min="7174" max="7174" width="12.42578125" style="5" customWidth="1"/>
    <col min="7175" max="7424" width="9.140625" style="5"/>
    <col min="7425" max="7425" width="18.7109375" style="5" customWidth="1"/>
    <col min="7426" max="7426" width="9.140625" style="5"/>
    <col min="7427" max="7427" width="18.5703125" style="5" customWidth="1"/>
    <col min="7428" max="7428" width="13.42578125" style="5" customWidth="1"/>
    <col min="7429" max="7429" width="19" style="5" customWidth="1"/>
    <col min="7430" max="7430" width="12.42578125" style="5" customWidth="1"/>
    <col min="7431" max="7680" width="9.140625" style="5"/>
    <col min="7681" max="7681" width="18.7109375" style="5" customWidth="1"/>
    <col min="7682" max="7682" width="9.140625" style="5"/>
    <col min="7683" max="7683" width="18.5703125" style="5" customWidth="1"/>
    <col min="7684" max="7684" width="13.42578125" style="5" customWidth="1"/>
    <col min="7685" max="7685" width="19" style="5" customWidth="1"/>
    <col min="7686" max="7686" width="12.42578125" style="5" customWidth="1"/>
    <col min="7687" max="7936" width="9.140625" style="5"/>
    <col min="7937" max="7937" width="18.7109375" style="5" customWidth="1"/>
    <col min="7938" max="7938" width="9.140625" style="5"/>
    <col min="7939" max="7939" width="18.5703125" style="5" customWidth="1"/>
    <col min="7940" max="7940" width="13.42578125" style="5" customWidth="1"/>
    <col min="7941" max="7941" width="19" style="5" customWidth="1"/>
    <col min="7942" max="7942" width="12.42578125" style="5" customWidth="1"/>
    <col min="7943" max="8192" width="9.140625" style="5"/>
    <col min="8193" max="8193" width="18.7109375" style="5" customWidth="1"/>
    <col min="8194" max="8194" width="9.140625" style="5"/>
    <col min="8195" max="8195" width="18.5703125" style="5" customWidth="1"/>
    <col min="8196" max="8196" width="13.42578125" style="5" customWidth="1"/>
    <col min="8197" max="8197" width="19" style="5" customWidth="1"/>
    <col min="8198" max="8198" width="12.42578125" style="5" customWidth="1"/>
    <col min="8199" max="8448" width="9.140625" style="5"/>
    <col min="8449" max="8449" width="18.7109375" style="5" customWidth="1"/>
    <col min="8450" max="8450" width="9.140625" style="5"/>
    <col min="8451" max="8451" width="18.5703125" style="5" customWidth="1"/>
    <col min="8452" max="8452" width="13.42578125" style="5" customWidth="1"/>
    <col min="8453" max="8453" width="19" style="5" customWidth="1"/>
    <col min="8454" max="8454" width="12.42578125" style="5" customWidth="1"/>
    <col min="8455" max="8704" width="9.140625" style="5"/>
    <col min="8705" max="8705" width="18.7109375" style="5" customWidth="1"/>
    <col min="8706" max="8706" width="9.140625" style="5"/>
    <col min="8707" max="8707" width="18.5703125" style="5" customWidth="1"/>
    <col min="8708" max="8708" width="13.42578125" style="5" customWidth="1"/>
    <col min="8709" max="8709" width="19" style="5" customWidth="1"/>
    <col min="8710" max="8710" width="12.42578125" style="5" customWidth="1"/>
    <col min="8711" max="8960" width="9.140625" style="5"/>
    <col min="8961" max="8961" width="18.7109375" style="5" customWidth="1"/>
    <col min="8962" max="8962" width="9.140625" style="5"/>
    <col min="8963" max="8963" width="18.5703125" style="5" customWidth="1"/>
    <col min="8964" max="8964" width="13.42578125" style="5" customWidth="1"/>
    <col min="8965" max="8965" width="19" style="5" customWidth="1"/>
    <col min="8966" max="8966" width="12.42578125" style="5" customWidth="1"/>
    <col min="8967" max="9216" width="9.140625" style="5"/>
    <col min="9217" max="9217" width="18.7109375" style="5" customWidth="1"/>
    <col min="9218" max="9218" width="9.140625" style="5"/>
    <col min="9219" max="9219" width="18.5703125" style="5" customWidth="1"/>
    <col min="9220" max="9220" width="13.42578125" style="5" customWidth="1"/>
    <col min="9221" max="9221" width="19" style="5" customWidth="1"/>
    <col min="9222" max="9222" width="12.42578125" style="5" customWidth="1"/>
    <col min="9223" max="9472" width="9.140625" style="5"/>
    <col min="9473" max="9473" width="18.7109375" style="5" customWidth="1"/>
    <col min="9474" max="9474" width="9.140625" style="5"/>
    <col min="9475" max="9475" width="18.5703125" style="5" customWidth="1"/>
    <col min="9476" max="9476" width="13.42578125" style="5" customWidth="1"/>
    <col min="9477" max="9477" width="19" style="5" customWidth="1"/>
    <col min="9478" max="9478" width="12.42578125" style="5" customWidth="1"/>
    <col min="9479" max="9728" width="9.140625" style="5"/>
    <col min="9729" max="9729" width="18.7109375" style="5" customWidth="1"/>
    <col min="9730" max="9730" width="9.140625" style="5"/>
    <col min="9731" max="9731" width="18.5703125" style="5" customWidth="1"/>
    <col min="9732" max="9732" width="13.42578125" style="5" customWidth="1"/>
    <col min="9733" max="9733" width="19" style="5" customWidth="1"/>
    <col min="9734" max="9734" width="12.42578125" style="5" customWidth="1"/>
    <col min="9735" max="9984" width="9.140625" style="5"/>
    <col min="9985" max="9985" width="18.7109375" style="5" customWidth="1"/>
    <col min="9986" max="9986" width="9.140625" style="5"/>
    <col min="9987" max="9987" width="18.5703125" style="5" customWidth="1"/>
    <col min="9988" max="9988" width="13.42578125" style="5" customWidth="1"/>
    <col min="9989" max="9989" width="19" style="5" customWidth="1"/>
    <col min="9990" max="9990" width="12.42578125" style="5" customWidth="1"/>
    <col min="9991" max="10240" width="9.140625" style="5"/>
    <col min="10241" max="10241" width="18.7109375" style="5" customWidth="1"/>
    <col min="10242" max="10242" width="9.140625" style="5"/>
    <col min="10243" max="10243" width="18.5703125" style="5" customWidth="1"/>
    <col min="10244" max="10244" width="13.42578125" style="5" customWidth="1"/>
    <col min="10245" max="10245" width="19" style="5" customWidth="1"/>
    <col min="10246" max="10246" width="12.42578125" style="5" customWidth="1"/>
    <col min="10247" max="10496" width="9.140625" style="5"/>
    <col min="10497" max="10497" width="18.7109375" style="5" customWidth="1"/>
    <col min="10498" max="10498" width="9.140625" style="5"/>
    <col min="10499" max="10499" width="18.5703125" style="5" customWidth="1"/>
    <col min="10500" max="10500" width="13.42578125" style="5" customWidth="1"/>
    <col min="10501" max="10501" width="19" style="5" customWidth="1"/>
    <col min="10502" max="10502" width="12.42578125" style="5" customWidth="1"/>
    <col min="10503" max="10752" width="9.140625" style="5"/>
    <col min="10753" max="10753" width="18.7109375" style="5" customWidth="1"/>
    <col min="10754" max="10754" width="9.140625" style="5"/>
    <col min="10755" max="10755" width="18.5703125" style="5" customWidth="1"/>
    <col min="10756" max="10756" width="13.42578125" style="5" customWidth="1"/>
    <col min="10757" max="10757" width="19" style="5" customWidth="1"/>
    <col min="10758" max="10758" width="12.42578125" style="5" customWidth="1"/>
    <col min="10759" max="11008" width="9.140625" style="5"/>
    <col min="11009" max="11009" width="18.7109375" style="5" customWidth="1"/>
    <col min="11010" max="11010" width="9.140625" style="5"/>
    <col min="11011" max="11011" width="18.5703125" style="5" customWidth="1"/>
    <col min="11012" max="11012" width="13.42578125" style="5" customWidth="1"/>
    <col min="11013" max="11013" width="19" style="5" customWidth="1"/>
    <col min="11014" max="11014" width="12.42578125" style="5" customWidth="1"/>
    <col min="11015" max="11264" width="9.140625" style="5"/>
    <col min="11265" max="11265" width="18.7109375" style="5" customWidth="1"/>
    <col min="11266" max="11266" width="9.140625" style="5"/>
    <col min="11267" max="11267" width="18.5703125" style="5" customWidth="1"/>
    <col min="11268" max="11268" width="13.42578125" style="5" customWidth="1"/>
    <col min="11269" max="11269" width="19" style="5" customWidth="1"/>
    <col min="11270" max="11270" width="12.42578125" style="5" customWidth="1"/>
    <col min="11271" max="11520" width="9.140625" style="5"/>
    <col min="11521" max="11521" width="18.7109375" style="5" customWidth="1"/>
    <col min="11522" max="11522" width="9.140625" style="5"/>
    <col min="11523" max="11523" width="18.5703125" style="5" customWidth="1"/>
    <col min="11524" max="11524" width="13.42578125" style="5" customWidth="1"/>
    <col min="11525" max="11525" width="19" style="5" customWidth="1"/>
    <col min="11526" max="11526" width="12.42578125" style="5" customWidth="1"/>
    <col min="11527" max="11776" width="9.140625" style="5"/>
    <col min="11777" max="11777" width="18.7109375" style="5" customWidth="1"/>
    <col min="11778" max="11778" width="9.140625" style="5"/>
    <col min="11779" max="11779" width="18.5703125" style="5" customWidth="1"/>
    <col min="11780" max="11780" width="13.42578125" style="5" customWidth="1"/>
    <col min="11781" max="11781" width="19" style="5" customWidth="1"/>
    <col min="11782" max="11782" width="12.42578125" style="5" customWidth="1"/>
    <col min="11783" max="12032" width="9.140625" style="5"/>
    <col min="12033" max="12033" width="18.7109375" style="5" customWidth="1"/>
    <col min="12034" max="12034" width="9.140625" style="5"/>
    <col min="12035" max="12035" width="18.5703125" style="5" customWidth="1"/>
    <col min="12036" max="12036" width="13.42578125" style="5" customWidth="1"/>
    <col min="12037" max="12037" width="19" style="5" customWidth="1"/>
    <col min="12038" max="12038" width="12.42578125" style="5" customWidth="1"/>
    <col min="12039" max="12288" width="9.140625" style="5"/>
    <col min="12289" max="12289" width="18.7109375" style="5" customWidth="1"/>
    <col min="12290" max="12290" width="9.140625" style="5"/>
    <col min="12291" max="12291" width="18.5703125" style="5" customWidth="1"/>
    <col min="12292" max="12292" width="13.42578125" style="5" customWidth="1"/>
    <col min="12293" max="12293" width="19" style="5" customWidth="1"/>
    <col min="12294" max="12294" width="12.42578125" style="5" customWidth="1"/>
    <col min="12295" max="12544" width="9.140625" style="5"/>
    <col min="12545" max="12545" width="18.7109375" style="5" customWidth="1"/>
    <col min="12546" max="12546" width="9.140625" style="5"/>
    <col min="12547" max="12547" width="18.5703125" style="5" customWidth="1"/>
    <col min="12548" max="12548" width="13.42578125" style="5" customWidth="1"/>
    <col min="12549" max="12549" width="19" style="5" customWidth="1"/>
    <col min="12550" max="12550" width="12.42578125" style="5" customWidth="1"/>
    <col min="12551" max="12800" width="9.140625" style="5"/>
    <col min="12801" max="12801" width="18.7109375" style="5" customWidth="1"/>
    <col min="12802" max="12802" width="9.140625" style="5"/>
    <col min="12803" max="12803" width="18.5703125" style="5" customWidth="1"/>
    <col min="12804" max="12804" width="13.42578125" style="5" customWidth="1"/>
    <col min="12805" max="12805" width="19" style="5" customWidth="1"/>
    <col min="12806" max="12806" width="12.42578125" style="5" customWidth="1"/>
    <col min="12807" max="13056" width="9.140625" style="5"/>
    <col min="13057" max="13057" width="18.7109375" style="5" customWidth="1"/>
    <col min="13058" max="13058" width="9.140625" style="5"/>
    <col min="13059" max="13059" width="18.5703125" style="5" customWidth="1"/>
    <col min="13060" max="13060" width="13.42578125" style="5" customWidth="1"/>
    <col min="13061" max="13061" width="19" style="5" customWidth="1"/>
    <col min="13062" max="13062" width="12.42578125" style="5" customWidth="1"/>
    <col min="13063" max="13312" width="9.140625" style="5"/>
    <col min="13313" max="13313" width="18.7109375" style="5" customWidth="1"/>
    <col min="13314" max="13314" width="9.140625" style="5"/>
    <col min="13315" max="13315" width="18.5703125" style="5" customWidth="1"/>
    <col min="13316" max="13316" width="13.42578125" style="5" customWidth="1"/>
    <col min="13317" max="13317" width="19" style="5" customWidth="1"/>
    <col min="13318" max="13318" width="12.42578125" style="5" customWidth="1"/>
    <col min="13319" max="13568" width="9.140625" style="5"/>
    <col min="13569" max="13569" width="18.7109375" style="5" customWidth="1"/>
    <col min="13570" max="13570" width="9.140625" style="5"/>
    <col min="13571" max="13571" width="18.5703125" style="5" customWidth="1"/>
    <col min="13572" max="13572" width="13.42578125" style="5" customWidth="1"/>
    <col min="13573" max="13573" width="19" style="5" customWidth="1"/>
    <col min="13574" max="13574" width="12.42578125" style="5" customWidth="1"/>
    <col min="13575" max="13824" width="9.140625" style="5"/>
    <col min="13825" max="13825" width="18.7109375" style="5" customWidth="1"/>
    <col min="13826" max="13826" width="9.140625" style="5"/>
    <col min="13827" max="13827" width="18.5703125" style="5" customWidth="1"/>
    <col min="13828" max="13828" width="13.42578125" style="5" customWidth="1"/>
    <col min="13829" max="13829" width="19" style="5" customWidth="1"/>
    <col min="13830" max="13830" width="12.42578125" style="5" customWidth="1"/>
    <col min="13831" max="14080" width="9.140625" style="5"/>
    <col min="14081" max="14081" width="18.7109375" style="5" customWidth="1"/>
    <col min="14082" max="14082" width="9.140625" style="5"/>
    <col min="14083" max="14083" width="18.5703125" style="5" customWidth="1"/>
    <col min="14084" max="14084" width="13.42578125" style="5" customWidth="1"/>
    <col min="14085" max="14085" width="19" style="5" customWidth="1"/>
    <col min="14086" max="14086" width="12.42578125" style="5" customWidth="1"/>
    <col min="14087" max="14336" width="9.140625" style="5"/>
    <col min="14337" max="14337" width="18.7109375" style="5" customWidth="1"/>
    <col min="14338" max="14338" width="9.140625" style="5"/>
    <col min="14339" max="14339" width="18.5703125" style="5" customWidth="1"/>
    <col min="14340" max="14340" width="13.42578125" style="5" customWidth="1"/>
    <col min="14341" max="14341" width="19" style="5" customWidth="1"/>
    <col min="14342" max="14342" width="12.42578125" style="5" customWidth="1"/>
    <col min="14343" max="14592" width="9.140625" style="5"/>
    <col min="14593" max="14593" width="18.7109375" style="5" customWidth="1"/>
    <col min="14594" max="14594" width="9.140625" style="5"/>
    <col min="14595" max="14595" width="18.5703125" style="5" customWidth="1"/>
    <col min="14596" max="14596" width="13.42578125" style="5" customWidth="1"/>
    <col min="14597" max="14597" width="19" style="5" customWidth="1"/>
    <col min="14598" max="14598" width="12.42578125" style="5" customWidth="1"/>
    <col min="14599" max="14848" width="9.140625" style="5"/>
    <col min="14849" max="14849" width="18.7109375" style="5" customWidth="1"/>
    <col min="14850" max="14850" width="9.140625" style="5"/>
    <col min="14851" max="14851" width="18.5703125" style="5" customWidth="1"/>
    <col min="14852" max="14852" width="13.42578125" style="5" customWidth="1"/>
    <col min="14853" max="14853" width="19" style="5" customWidth="1"/>
    <col min="14854" max="14854" width="12.42578125" style="5" customWidth="1"/>
    <col min="14855" max="15104" width="9.140625" style="5"/>
    <col min="15105" max="15105" width="18.7109375" style="5" customWidth="1"/>
    <col min="15106" max="15106" width="9.140625" style="5"/>
    <col min="15107" max="15107" width="18.5703125" style="5" customWidth="1"/>
    <col min="15108" max="15108" width="13.42578125" style="5" customWidth="1"/>
    <col min="15109" max="15109" width="19" style="5" customWidth="1"/>
    <col min="15110" max="15110" width="12.42578125" style="5" customWidth="1"/>
    <col min="15111" max="15360" width="9.140625" style="5"/>
    <col min="15361" max="15361" width="18.7109375" style="5" customWidth="1"/>
    <col min="15362" max="15362" width="9.140625" style="5"/>
    <col min="15363" max="15363" width="18.5703125" style="5" customWidth="1"/>
    <col min="15364" max="15364" width="13.42578125" style="5" customWidth="1"/>
    <col min="15365" max="15365" width="19" style="5" customWidth="1"/>
    <col min="15366" max="15366" width="12.42578125" style="5" customWidth="1"/>
    <col min="15367" max="15616" width="9.140625" style="5"/>
    <col min="15617" max="15617" width="18.7109375" style="5" customWidth="1"/>
    <col min="15618" max="15618" width="9.140625" style="5"/>
    <col min="15619" max="15619" width="18.5703125" style="5" customWidth="1"/>
    <col min="15620" max="15620" width="13.42578125" style="5" customWidth="1"/>
    <col min="15621" max="15621" width="19" style="5" customWidth="1"/>
    <col min="15622" max="15622" width="12.42578125" style="5" customWidth="1"/>
    <col min="15623" max="15872" width="9.140625" style="5"/>
    <col min="15873" max="15873" width="18.7109375" style="5" customWidth="1"/>
    <col min="15874" max="15874" width="9.140625" style="5"/>
    <col min="15875" max="15875" width="18.5703125" style="5" customWidth="1"/>
    <col min="15876" max="15876" width="13.42578125" style="5" customWidth="1"/>
    <col min="15877" max="15877" width="19" style="5" customWidth="1"/>
    <col min="15878" max="15878" width="12.42578125" style="5" customWidth="1"/>
    <col min="15879" max="16128" width="9.140625" style="5"/>
    <col min="16129" max="16129" width="18.7109375" style="5" customWidth="1"/>
    <col min="16130" max="16130" width="9.140625" style="5"/>
    <col min="16131" max="16131" width="18.5703125" style="5" customWidth="1"/>
    <col min="16132" max="16132" width="13.42578125" style="5" customWidth="1"/>
    <col min="16133" max="16133" width="19" style="5" customWidth="1"/>
    <col min="16134" max="16134" width="12.42578125" style="5" customWidth="1"/>
    <col min="16135" max="16384" width="9.140625" style="5"/>
  </cols>
  <sheetData>
    <row r="1" spans="2:18" ht="13.5" thickBot="1"/>
    <row r="2" spans="2:18" ht="21" customHeight="1">
      <c r="B2" s="1033" t="s">
        <v>0</v>
      </c>
      <c r="C2" s="1034"/>
      <c r="D2" s="1034"/>
      <c r="E2" s="1034"/>
      <c r="F2" s="1034"/>
      <c r="G2" s="1034"/>
      <c r="H2" s="1034"/>
      <c r="I2" s="1034"/>
      <c r="J2" s="1035"/>
    </row>
    <row r="3" spans="2:18" ht="21.75" customHeight="1">
      <c r="B3" s="1036" t="s">
        <v>653</v>
      </c>
      <c r="C3" s="1037"/>
      <c r="D3" s="1037"/>
      <c r="E3" s="1037"/>
      <c r="F3" s="1037"/>
      <c r="G3" s="1037"/>
      <c r="H3" s="1037"/>
      <c r="I3" s="1037"/>
      <c r="J3" s="1038"/>
    </row>
    <row r="4" spans="2:18" ht="79.5" customHeight="1">
      <c r="B4" s="197"/>
      <c r="C4" s="1042" t="s">
        <v>2</v>
      </c>
      <c r="D4" s="1042"/>
      <c r="E4" s="1042"/>
      <c r="F4" s="1042"/>
      <c r="G4" s="1042"/>
      <c r="H4" s="1042"/>
      <c r="I4" s="1042"/>
      <c r="J4" s="1043"/>
    </row>
    <row r="5" spans="2:18" ht="21.75" customHeight="1">
      <c r="B5" s="197"/>
      <c r="C5" s="1004" t="s">
        <v>552</v>
      </c>
      <c r="D5" s="1004"/>
      <c r="E5" s="1004"/>
      <c r="F5" s="69" t="s">
        <v>5</v>
      </c>
      <c r="G5" s="68">
        <v>0.33250000000000002</v>
      </c>
      <c r="H5" s="1039"/>
      <c r="I5" s="1039"/>
      <c r="J5" s="471"/>
    </row>
    <row r="6" spans="2:18" ht="30.75" customHeight="1">
      <c r="B6" s="198"/>
      <c r="C6" s="1040" t="s">
        <v>654</v>
      </c>
      <c r="D6" s="1041"/>
      <c r="E6" s="1041"/>
      <c r="F6" s="1041"/>
      <c r="G6" s="1041"/>
      <c r="H6" s="1041"/>
      <c r="I6" s="184"/>
      <c r="J6" s="199"/>
    </row>
    <row r="7" spans="2:18" ht="11.25" customHeight="1">
      <c r="B7" s="197"/>
      <c r="C7" s="514"/>
      <c r="D7" s="514"/>
      <c r="E7" s="514"/>
      <c r="F7" s="67"/>
      <c r="G7" s="3"/>
      <c r="H7" s="224"/>
      <c r="I7" s="224"/>
      <c r="J7" s="200"/>
    </row>
    <row r="8" spans="2:18" ht="25.5" customHeight="1">
      <c r="B8" s="201"/>
      <c r="C8" s="202"/>
      <c r="D8" s="202"/>
      <c r="E8" s="8" t="s">
        <v>655</v>
      </c>
      <c r="F8" s="202"/>
      <c r="G8" s="202"/>
      <c r="H8" s="202"/>
      <c r="I8" s="202"/>
      <c r="J8" s="203"/>
    </row>
    <row r="9" spans="2:18">
      <c r="B9" s="201"/>
      <c r="C9" s="17" t="s">
        <v>656</v>
      </c>
      <c r="D9" s="7"/>
      <c r="E9" s="8"/>
      <c r="F9" s="202"/>
      <c r="G9" s="202"/>
      <c r="H9" s="202"/>
      <c r="I9" s="202"/>
      <c r="J9" s="203"/>
    </row>
    <row r="10" spans="2:18">
      <c r="B10" s="201"/>
      <c r="C10" s="7" t="s">
        <v>657</v>
      </c>
      <c r="D10" s="18"/>
      <c r="E10" s="19">
        <v>2.8299999999999999E-2</v>
      </c>
      <c r="F10" s="202"/>
      <c r="G10" s="202"/>
      <c r="H10" s="202"/>
      <c r="I10" s="202"/>
      <c r="J10" s="203"/>
      <c r="R10" s="9"/>
    </row>
    <row r="11" spans="2:18">
      <c r="B11" s="201"/>
      <c r="C11" s="1029" t="s">
        <v>658</v>
      </c>
      <c r="D11" s="1030"/>
      <c r="E11" s="20">
        <f>E10</f>
        <v>2.8299999999999999E-2</v>
      </c>
      <c r="F11" s="204"/>
      <c r="G11" s="202"/>
      <c r="H11" s="202"/>
      <c r="I11" s="202"/>
      <c r="J11" s="203"/>
    </row>
    <row r="12" spans="2:18">
      <c r="B12" s="201"/>
      <c r="C12" s="17" t="s">
        <v>659</v>
      </c>
      <c r="D12" s="7"/>
      <c r="E12" s="8"/>
      <c r="F12" s="204"/>
      <c r="G12" s="202"/>
      <c r="H12" s="202"/>
      <c r="I12" s="202"/>
      <c r="J12" s="203"/>
    </row>
    <row r="13" spans="2:18">
      <c r="B13" s="201"/>
      <c r="C13" s="7" t="s">
        <v>660</v>
      </c>
      <c r="D13" s="18"/>
      <c r="E13" s="19">
        <v>8.1900000000000001E-2</v>
      </c>
      <c r="F13" s="204"/>
      <c r="G13" s="202"/>
      <c r="H13" s="202"/>
      <c r="I13" s="202"/>
      <c r="J13" s="203"/>
    </row>
    <row r="14" spans="2:18">
      <c r="B14" s="201"/>
      <c r="C14" s="1029" t="s">
        <v>661</v>
      </c>
      <c r="D14" s="1030"/>
      <c r="E14" s="20">
        <f>E13</f>
        <v>8.1900000000000001E-2</v>
      </c>
      <c r="F14" s="204"/>
      <c r="G14" s="202"/>
      <c r="H14" s="202"/>
      <c r="I14" s="202"/>
      <c r="J14" s="203"/>
    </row>
    <row r="15" spans="2:18">
      <c r="B15" s="201"/>
      <c r="C15" s="17" t="s">
        <v>662</v>
      </c>
      <c r="D15" s="63"/>
      <c r="E15" s="21"/>
      <c r="F15" s="204"/>
      <c r="G15" s="202"/>
      <c r="H15" s="202"/>
      <c r="I15" s="202"/>
      <c r="J15" s="203"/>
    </row>
    <row r="16" spans="2:18">
      <c r="B16" s="201"/>
      <c r="C16" s="1027" t="s">
        <v>663</v>
      </c>
      <c r="D16" s="1028"/>
      <c r="E16" s="21"/>
      <c r="F16" s="204"/>
      <c r="G16" s="202"/>
      <c r="H16" s="202"/>
      <c r="I16" s="202"/>
      <c r="J16" s="203"/>
    </row>
    <row r="17" spans="2:10">
      <c r="B17" s="201"/>
      <c r="C17" s="1027" t="s">
        <v>664</v>
      </c>
      <c r="D17" s="1028"/>
      <c r="E17" s="19">
        <v>0.05</v>
      </c>
      <c r="F17" s="204"/>
      <c r="G17" s="202"/>
      <c r="H17" s="202"/>
      <c r="I17" s="202"/>
      <c r="J17" s="203"/>
    </row>
    <row r="18" spans="2:10">
      <c r="B18" s="201"/>
      <c r="C18" s="1027" t="s">
        <v>665</v>
      </c>
      <c r="D18" s="1028"/>
      <c r="E18" s="19">
        <v>6.4999999999999997E-3</v>
      </c>
      <c r="F18" s="204"/>
      <c r="G18" s="202"/>
      <c r="H18" s="202"/>
      <c r="I18" s="202"/>
      <c r="J18" s="203"/>
    </row>
    <row r="19" spans="2:10">
      <c r="B19" s="201"/>
      <c r="C19" s="1027" t="s">
        <v>666</v>
      </c>
      <c r="D19" s="1028"/>
      <c r="E19" s="19">
        <v>0.03</v>
      </c>
      <c r="F19" s="204"/>
      <c r="G19" s="202"/>
      <c r="H19" s="202"/>
      <c r="I19" s="202"/>
      <c r="J19" s="203"/>
    </row>
    <row r="20" spans="2:10">
      <c r="B20" s="201"/>
      <c r="C20" s="1027" t="s">
        <v>667</v>
      </c>
      <c r="D20" s="1028"/>
      <c r="E20" s="19">
        <v>0</v>
      </c>
      <c r="F20" s="204"/>
      <c r="G20" s="202"/>
      <c r="H20" s="202"/>
      <c r="I20" s="202"/>
      <c r="J20" s="203"/>
    </row>
    <row r="21" spans="2:10">
      <c r="B21" s="201"/>
      <c r="C21" s="1029" t="s">
        <v>668</v>
      </c>
      <c r="D21" s="1030"/>
      <c r="E21" s="20">
        <f>SUM(E17:E20)</f>
        <v>8.6499999999999994E-2</v>
      </c>
      <c r="F21" s="204"/>
      <c r="G21" s="202"/>
      <c r="H21" s="202"/>
      <c r="I21" s="202"/>
      <c r="J21" s="203"/>
    </row>
    <row r="22" spans="2:10">
      <c r="B22" s="201"/>
      <c r="C22" s="17" t="s">
        <v>669</v>
      </c>
      <c r="D22" s="7"/>
      <c r="E22" s="21"/>
      <c r="F22" s="204"/>
      <c r="G22" s="202"/>
      <c r="H22" s="202"/>
      <c r="I22" s="202"/>
      <c r="J22" s="203"/>
    </row>
    <row r="23" spans="2:10">
      <c r="B23" s="201"/>
      <c r="C23" s="7" t="s">
        <v>670</v>
      </c>
      <c r="D23" s="7"/>
      <c r="E23" s="21">
        <v>6.1000000000000004E-3</v>
      </c>
      <c r="F23" s="204"/>
      <c r="G23" s="202"/>
      <c r="H23" s="202"/>
      <c r="I23" s="202"/>
      <c r="J23" s="203"/>
    </row>
    <row r="24" spans="2:10">
      <c r="B24" s="201"/>
      <c r="C24" s="1029" t="s">
        <v>671</v>
      </c>
      <c r="D24" s="1030"/>
      <c r="E24" s="22">
        <f>E23</f>
        <v>6.1000000000000004E-3</v>
      </c>
      <c r="F24" s="204"/>
      <c r="G24" s="202"/>
      <c r="H24" s="202"/>
      <c r="I24" s="202"/>
      <c r="J24" s="203"/>
    </row>
    <row r="25" spans="2:10">
      <c r="B25" s="201"/>
      <c r="C25" s="17" t="s">
        <v>672</v>
      </c>
      <c r="D25" s="7"/>
      <c r="E25" s="21"/>
      <c r="F25" s="204"/>
      <c r="G25" s="202"/>
      <c r="H25" s="202"/>
      <c r="I25" s="202"/>
      <c r="J25" s="203"/>
    </row>
    <row r="26" spans="2:10">
      <c r="B26" s="201"/>
      <c r="C26" s="7" t="s">
        <v>673</v>
      </c>
      <c r="D26" s="7"/>
      <c r="E26" s="21">
        <v>5.0000000000000001E-3</v>
      </c>
      <c r="F26" s="204"/>
      <c r="G26" s="202"/>
      <c r="H26" s="202"/>
      <c r="I26" s="202"/>
      <c r="J26" s="203"/>
    </row>
    <row r="27" spans="2:10">
      <c r="B27" s="201"/>
      <c r="C27" s="1027" t="s">
        <v>674</v>
      </c>
      <c r="D27" s="1028"/>
      <c r="E27" s="21">
        <v>5.0000000000000001E-3</v>
      </c>
      <c r="F27" s="204"/>
      <c r="G27" s="202"/>
      <c r="H27" s="202"/>
      <c r="I27" s="202"/>
      <c r="J27" s="203"/>
    </row>
    <row r="28" spans="2:10">
      <c r="B28" s="201"/>
      <c r="C28" s="1029" t="s">
        <v>675</v>
      </c>
      <c r="D28" s="1030"/>
      <c r="E28" s="22">
        <f>SUM(E26:E27)</f>
        <v>0.01</v>
      </c>
      <c r="F28" s="204"/>
      <c r="G28" s="202"/>
      <c r="H28" s="202"/>
      <c r="I28" s="202"/>
      <c r="J28" s="203"/>
    </row>
    <row r="29" spans="2:10">
      <c r="B29" s="201"/>
      <c r="C29" s="17" t="s">
        <v>676</v>
      </c>
      <c r="D29" s="7"/>
      <c r="E29" s="21"/>
      <c r="F29" s="204"/>
      <c r="G29" s="202"/>
      <c r="H29" s="202"/>
      <c r="I29" s="202"/>
      <c r="J29" s="203"/>
    </row>
    <row r="30" spans="2:10">
      <c r="B30" s="201"/>
      <c r="C30" s="1027" t="s">
        <v>677</v>
      </c>
      <c r="D30" s="1028"/>
      <c r="E30" s="19">
        <v>0.08</v>
      </c>
      <c r="F30" s="204"/>
      <c r="G30" s="202"/>
      <c r="H30" s="202"/>
      <c r="I30" s="202"/>
      <c r="J30" s="203"/>
    </row>
    <row r="31" spans="2:10">
      <c r="B31" s="201"/>
      <c r="C31" s="1029" t="s">
        <v>678</v>
      </c>
      <c r="D31" s="1030"/>
      <c r="E31" s="22">
        <f>E30</f>
        <v>0.08</v>
      </c>
      <c r="F31" s="204"/>
      <c r="G31" s="202"/>
      <c r="H31" s="202"/>
      <c r="I31" s="202"/>
      <c r="J31" s="203"/>
    </row>
    <row r="32" spans="2:10">
      <c r="B32" s="201"/>
      <c r="C32" s="205"/>
      <c r="D32" s="205"/>
      <c r="E32" s="206"/>
      <c r="F32" s="202"/>
      <c r="G32" s="202"/>
      <c r="H32" s="202"/>
      <c r="I32" s="202"/>
      <c r="J32" s="203"/>
    </row>
    <row r="33" spans="2:15" ht="18.75" customHeight="1">
      <c r="B33" s="201"/>
      <c r="C33" s="1031" t="s">
        <v>679</v>
      </c>
      <c r="D33" s="1032"/>
      <c r="E33" s="22">
        <f>(((1+E24)*(1+E11+E14+E28)*(1+E31)/(1-E21))-1)</f>
        <v>0.33245306798029595</v>
      </c>
      <c r="F33" s="70"/>
      <c r="G33" s="70"/>
      <c r="H33" s="202"/>
      <c r="I33" s="202"/>
      <c r="J33" s="203"/>
    </row>
    <row r="34" spans="2:15" ht="17.25" customHeight="1">
      <c r="B34" s="201"/>
      <c r="C34" s="202"/>
      <c r="D34" s="202"/>
      <c r="E34" s="202"/>
      <c r="F34" s="202"/>
      <c r="G34" s="202"/>
      <c r="H34" s="202"/>
      <c r="I34" s="202"/>
      <c r="J34" s="203"/>
    </row>
    <row r="35" spans="2:15">
      <c r="B35" s="207" t="s">
        <v>680</v>
      </c>
      <c r="C35" s="519"/>
      <c r="D35" s="519"/>
      <c r="E35" s="519"/>
      <c r="F35" s="23"/>
      <c r="G35" s="24"/>
      <c r="H35" s="24"/>
      <c r="I35" s="208"/>
      <c r="J35" s="25"/>
      <c r="O35" s="81"/>
    </row>
    <row r="36" spans="2:15">
      <c r="B36" s="518"/>
      <c r="C36" s="519"/>
      <c r="D36" s="519"/>
      <c r="E36" s="519"/>
      <c r="F36" s="23"/>
      <c r="G36" s="24"/>
      <c r="H36" s="24"/>
      <c r="I36" s="208"/>
      <c r="J36" s="25"/>
    </row>
    <row r="37" spans="2:15">
      <c r="B37" s="10" t="s">
        <v>681</v>
      </c>
      <c r="C37" s="11" t="s">
        <v>682</v>
      </c>
      <c r="D37" s="519"/>
      <c r="E37" s="519"/>
      <c r="F37" s="23"/>
      <c r="G37" s="24"/>
      <c r="H37" s="24"/>
      <c r="I37" s="208"/>
      <c r="J37" s="25"/>
    </row>
    <row r="38" spans="2:15">
      <c r="B38" s="518"/>
      <c r="C38" s="11" t="s">
        <v>683</v>
      </c>
      <c r="D38" s="519"/>
      <c r="E38" s="519"/>
      <c r="F38" s="23"/>
      <c r="G38" s="24"/>
      <c r="H38" s="24"/>
      <c r="I38" s="208"/>
      <c r="J38" s="25"/>
    </row>
    <row r="39" spans="2:15">
      <c r="B39" s="518"/>
      <c r="C39" s="1015" t="s">
        <v>684</v>
      </c>
      <c r="D39" s="1015"/>
      <c r="E39" s="1015"/>
      <c r="F39" s="1015"/>
      <c r="G39" s="24"/>
      <c r="H39" s="24"/>
      <c r="I39" s="208"/>
      <c r="J39" s="25"/>
    </row>
    <row r="40" spans="2:15">
      <c r="B40" s="518"/>
      <c r="C40" s="1015" t="s">
        <v>685</v>
      </c>
      <c r="D40" s="1015"/>
      <c r="E40" s="1015"/>
      <c r="F40" s="1015"/>
      <c r="G40" s="24"/>
      <c r="H40" s="24"/>
      <c r="I40" s="208"/>
      <c r="J40" s="25"/>
      <c r="L40" s="11"/>
      <c r="M40" s="519"/>
      <c r="N40" s="519"/>
      <c r="O40" s="23"/>
    </row>
    <row r="41" spans="2:15" ht="21" customHeight="1">
      <c r="B41" s="518"/>
      <c r="C41" s="209" t="s">
        <v>686</v>
      </c>
      <c r="D41" s="519"/>
      <c r="E41" s="519"/>
      <c r="F41" s="23"/>
      <c r="G41" s="24"/>
      <c r="H41" s="24"/>
      <c r="I41" s="208"/>
      <c r="J41" s="25"/>
      <c r="L41" s="1015"/>
      <c r="M41" s="1015"/>
      <c r="N41" s="1015"/>
      <c r="O41" s="1015"/>
    </row>
    <row r="42" spans="2:15">
      <c r="B42" s="518"/>
      <c r="C42" s="11" t="s">
        <v>687</v>
      </c>
      <c r="D42" s="519"/>
      <c r="E42" s="519"/>
      <c r="F42" s="23"/>
      <c r="G42" s="24"/>
      <c r="H42" s="24"/>
      <c r="I42" s="208"/>
      <c r="J42" s="25"/>
      <c r="L42" s="1015"/>
      <c r="M42" s="1015"/>
      <c r="N42" s="1015"/>
      <c r="O42" s="1015"/>
    </row>
    <row r="43" spans="2:15">
      <c r="B43" s="518"/>
      <c r="C43" s="11" t="s">
        <v>688</v>
      </c>
      <c r="D43" s="519"/>
      <c r="E43" s="519"/>
      <c r="F43" s="23"/>
      <c r="G43" s="24"/>
      <c r="H43" s="24"/>
      <c r="I43" s="208"/>
      <c r="J43" s="25"/>
      <c r="L43" s="11"/>
      <c r="M43" s="519"/>
      <c r="N43" s="519"/>
      <c r="O43" s="23"/>
    </row>
    <row r="44" spans="2:15">
      <c r="B44" s="518"/>
      <c r="C44" s="11" t="s">
        <v>689</v>
      </c>
      <c r="D44" s="519"/>
      <c r="E44" s="519"/>
      <c r="F44" s="23"/>
      <c r="G44" s="24"/>
      <c r="H44" s="24"/>
      <c r="I44" s="208"/>
      <c r="J44" s="25"/>
      <c r="L44" s="11"/>
      <c r="M44" s="519"/>
      <c r="N44" s="519"/>
      <c r="O44" s="23"/>
    </row>
    <row r="45" spans="2:15">
      <c r="B45" s="518"/>
      <c r="C45" s="11" t="s">
        <v>690</v>
      </c>
      <c r="D45" s="519"/>
      <c r="E45" s="519"/>
      <c r="F45" s="23"/>
      <c r="G45" s="24"/>
      <c r="H45" s="24"/>
      <c r="I45" s="208"/>
      <c r="J45" s="25"/>
      <c r="L45" s="11"/>
      <c r="M45" s="519"/>
      <c r="N45" s="519"/>
      <c r="O45" s="23"/>
    </row>
    <row r="46" spans="2:15" ht="56.25" customHeight="1">
      <c r="B46" s="518"/>
      <c r="C46" s="11" t="s">
        <v>691</v>
      </c>
      <c r="D46" s="4"/>
      <c r="E46" s="519"/>
      <c r="F46" s="23"/>
      <c r="G46" s="24"/>
      <c r="H46" s="24"/>
      <c r="I46" s="208"/>
      <c r="J46" s="25"/>
      <c r="L46" s="11"/>
      <c r="M46" s="519"/>
      <c r="N46" s="519"/>
      <c r="O46" s="23"/>
    </row>
    <row r="47" spans="2:15" ht="56.25" customHeight="1">
      <c r="B47" s="1016" t="s">
        <v>692</v>
      </c>
      <c r="C47" s="1017"/>
      <c r="D47" s="1017"/>
      <c r="E47" s="1017"/>
      <c r="F47" s="1017"/>
      <c r="G47" s="1017"/>
      <c r="H47" s="1017"/>
      <c r="I47" s="1017"/>
      <c r="J47" s="1018"/>
      <c r="L47" s="11"/>
      <c r="M47" s="519"/>
      <c r="N47" s="519"/>
      <c r="O47" s="23"/>
    </row>
    <row r="48" spans="2:15" ht="74.25" customHeight="1">
      <c r="B48" s="1019" t="s">
        <v>693</v>
      </c>
      <c r="C48" s="1020"/>
      <c r="D48" s="1020"/>
      <c r="E48" s="1020"/>
      <c r="F48" s="1020"/>
      <c r="G48" s="1020"/>
      <c r="H48" s="1020"/>
      <c r="I48" s="1020"/>
      <c r="J48" s="1021"/>
      <c r="L48" s="11"/>
      <c r="M48" s="519"/>
      <c r="N48" s="519"/>
      <c r="O48" s="23"/>
    </row>
    <row r="49" spans="2:15" ht="75" customHeight="1" thickBot="1">
      <c r="B49" s="1022" t="s">
        <v>694</v>
      </c>
      <c r="C49" s="1023"/>
      <c r="D49" s="1023"/>
      <c r="E49" s="1023"/>
      <c r="F49" s="1023"/>
      <c r="G49" s="1023"/>
      <c r="H49" s="1023"/>
      <c r="I49" s="1023"/>
      <c r="J49" s="1024"/>
      <c r="L49" s="11"/>
      <c r="M49" s="519"/>
      <c r="N49" s="519"/>
      <c r="O49" s="23"/>
    </row>
    <row r="50" spans="2:15" ht="51" customHeight="1">
      <c r="B50" s="12" t="s">
        <v>695</v>
      </c>
      <c r="C50" s="1025" t="s">
        <v>696</v>
      </c>
      <c r="D50" s="1025"/>
      <c r="E50" s="1025"/>
      <c r="F50" s="1025"/>
      <c r="G50" s="26"/>
      <c r="H50" s="26"/>
      <c r="I50" s="27"/>
      <c r="L50" s="11"/>
      <c r="M50" s="519"/>
      <c r="N50" s="519"/>
      <c r="O50" s="23"/>
    </row>
    <row r="51" spans="2:15">
      <c r="B51" s="10"/>
      <c r="C51" s="519"/>
      <c r="D51" s="4"/>
      <c r="E51" s="519"/>
      <c r="F51" s="23"/>
      <c r="G51" s="24"/>
      <c r="H51" s="24"/>
      <c r="I51" s="25"/>
    </row>
    <row r="52" spans="2:15">
      <c r="B52" s="518"/>
      <c r="C52" s="1012" t="s">
        <v>697</v>
      </c>
      <c r="D52" s="1012"/>
      <c r="E52" s="1012"/>
      <c r="F52" s="1012"/>
      <c r="G52" s="28"/>
      <c r="H52" s="28"/>
      <c r="I52" s="29"/>
    </row>
    <row r="53" spans="2:15" ht="51" customHeight="1">
      <c r="B53" s="518"/>
      <c r="C53" s="1010" t="s">
        <v>698</v>
      </c>
      <c r="D53" s="1010"/>
      <c r="E53" s="1010"/>
      <c r="F53" s="1010"/>
      <c r="G53" s="1010"/>
      <c r="H53" s="1010"/>
      <c r="I53" s="1011"/>
    </row>
    <row r="54" spans="2:15">
      <c r="B54" s="518"/>
      <c r="C54" s="521"/>
      <c r="D54" s="521"/>
      <c r="E54" s="521"/>
      <c r="F54" s="521"/>
      <c r="G54" s="521"/>
      <c r="H54" s="521"/>
      <c r="I54" s="522"/>
    </row>
    <row r="55" spans="2:15" ht="13.5" thickBot="1">
      <c r="B55" s="520"/>
      <c r="C55" s="13"/>
      <c r="D55" s="13"/>
      <c r="E55" s="13"/>
      <c r="F55" s="13"/>
      <c r="G55" s="13"/>
      <c r="H55" s="13"/>
      <c r="I55" s="14"/>
    </row>
    <row r="56" spans="2:15">
      <c r="B56" s="518"/>
      <c r="C56" s="521"/>
      <c r="D56" s="521"/>
      <c r="E56" s="521"/>
      <c r="F56" s="521"/>
      <c r="G56" s="521"/>
      <c r="H56" s="521"/>
      <c r="I56" s="522"/>
    </row>
    <row r="57" spans="2:15">
      <c r="B57" s="15"/>
      <c r="C57" s="1026" t="s">
        <v>699</v>
      </c>
      <c r="D57" s="1026"/>
      <c r="E57" s="1026"/>
      <c r="F57" s="1026"/>
      <c r="G57" s="28"/>
      <c r="H57" s="28"/>
      <c r="I57" s="29"/>
    </row>
    <row r="58" spans="2:15" ht="113.25" customHeight="1">
      <c r="B58" s="15"/>
      <c r="C58" s="1010" t="s">
        <v>700</v>
      </c>
      <c r="D58" s="1010"/>
      <c r="E58" s="1010"/>
      <c r="F58" s="1010"/>
      <c r="G58" s="1010"/>
      <c r="H58" s="1010"/>
      <c r="I58" s="1011"/>
    </row>
    <row r="59" spans="2:15" ht="14.25" customHeight="1">
      <c r="B59" s="10"/>
      <c r="C59" s="1012" t="s">
        <v>701</v>
      </c>
      <c r="D59" s="1012"/>
      <c r="E59" s="1012"/>
      <c r="F59" s="1012"/>
      <c r="G59" s="28"/>
      <c r="H59" s="28"/>
      <c r="I59" s="29"/>
    </row>
    <row r="60" spans="2:15" ht="96.75" customHeight="1">
      <c r="B60" s="10"/>
      <c r="C60" s="1010" t="s">
        <v>702</v>
      </c>
      <c r="D60" s="1010"/>
      <c r="E60" s="1010"/>
      <c r="F60" s="1010"/>
      <c r="G60" s="1010"/>
      <c r="H60" s="1010"/>
      <c r="I60" s="1011"/>
    </row>
    <row r="61" spans="2:15">
      <c r="B61" s="10"/>
      <c r="C61" s="521"/>
      <c r="D61" s="521"/>
      <c r="E61" s="521"/>
      <c r="F61" s="521"/>
      <c r="G61" s="521"/>
      <c r="H61" s="521"/>
      <c r="I61" s="522"/>
    </row>
    <row r="62" spans="2:15" ht="15" customHeight="1">
      <c r="B62" s="10"/>
      <c r="C62" s="1012" t="s">
        <v>703</v>
      </c>
      <c r="D62" s="1012"/>
      <c r="E62" s="1012"/>
      <c r="F62" s="1012"/>
      <c r="G62" s="28"/>
      <c r="H62" s="28"/>
      <c r="I62" s="29"/>
    </row>
    <row r="63" spans="2:15" ht="45.75" customHeight="1">
      <c r="B63" s="10"/>
      <c r="C63" s="1010" t="s">
        <v>704</v>
      </c>
      <c r="D63" s="1010"/>
      <c r="E63" s="1010"/>
      <c r="F63" s="1010"/>
      <c r="G63" s="1010"/>
      <c r="H63" s="1010"/>
      <c r="I63" s="1011"/>
    </row>
    <row r="64" spans="2:15">
      <c r="B64" s="10"/>
      <c r="C64" s="1012" t="s">
        <v>705</v>
      </c>
      <c r="D64" s="1012"/>
      <c r="E64" s="1012"/>
      <c r="F64" s="1012"/>
      <c r="G64" s="28"/>
      <c r="H64" s="28"/>
      <c r="I64" s="29"/>
    </row>
    <row r="65" spans="2:9" ht="60" customHeight="1">
      <c r="B65" s="10"/>
      <c r="C65" s="1013" t="s">
        <v>706</v>
      </c>
      <c r="D65" s="1013"/>
      <c r="E65" s="1013"/>
      <c r="F65" s="1013"/>
      <c r="G65" s="1013"/>
      <c r="H65" s="1013"/>
      <c r="I65" s="1014"/>
    </row>
    <row r="66" spans="2:9" ht="41.25" customHeight="1">
      <c r="B66" s="10"/>
      <c r="C66" s="1013" t="s">
        <v>707</v>
      </c>
      <c r="D66" s="1013"/>
      <c r="E66" s="1013"/>
      <c r="F66" s="1013"/>
      <c r="G66" s="1013"/>
      <c r="H66" s="1013"/>
      <c r="I66" s="1014"/>
    </row>
    <row r="67" spans="2:9" ht="37.5" customHeight="1">
      <c r="B67" s="10"/>
      <c r="C67" s="1013" t="s">
        <v>708</v>
      </c>
      <c r="D67" s="1013"/>
      <c r="E67" s="1013"/>
      <c r="F67" s="1013"/>
      <c r="G67" s="1013"/>
      <c r="H67" s="1013"/>
      <c r="I67" s="1014"/>
    </row>
    <row r="68" spans="2:9" ht="37.5" customHeight="1">
      <c r="B68" s="10"/>
      <c r="C68" s="1013" t="s">
        <v>709</v>
      </c>
      <c r="D68" s="1013"/>
      <c r="E68" s="1013"/>
      <c r="F68" s="1013"/>
      <c r="G68" s="1013"/>
      <c r="H68" s="1013"/>
      <c r="I68" s="1014"/>
    </row>
    <row r="69" spans="2:9" ht="13.5" thickBot="1">
      <c r="B69" s="16"/>
      <c r="C69" s="1008"/>
      <c r="D69" s="1008"/>
      <c r="E69" s="1008"/>
      <c r="F69" s="1008"/>
      <c r="G69" s="1008"/>
      <c r="H69" s="1008"/>
      <c r="I69" s="1009"/>
    </row>
  </sheetData>
  <mergeCells count="42">
    <mergeCell ref="B2:J2"/>
    <mergeCell ref="B3:J3"/>
    <mergeCell ref="C18:D18"/>
    <mergeCell ref="C5:E5"/>
    <mergeCell ref="H5:I5"/>
    <mergeCell ref="C6:H6"/>
    <mergeCell ref="C11:D11"/>
    <mergeCell ref="C14:D14"/>
    <mergeCell ref="C16:D16"/>
    <mergeCell ref="C17:D17"/>
    <mergeCell ref="C4:J4"/>
    <mergeCell ref="L41:O41"/>
    <mergeCell ref="C19:D19"/>
    <mergeCell ref="C20:D20"/>
    <mergeCell ref="C21:D21"/>
    <mergeCell ref="C24:D24"/>
    <mergeCell ref="C27:D27"/>
    <mergeCell ref="C28:D28"/>
    <mergeCell ref="C30:D30"/>
    <mergeCell ref="C31:D31"/>
    <mergeCell ref="C33:D33"/>
    <mergeCell ref="C39:F39"/>
    <mergeCell ref="C40:F40"/>
    <mergeCell ref="C62:F62"/>
    <mergeCell ref="L42:O42"/>
    <mergeCell ref="B47:J47"/>
    <mergeCell ref="B48:J48"/>
    <mergeCell ref="B49:J49"/>
    <mergeCell ref="C50:F50"/>
    <mergeCell ref="C52:F52"/>
    <mergeCell ref="C53:I53"/>
    <mergeCell ref="C57:F57"/>
    <mergeCell ref="C58:I58"/>
    <mergeCell ref="C59:F59"/>
    <mergeCell ref="C60:I60"/>
    <mergeCell ref="C69:I69"/>
    <mergeCell ref="C63:I63"/>
    <mergeCell ref="C64:F64"/>
    <mergeCell ref="C65:I65"/>
    <mergeCell ref="C66:I66"/>
    <mergeCell ref="C67:I67"/>
    <mergeCell ref="C68:I68"/>
  </mergeCells>
  <pageMargins left="0.511811024" right="0.511811024" top="0.78740157499999996" bottom="0.78740157499999996" header="0.31496062000000002" footer="0.31496062000000002"/>
  <pageSetup paperSize="9" scale="75" orientation="portrait"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30"/>
  <sheetViews>
    <sheetView view="pageBreakPreview" zoomScaleNormal="100" zoomScaleSheetLayoutView="100" workbookViewId="0">
      <selection sqref="A1:H4"/>
    </sheetView>
  </sheetViews>
  <sheetFormatPr defaultRowHeight="15"/>
  <cols>
    <col min="1" max="1" width="12.28515625" style="54" customWidth="1"/>
    <col min="2" max="2" width="10" style="54" bestFit="1" customWidth="1"/>
    <col min="3" max="3" width="9.140625" style="55"/>
    <col min="4" max="4" width="28.42578125" style="55" customWidth="1"/>
    <col min="5" max="5" width="20.7109375" style="55" customWidth="1"/>
    <col min="6" max="6" width="5" style="55" bestFit="1" customWidth="1"/>
    <col min="7" max="7" width="8.5703125" style="55" bestFit="1" customWidth="1"/>
    <col min="8" max="8" width="8.42578125" style="55" bestFit="1" customWidth="1"/>
    <col min="9" max="9" width="14.5703125" style="55" customWidth="1"/>
    <col min="11" max="11" width="12.42578125" customWidth="1"/>
    <col min="12" max="12" width="11.7109375" customWidth="1"/>
    <col min="13" max="13" width="13.7109375" customWidth="1"/>
  </cols>
  <sheetData>
    <row r="1" spans="1:13">
      <c r="A1" s="1051" t="s">
        <v>710</v>
      </c>
      <c r="B1" s="1051"/>
      <c r="C1" s="1051"/>
      <c r="D1" s="1051"/>
      <c r="E1" s="1051"/>
      <c r="F1" s="1051"/>
      <c r="G1" s="1051"/>
      <c r="H1" s="1051"/>
      <c r="I1" s="1052" t="s">
        <v>711</v>
      </c>
    </row>
    <row r="2" spans="1:13">
      <c r="A2" s="1051"/>
      <c r="B2" s="1051"/>
      <c r="C2" s="1051"/>
      <c r="D2" s="1051"/>
      <c r="E2" s="1051"/>
      <c r="F2" s="1051"/>
      <c r="G2" s="1051"/>
      <c r="H2" s="1051"/>
      <c r="I2" s="1052"/>
    </row>
    <row r="3" spans="1:13" ht="29.25" customHeight="1">
      <c r="A3" s="1051"/>
      <c r="B3" s="1051"/>
      <c r="C3" s="1051"/>
      <c r="D3" s="1051"/>
      <c r="E3" s="1051"/>
      <c r="F3" s="1051"/>
      <c r="G3" s="1051"/>
      <c r="H3" s="1051"/>
      <c r="I3" s="30" t="s">
        <v>5051</v>
      </c>
    </row>
    <row r="4" spans="1:13" ht="14.25" customHeight="1">
      <c r="A4" s="1051"/>
      <c r="B4" s="1051"/>
      <c r="C4" s="1051"/>
      <c r="D4" s="1051"/>
      <c r="E4" s="1051"/>
      <c r="F4" s="1051"/>
      <c r="G4" s="1051"/>
      <c r="H4" s="1051"/>
      <c r="I4" s="526" t="s">
        <v>70</v>
      </c>
    </row>
    <row r="5" spans="1:13" ht="24.75" customHeight="1">
      <c r="A5" s="1054" t="s">
        <v>712</v>
      </c>
      <c r="B5" s="1056" t="s">
        <v>71</v>
      </c>
      <c r="C5" s="1057"/>
      <c r="D5" s="1057"/>
      <c r="E5" s="1057"/>
      <c r="F5" s="1057"/>
      <c r="G5" s="1057"/>
      <c r="H5" s="1058"/>
      <c r="I5" s="530" t="s">
        <v>713</v>
      </c>
    </row>
    <row r="6" spans="1:13">
      <c r="A6" s="1055"/>
      <c r="B6" s="1059"/>
      <c r="C6" s="1060"/>
      <c r="D6" s="1060"/>
      <c r="E6" s="1060"/>
      <c r="F6" s="1060"/>
      <c r="G6" s="1060"/>
      <c r="H6" s="1061"/>
      <c r="I6" s="530" t="s">
        <v>44</v>
      </c>
    </row>
    <row r="7" spans="1:13">
      <c r="A7" s="1053" t="s">
        <v>714</v>
      </c>
      <c r="B7" s="1053"/>
      <c r="C7" s="1053"/>
      <c r="D7" s="1053"/>
      <c r="E7" s="1053"/>
      <c r="F7" s="1053"/>
      <c r="G7" s="1053"/>
      <c r="H7" s="1053"/>
      <c r="I7" s="1053"/>
    </row>
    <row r="8" spans="1:13">
      <c r="A8" s="1050" t="s">
        <v>715</v>
      </c>
      <c r="B8" s="1050"/>
      <c r="C8" s="1050"/>
      <c r="D8" s="1050"/>
      <c r="E8" s="1050"/>
      <c r="F8" s="1050"/>
      <c r="G8" s="1050"/>
      <c r="H8" s="1050"/>
      <c r="I8" s="1050"/>
    </row>
    <row r="9" spans="1:13">
      <c r="A9" s="31" t="s">
        <v>716</v>
      </c>
      <c r="B9" s="527" t="s">
        <v>11</v>
      </c>
      <c r="C9" s="1044" t="s">
        <v>717</v>
      </c>
      <c r="D9" s="1044"/>
      <c r="E9" s="1044"/>
      <c r="F9" s="527" t="s">
        <v>718</v>
      </c>
      <c r="G9" s="32" t="s">
        <v>719</v>
      </c>
      <c r="H9" s="33" t="s">
        <v>720</v>
      </c>
      <c r="I9" s="34" t="s">
        <v>721</v>
      </c>
      <c r="L9" s="82"/>
      <c r="M9" s="82"/>
    </row>
    <row r="10" spans="1:13" ht="28.5" customHeight="1">
      <c r="A10" s="529" t="s">
        <v>722</v>
      </c>
      <c r="B10" s="524" t="s">
        <v>23</v>
      </c>
      <c r="C10" s="1047" t="str">
        <f>VLOOKUP(J10,'INSUMOS DER 12-25'!A13:E1563,2,0)</f>
        <v>SERVENTE (AUXILIAR DE OBRAS - SINDUSCON)</v>
      </c>
      <c r="D10" s="1048"/>
      <c r="E10" s="37" t="s">
        <v>724</v>
      </c>
      <c r="F10" s="729" t="str">
        <f>VLOOKUP(J10,'INSUMOS DER 12-25'!A13:D1563,3,0)</f>
        <v>H</v>
      </c>
      <c r="G10" s="35">
        <v>0.56520000000000004</v>
      </c>
      <c r="H10" s="100">
        <f>VLOOKUP(J10,'INSUMOS DER 12-25'!A13:E1563,5,0)</f>
        <v>19.68</v>
      </c>
      <c r="I10" s="39">
        <f>G10*H10</f>
        <v>11.123136000000001</v>
      </c>
      <c r="J10" s="735">
        <v>10146</v>
      </c>
      <c r="L10" s="82"/>
      <c r="M10" s="82"/>
    </row>
    <row r="11" spans="1:13">
      <c r="A11" s="529" t="s">
        <v>726</v>
      </c>
      <c r="B11" s="524" t="s">
        <v>23</v>
      </c>
      <c r="C11" s="1047" t="str">
        <f>VLOOKUP(J11,'INSUMOS DER 12-25'!A14:E1564,2,0)</f>
        <v>TELHADISTA (OFICIAL - SINDUSCON)</v>
      </c>
      <c r="D11" s="1048"/>
      <c r="E11" s="37" t="s">
        <v>724</v>
      </c>
      <c r="F11" s="729" t="str">
        <f>VLOOKUP(J11,'INSUMOS DER 12-25'!A14:D1564,3,0)</f>
        <v>H</v>
      </c>
      <c r="G11" s="287">
        <v>0.19989999999999999</v>
      </c>
      <c r="H11" s="100">
        <f>VLOOKUP(J11,'INSUMOS DER 12-25'!A14:E1564,5,0)</f>
        <v>26.03</v>
      </c>
      <c r="I11" s="59">
        <f>H11*G11</f>
        <v>5.2033969999999998</v>
      </c>
      <c r="J11">
        <v>10150</v>
      </c>
      <c r="L11" s="82"/>
      <c r="M11" s="83"/>
    </row>
    <row r="12" spans="1:13">
      <c r="A12" s="1049" t="s">
        <v>728</v>
      </c>
      <c r="B12" s="1049"/>
      <c r="C12" s="1049"/>
      <c r="D12" s="1049"/>
      <c r="E12" s="1049"/>
      <c r="F12" s="1049"/>
      <c r="G12" s="1049"/>
      <c r="H12" s="1049"/>
      <c r="I12" s="40">
        <f>I10+I11</f>
        <v>16.326533000000001</v>
      </c>
    </row>
    <row r="13" spans="1:13">
      <c r="A13" s="523"/>
      <c r="B13" s="523"/>
      <c r="C13" s="523"/>
      <c r="D13" s="523"/>
      <c r="E13" s="523"/>
      <c r="F13" s="523"/>
      <c r="G13" s="523"/>
      <c r="H13" s="523"/>
      <c r="I13" s="40"/>
    </row>
    <row r="14" spans="1:13">
      <c r="A14" s="1050" t="s">
        <v>729</v>
      </c>
      <c r="B14" s="1050"/>
      <c r="C14" s="1050"/>
      <c r="D14" s="1050"/>
      <c r="E14" s="1050"/>
      <c r="F14" s="1050"/>
      <c r="G14" s="1050"/>
      <c r="H14" s="1050"/>
      <c r="I14" s="1050"/>
    </row>
    <row r="15" spans="1:13">
      <c r="A15" s="31" t="s">
        <v>716</v>
      </c>
      <c r="B15" s="527" t="s">
        <v>11</v>
      </c>
      <c r="C15" s="1044" t="s">
        <v>717</v>
      </c>
      <c r="D15" s="1044"/>
      <c r="E15" s="1044"/>
      <c r="F15" s="527" t="s">
        <v>718</v>
      </c>
      <c r="G15" s="32" t="s">
        <v>719</v>
      </c>
      <c r="H15" s="33" t="s">
        <v>720</v>
      </c>
      <c r="I15" s="34" t="s">
        <v>721</v>
      </c>
    </row>
    <row r="16" spans="1:13">
      <c r="A16" s="114"/>
      <c r="B16" s="46"/>
      <c r="C16" s="1045"/>
      <c r="D16" s="1045"/>
      <c r="E16" s="1045"/>
      <c r="F16" s="114"/>
      <c r="G16" s="221"/>
      <c r="H16" s="222"/>
      <c r="I16" s="115"/>
    </row>
    <row r="17" spans="1:10">
      <c r="A17" s="47"/>
      <c r="B17" s="47"/>
      <c r="C17" s="1046"/>
      <c r="D17" s="1046"/>
      <c r="E17" s="1046"/>
      <c r="F17" s="48"/>
      <c r="G17" s="49"/>
      <c r="H17" s="50"/>
      <c r="I17" s="51"/>
    </row>
    <row r="18" spans="1:10">
      <c r="A18" s="1049" t="s">
        <v>730</v>
      </c>
      <c r="B18" s="1049"/>
      <c r="C18" s="1049"/>
      <c r="D18" s="1049"/>
      <c r="E18" s="1049"/>
      <c r="F18" s="1049"/>
      <c r="G18" s="1049"/>
      <c r="H18" s="1049"/>
      <c r="I18" s="52">
        <f>SUM(I16:I17)</f>
        <v>0</v>
      </c>
    </row>
    <row r="19" spans="1:10">
      <c r="A19" s="523"/>
      <c r="B19" s="523"/>
      <c r="C19" s="523"/>
      <c r="D19" s="523"/>
      <c r="E19" s="523"/>
      <c r="F19" s="523"/>
      <c r="G19" s="523"/>
      <c r="H19" s="523"/>
      <c r="I19" s="40"/>
    </row>
    <row r="20" spans="1:10">
      <c r="A20" s="1062" t="s">
        <v>731</v>
      </c>
      <c r="B20" s="1062"/>
      <c r="C20" s="1062"/>
      <c r="D20" s="1062"/>
      <c r="E20" s="1062"/>
      <c r="F20" s="1062"/>
      <c r="G20" s="1062"/>
      <c r="H20" s="1062"/>
      <c r="I20" s="1062"/>
    </row>
    <row r="21" spans="1:10" ht="20.25" customHeight="1">
      <c r="A21" s="36"/>
      <c r="B21" s="524"/>
      <c r="C21" s="1063" t="s">
        <v>717</v>
      </c>
      <c r="D21" s="1063"/>
      <c r="E21" s="1063"/>
      <c r="F21" s="524" t="s">
        <v>718</v>
      </c>
      <c r="G21" s="41" t="s">
        <v>719</v>
      </c>
      <c r="H21" s="38" t="s">
        <v>720</v>
      </c>
      <c r="I21" s="39" t="s">
        <v>721</v>
      </c>
    </row>
    <row r="22" spans="1:10" ht="30" customHeight="1">
      <c r="A22" s="114" t="s">
        <v>732</v>
      </c>
      <c r="B22" s="46" t="s">
        <v>733</v>
      </c>
      <c r="C22" s="1045" t="s">
        <v>734</v>
      </c>
      <c r="D22" s="1045"/>
      <c r="E22" s="1045"/>
      <c r="F22" s="42" t="s">
        <v>735</v>
      </c>
      <c r="G22" s="43">
        <v>0.184</v>
      </c>
      <c r="H22" s="44">
        <v>110.11</v>
      </c>
      <c r="I22" s="59">
        <f>H22*G22</f>
        <v>20.26024</v>
      </c>
      <c r="J22" t="s">
        <v>5022</v>
      </c>
    </row>
    <row r="23" spans="1:10" ht="30" customHeight="1">
      <c r="A23" s="114" t="s">
        <v>5020</v>
      </c>
      <c r="B23" s="46" t="s">
        <v>733</v>
      </c>
      <c r="C23" s="1045" t="s">
        <v>5021</v>
      </c>
      <c r="D23" s="1045"/>
      <c r="E23" s="1045"/>
      <c r="F23" s="42" t="s">
        <v>736</v>
      </c>
      <c r="G23" s="43">
        <v>0.4491</v>
      </c>
      <c r="H23" s="44">
        <v>0.28999999999999998</v>
      </c>
      <c r="I23" s="59">
        <f>H23*G23</f>
        <v>0.13023899999999999</v>
      </c>
      <c r="J23" t="s">
        <v>5022</v>
      </c>
    </row>
    <row r="24" spans="1:10">
      <c r="A24" s="1049" t="s">
        <v>737</v>
      </c>
      <c r="B24" s="1049"/>
      <c r="C24" s="1049"/>
      <c r="D24" s="1049"/>
      <c r="E24" s="1049"/>
      <c r="F24" s="1049"/>
      <c r="G24" s="1049"/>
      <c r="H24" s="1049"/>
      <c r="I24" s="45">
        <f>SUM(I22:I23)</f>
        <v>20.390478999999999</v>
      </c>
    </row>
    <row r="25" spans="1:10">
      <c r="A25" s="1065"/>
      <c r="B25" s="1066"/>
      <c r="C25" s="1066"/>
      <c r="D25" s="1066"/>
      <c r="E25" s="1066"/>
      <c r="F25" s="1066"/>
      <c r="G25" s="1066"/>
      <c r="H25" s="1066"/>
      <c r="I25" s="1067"/>
    </row>
    <row r="26" spans="1:10">
      <c r="A26" s="1050" t="s">
        <v>738</v>
      </c>
      <c r="B26" s="1050"/>
      <c r="C26" s="1050"/>
      <c r="D26" s="1050"/>
      <c r="E26" s="1050"/>
      <c r="F26" s="1050"/>
      <c r="G26" s="1050"/>
      <c r="H26" s="1050"/>
      <c r="I26" s="1050"/>
    </row>
    <row r="27" spans="1:10">
      <c r="A27" s="1064" t="s">
        <v>739</v>
      </c>
      <c r="B27" s="1064"/>
      <c r="C27" s="1064"/>
      <c r="D27" s="1064"/>
      <c r="E27" s="1064"/>
      <c r="F27" s="1064"/>
      <c r="G27" s="1064"/>
      <c r="H27" s="1064"/>
      <c r="I27" s="53">
        <f>I12</f>
        <v>16.326533000000001</v>
      </c>
    </row>
    <row r="28" spans="1:10">
      <c r="A28" s="1064" t="s">
        <v>740</v>
      </c>
      <c r="B28" s="1064"/>
      <c r="C28" s="1064"/>
      <c r="D28" s="1064"/>
      <c r="E28" s="1064"/>
      <c r="F28" s="1064"/>
      <c r="G28" s="1064"/>
      <c r="H28" s="1064"/>
      <c r="I28" s="53">
        <f>I18</f>
        <v>0</v>
      </c>
    </row>
    <row r="29" spans="1:10">
      <c r="A29" s="1064" t="s">
        <v>741</v>
      </c>
      <c r="B29" s="1064"/>
      <c r="C29" s="1064"/>
      <c r="D29" s="1064"/>
      <c r="E29" s="1064"/>
      <c r="F29" s="1064"/>
      <c r="G29" s="1064"/>
      <c r="H29" s="1064"/>
      <c r="I29" s="53">
        <f>I24</f>
        <v>20.390478999999999</v>
      </c>
    </row>
    <row r="30" spans="1:10">
      <c r="A30" s="1064" t="s">
        <v>742</v>
      </c>
      <c r="B30" s="1064"/>
      <c r="C30" s="1064"/>
      <c r="D30" s="1064"/>
      <c r="E30" s="1064"/>
      <c r="F30" s="1064"/>
      <c r="G30" s="1064"/>
      <c r="H30" s="1064"/>
      <c r="I30" s="57">
        <f>SUM(I27:I29)</f>
        <v>36.717011999999997</v>
      </c>
    </row>
  </sheetData>
  <mergeCells count="26">
    <mergeCell ref="A18:H18"/>
    <mergeCell ref="A20:I20"/>
    <mergeCell ref="C21:E21"/>
    <mergeCell ref="A30:H30"/>
    <mergeCell ref="A24:H24"/>
    <mergeCell ref="A25:I25"/>
    <mergeCell ref="A26:I26"/>
    <mergeCell ref="A27:H27"/>
    <mergeCell ref="A28:H28"/>
    <mergeCell ref="A29:H29"/>
    <mergeCell ref="C23:E23"/>
    <mergeCell ref="C22:E22"/>
    <mergeCell ref="A8:I8"/>
    <mergeCell ref="A1:H4"/>
    <mergeCell ref="I1:I2"/>
    <mergeCell ref="A7:I7"/>
    <mergeCell ref="A5:A6"/>
    <mergeCell ref="B5:H6"/>
    <mergeCell ref="C15:E15"/>
    <mergeCell ref="C16:E16"/>
    <mergeCell ref="C17:E17"/>
    <mergeCell ref="C9:E9"/>
    <mergeCell ref="C10:D10"/>
    <mergeCell ref="C11:D11"/>
    <mergeCell ref="A12:H12"/>
    <mergeCell ref="A14:I14"/>
  </mergeCells>
  <pageMargins left="0.511811024" right="0.511811024" top="0.78740157499999996" bottom="0.78740157499999996" header="0.31496062000000002" footer="0.31496062000000002"/>
  <pageSetup paperSize="9" scale="78"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55505-3DD3-47E2-A453-46B0F1C4A92D}">
  <dimension ref="A1:M31"/>
  <sheetViews>
    <sheetView view="pageBreakPreview" zoomScaleNormal="100" zoomScaleSheetLayoutView="100" workbookViewId="0">
      <selection activeCell="C22" sqref="C22:E22"/>
    </sheetView>
  </sheetViews>
  <sheetFormatPr defaultRowHeight="15"/>
  <cols>
    <col min="1" max="1" width="12.28515625" style="582" customWidth="1"/>
    <col min="2" max="2" width="10" style="582" bestFit="1" customWidth="1"/>
    <col min="3" max="3" width="9.140625" style="583" bestFit="1" customWidth="1"/>
    <col min="4" max="4" width="28.42578125" style="583" customWidth="1"/>
    <col min="5" max="5" width="20.7109375" style="583" customWidth="1"/>
    <col min="6" max="6" width="7.85546875" style="583" customWidth="1"/>
    <col min="7" max="7" width="8.5703125" style="583" bestFit="1" customWidth="1"/>
    <col min="8" max="8" width="8.42578125" style="583" bestFit="1" customWidth="1"/>
    <col min="9" max="9" width="14.5703125" style="583" customWidth="1"/>
    <col min="10" max="10" width="9.140625" bestFit="1" customWidth="1"/>
    <col min="11" max="11" width="12.42578125" customWidth="1"/>
    <col min="12" max="12" width="11.7109375" customWidth="1"/>
    <col min="13" max="13" width="13.7109375" customWidth="1"/>
  </cols>
  <sheetData>
    <row r="1" spans="1:13" ht="15" customHeight="1">
      <c r="A1" s="1051" t="s">
        <v>710</v>
      </c>
      <c r="B1" s="1051"/>
      <c r="C1" s="1051"/>
      <c r="D1" s="1051"/>
      <c r="E1" s="1051"/>
      <c r="F1" s="1051"/>
      <c r="G1" s="1051"/>
      <c r="H1" s="1051"/>
      <c r="I1" s="1052" t="s">
        <v>711</v>
      </c>
    </row>
    <row r="2" spans="1:13" ht="15" customHeight="1">
      <c r="A2" s="1051"/>
      <c r="B2" s="1051"/>
      <c r="C2" s="1051"/>
      <c r="D2" s="1051"/>
      <c r="E2" s="1051"/>
      <c r="F2" s="1051"/>
      <c r="G2" s="1051"/>
      <c r="H2" s="1051"/>
      <c r="I2" s="1052"/>
    </row>
    <row r="3" spans="1:13" ht="29.25" customHeight="1">
      <c r="A3" s="1051"/>
      <c r="B3" s="1051"/>
      <c r="C3" s="1051"/>
      <c r="D3" s="1051"/>
      <c r="E3" s="1051"/>
      <c r="F3" s="1051"/>
      <c r="G3" s="1051"/>
      <c r="H3" s="1051"/>
      <c r="I3" s="30" t="s">
        <v>5051</v>
      </c>
    </row>
    <row r="4" spans="1:13" ht="14.25" customHeight="1">
      <c r="A4" s="1051"/>
      <c r="B4" s="1051"/>
      <c r="C4" s="1051"/>
      <c r="D4" s="1051"/>
      <c r="E4" s="1051"/>
      <c r="F4" s="1051"/>
      <c r="G4" s="1051"/>
      <c r="H4" s="1051"/>
      <c r="I4" s="526" t="s">
        <v>203</v>
      </c>
    </row>
    <row r="5" spans="1:13" ht="24.75" customHeight="1">
      <c r="A5" s="1054" t="s">
        <v>712</v>
      </c>
      <c r="B5" s="1056" t="s">
        <v>743</v>
      </c>
      <c r="C5" s="1057"/>
      <c r="D5" s="1057"/>
      <c r="E5" s="1057"/>
      <c r="F5" s="1057"/>
      <c r="G5" s="1057"/>
      <c r="H5" s="1058"/>
      <c r="I5" s="530" t="s">
        <v>713</v>
      </c>
    </row>
    <row r="6" spans="1:13" ht="22.5" customHeight="1">
      <c r="A6" s="1055"/>
      <c r="B6" s="1059"/>
      <c r="C6" s="1060"/>
      <c r="D6" s="1060"/>
      <c r="E6" s="1060"/>
      <c r="F6" s="1060"/>
      <c r="G6" s="1060"/>
      <c r="H6" s="1061"/>
      <c r="I6" s="530" t="s">
        <v>205</v>
      </c>
    </row>
    <row r="7" spans="1:13">
      <c r="A7" s="1053" t="s">
        <v>744</v>
      </c>
      <c r="B7" s="1053"/>
      <c r="C7" s="1053"/>
      <c r="D7" s="1053"/>
      <c r="E7" s="1053"/>
      <c r="F7" s="1053"/>
      <c r="G7" s="1053"/>
      <c r="H7" s="1053"/>
      <c r="I7" s="1053"/>
    </row>
    <row r="8" spans="1:13">
      <c r="A8" s="1050" t="s">
        <v>715</v>
      </c>
      <c r="B8" s="1050"/>
      <c r="C8" s="1050"/>
      <c r="D8" s="1050"/>
      <c r="E8" s="1050"/>
      <c r="F8" s="1050"/>
      <c r="G8" s="1050"/>
      <c r="H8" s="1050"/>
      <c r="I8" s="1050"/>
    </row>
    <row r="9" spans="1:13">
      <c r="A9" s="31" t="s">
        <v>716</v>
      </c>
      <c r="B9" s="527" t="s">
        <v>11</v>
      </c>
      <c r="C9" s="1044" t="s">
        <v>717</v>
      </c>
      <c r="D9" s="1044"/>
      <c r="E9" s="1044"/>
      <c r="F9" s="527" t="s">
        <v>718</v>
      </c>
      <c r="G9" s="32" t="s">
        <v>719</v>
      </c>
      <c r="H9" s="33" t="s">
        <v>720</v>
      </c>
      <c r="I9" s="34" t="s">
        <v>721</v>
      </c>
      <c r="L9" s="82"/>
      <c r="M9" s="82"/>
    </row>
    <row r="10" spans="1:13" ht="28.5" customHeight="1">
      <c r="A10" s="529" t="s">
        <v>745</v>
      </c>
      <c r="B10" s="529" t="s">
        <v>23</v>
      </c>
      <c r="C10" s="1047" t="str">
        <f>VLOOKUP(J10,'INSUMOS DER 12-25'!A13:E1563,2,0)</f>
        <v>AJUDANTE (AJUDANTE PRATICO - SINDUSCON)</v>
      </c>
      <c r="D10" s="1047"/>
      <c r="E10" s="99" t="s">
        <v>724</v>
      </c>
      <c r="F10" s="729" t="str">
        <f>VLOOKUP(J10,'INSUMOS DER 12-25'!A13:E1563,3,0)</f>
        <v>H</v>
      </c>
      <c r="G10" s="138">
        <v>1.95</v>
      </c>
      <c r="H10" s="100">
        <f>VLOOKUP(J10,'INSUMOS DER 12-25'!A13:E1563,5,0)</f>
        <v>21.94</v>
      </c>
      <c r="I10" s="147">
        <f>G10*H10</f>
        <v>42.783000000000001</v>
      </c>
      <c r="J10">
        <v>10101</v>
      </c>
      <c r="L10" s="82"/>
      <c r="M10" s="82"/>
    </row>
    <row r="11" spans="1:13">
      <c r="A11" s="529"/>
      <c r="B11" s="529"/>
      <c r="C11" s="1069"/>
      <c r="D11" s="1069"/>
      <c r="E11" s="99"/>
      <c r="F11" s="529"/>
      <c r="G11" s="584"/>
      <c r="H11" s="100"/>
      <c r="I11" s="101"/>
      <c r="L11" s="82"/>
      <c r="M11" s="83"/>
    </row>
    <row r="12" spans="1:13">
      <c r="A12" s="1049" t="s">
        <v>728</v>
      </c>
      <c r="B12" s="1049"/>
      <c r="C12" s="1049"/>
      <c r="D12" s="1049"/>
      <c r="E12" s="1049"/>
      <c r="F12" s="1049"/>
      <c r="G12" s="1049"/>
      <c r="H12" s="1049"/>
      <c r="I12" s="40">
        <f>I10+I11</f>
        <v>42.783000000000001</v>
      </c>
    </row>
    <row r="13" spans="1:13">
      <c r="A13" s="523"/>
      <c r="B13" s="523"/>
      <c r="C13" s="523"/>
      <c r="D13" s="523"/>
      <c r="E13" s="523"/>
      <c r="F13" s="523"/>
      <c r="G13" s="523"/>
      <c r="H13" s="523"/>
      <c r="I13" s="40"/>
    </row>
    <row r="14" spans="1:13">
      <c r="A14" s="1050" t="s">
        <v>747</v>
      </c>
      <c r="B14" s="1050"/>
      <c r="C14" s="1050"/>
      <c r="D14" s="1050"/>
      <c r="E14" s="1050"/>
      <c r="F14" s="1050"/>
      <c r="G14" s="1050"/>
      <c r="H14" s="1050"/>
      <c r="I14" s="1050"/>
    </row>
    <row r="15" spans="1:13">
      <c r="A15" s="31" t="s">
        <v>716</v>
      </c>
      <c r="B15" s="527" t="s">
        <v>11</v>
      </c>
      <c r="C15" s="1044" t="s">
        <v>717</v>
      </c>
      <c r="D15" s="1044"/>
      <c r="E15" s="1044"/>
      <c r="F15" s="527" t="s">
        <v>718</v>
      </c>
      <c r="G15" s="32" t="s">
        <v>719</v>
      </c>
      <c r="H15" s="33" t="s">
        <v>720</v>
      </c>
      <c r="I15" s="34" t="s">
        <v>721</v>
      </c>
    </row>
    <row r="16" spans="1:13">
      <c r="A16" s="585" t="s">
        <v>748</v>
      </c>
      <c r="B16" s="148" t="s">
        <v>23</v>
      </c>
      <c r="C16" s="1068" t="str">
        <f>VLOOKUP(J16,'INSUMOS DER 12-25'!A13:E1563,2,0)</f>
        <v>PREGO - PRECO MEDIO DAS BITOLAS</v>
      </c>
      <c r="D16" s="1068"/>
      <c r="E16" s="1068"/>
      <c r="F16" s="749" t="str">
        <f>VLOOKUP(J16,'INSUMOS DER 12-25'!A13:E1563,3,0)</f>
        <v>KG</v>
      </c>
      <c r="G16" s="586">
        <v>0.2</v>
      </c>
      <c r="H16" s="587">
        <f>VLOOKUP(J16,'INSUMOS DER 12-25'!A13:E1563,4,0)</f>
        <v>14.4</v>
      </c>
      <c r="I16" s="147">
        <f>G16*H16</f>
        <v>2.8800000000000003</v>
      </c>
      <c r="J16">
        <v>26560</v>
      </c>
    </row>
    <row r="17" spans="1:10" ht="27" customHeight="1">
      <c r="A17" s="588" t="s">
        <v>750</v>
      </c>
      <c r="B17" s="47" t="s">
        <v>23</v>
      </c>
      <c r="C17" s="1068" t="str">
        <f>VLOOKUP(J17,'INSUMOS DER 12-25'!A14:E1564,2,0)</f>
        <v>PORTA MADEIRA DE LEI LISA MEDIA SARRAFEADA ESP 30 MM 0.6X2.1M P/ PINTURA</v>
      </c>
      <c r="D17" s="1068"/>
      <c r="E17" s="1068"/>
      <c r="F17" s="749" t="str">
        <f>VLOOKUP(J17,'INSUMOS DER 12-25'!A14:E1564,3,0)</f>
        <v>UN</v>
      </c>
      <c r="G17" s="49">
        <v>2</v>
      </c>
      <c r="H17" s="587">
        <f>VLOOKUP(J17,'INSUMOS DER 12-25'!A14:E1564,4,0)</f>
        <v>252.5</v>
      </c>
      <c r="I17" s="147">
        <f>G17*H17</f>
        <v>505</v>
      </c>
      <c r="J17">
        <v>30210</v>
      </c>
    </row>
    <row r="18" spans="1:10">
      <c r="A18" s="1049" t="s">
        <v>730</v>
      </c>
      <c r="B18" s="1049"/>
      <c r="C18" s="1049"/>
      <c r="D18" s="1049"/>
      <c r="E18" s="1049"/>
      <c r="F18" s="1049"/>
      <c r="G18" s="1049"/>
      <c r="H18" s="1049"/>
      <c r="I18" s="52">
        <f>SUM(I16:I17)</f>
        <v>507.88</v>
      </c>
    </row>
    <row r="19" spans="1:10">
      <c r="A19" s="523"/>
      <c r="B19" s="523"/>
      <c r="C19" s="523"/>
      <c r="D19" s="523"/>
      <c r="E19" s="523"/>
      <c r="F19" s="523"/>
      <c r="G19" s="523"/>
      <c r="H19" s="523"/>
      <c r="I19" s="40"/>
    </row>
    <row r="20" spans="1:10">
      <c r="A20" s="1062" t="s">
        <v>751</v>
      </c>
      <c r="B20" s="1062"/>
      <c r="C20" s="1062"/>
      <c r="D20" s="1062"/>
      <c r="E20" s="1062"/>
      <c r="F20" s="1062"/>
      <c r="G20" s="1062"/>
      <c r="H20" s="1062"/>
      <c r="I20" s="1062"/>
    </row>
    <row r="21" spans="1:10" ht="20.25" customHeight="1">
      <c r="A21" s="145"/>
      <c r="B21" s="529"/>
      <c r="C21" s="1070" t="s">
        <v>717</v>
      </c>
      <c r="D21" s="1070"/>
      <c r="E21" s="1070"/>
      <c r="F21" s="529" t="s">
        <v>718</v>
      </c>
      <c r="G21" s="146" t="s">
        <v>719</v>
      </c>
      <c r="H21" s="100" t="s">
        <v>720</v>
      </c>
      <c r="I21" s="147" t="s">
        <v>721</v>
      </c>
    </row>
    <row r="22" spans="1:10" ht="30" customHeight="1">
      <c r="A22" s="585" t="s">
        <v>752</v>
      </c>
      <c r="B22" s="148" t="s">
        <v>23</v>
      </c>
      <c r="C22" s="1068" t="str">
        <f>VLOOKUP(J22,'SERVIÇOS DER 12-25'!A13:G1503,3,0)</f>
        <v>Alizar de madeira de lei de 1ª (Peroba, Ipê, Angelim Pedra ou equivalente) de 5 x 2,5 cm</v>
      </c>
      <c r="D22" s="1068"/>
      <c r="E22" s="1068"/>
      <c r="F22" s="749" t="str">
        <f>VLOOKUP(J22,'SERVIÇOS DER 12-25'!A13:G1503,4,0)</f>
        <v>m</v>
      </c>
      <c r="G22" s="49">
        <v>10.8</v>
      </c>
      <c r="H22" s="587">
        <f>VLOOKUP(J22,'SERVIÇOS DER 12-25'!A13:G1503,6,0)</f>
        <v>34.99</v>
      </c>
      <c r="I22" s="147">
        <f>G22*H22</f>
        <v>377.89200000000005</v>
      </c>
      <c r="J22">
        <v>990116</v>
      </c>
    </row>
    <row r="23" spans="1:10" ht="30" customHeight="1">
      <c r="A23" s="585" t="s">
        <v>753</v>
      </c>
      <c r="B23" s="148" t="s">
        <v>23</v>
      </c>
      <c r="C23" s="1068" t="str">
        <f>VLOOKUP(J23,'SERVIÇOS DER 12-25'!A14:G1504,3,0)</f>
        <v>Fechadura com maçaneta tipo alavanca e chave tipo yale - IMAB, STAN, ALIANÇA ou equivalente</v>
      </c>
      <c r="D23" s="1068"/>
      <c r="E23" s="1068"/>
      <c r="F23" s="749" t="str">
        <f>VLOOKUP(J23,'SERVIÇOS DER 12-25'!A14:G1504,4,0)</f>
        <v>und</v>
      </c>
      <c r="G23" s="49">
        <v>1</v>
      </c>
      <c r="H23" s="587">
        <f>VLOOKUP(J23,'SERVIÇOS DER 12-25'!A14:G1504,6,0)</f>
        <v>128.08000000000001</v>
      </c>
      <c r="I23" s="147">
        <f>G23*H23</f>
        <v>128.08000000000001</v>
      </c>
      <c r="J23">
        <v>61102</v>
      </c>
    </row>
    <row r="24" spans="1:10" ht="30" customHeight="1">
      <c r="A24" s="589" t="s">
        <v>754</v>
      </c>
      <c r="B24" s="148" t="s">
        <v>23</v>
      </c>
      <c r="C24" s="1068" t="str">
        <f>VLOOKUP(J24,'SERVIÇOS DER 12-25'!A15:G1505,3,0)</f>
        <v>Dobradiça de latão cromado de 3 x 2.1/2?, inclusive parafusos - IMAB, STAN, ALIANÇA ou equivalente</v>
      </c>
      <c r="D24" s="1068"/>
      <c r="E24" s="1068"/>
      <c r="F24" s="749" t="str">
        <f>VLOOKUP(J24,'SERVIÇOS DER 12-25'!A15:G1505,4,0)</f>
        <v>und</v>
      </c>
      <c r="G24" s="49">
        <v>6</v>
      </c>
      <c r="H24" s="587">
        <f>VLOOKUP(J24,'SERVIÇOS DER 12-25'!A15:G1505,6,0)</f>
        <v>74.900000000000006</v>
      </c>
      <c r="I24" s="147">
        <f>G24*H24</f>
        <v>449.40000000000003</v>
      </c>
      <c r="J24">
        <v>61112</v>
      </c>
    </row>
    <row r="25" spans="1:10">
      <c r="A25" s="1049" t="s">
        <v>737</v>
      </c>
      <c r="B25" s="1049"/>
      <c r="C25" s="1049"/>
      <c r="D25" s="1049"/>
      <c r="E25" s="1049"/>
      <c r="F25" s="1049"/>
      <c r="G25" s="1049"/>
      <c r="H25" s="1049"/>
      <c r="I25" s="45">
        <f>SUM(I22:I24)</f>
        <v>955.37200000000007</v>
      </c>
    </row>
    <row r="26" spans="1:10">
      <c r="A26" s="1065"/>
      <c r="B26" s="1066"/>
      <c r="C26" s="1066"/>
      <c r="D26" s="1066"/>
      <c r="E26" s="1066"/>
      <c r="F26" s="1066"/>
      <c r="G26" s="1066"/>
      <c r="H26" s="1066"/>
      <c r="I26" s="1067"/>
    </row>
    <row r="27" spans="1:10">
      <c r="A27" s="1050" t="s">
        <v>738</v>
      </c>
      <c r="B27" s="1050"/>
      <c r="C27" s="1050"/>
      <c r="D27" s="1050"/>
      <c r="E27" s="1050"/>
      <c r="F27" s="1050"/>
      <c r="G27" s="1050"/>
      <c r="H27" s="1050"/>
      <c r="I27" s="1050"/>
    </row>
    <row r="28" spans="1:10">
      <c r="A28" s="1064" t="s">
        <v>739</v>
      </c>
      <c r="B28" s="1064"/>
      <c r="C28" s="1064"/>
      <c r="D28" s="1064"/>
      <c r="E28" s="1064"/>
      <c r="F28" s="1064"/>
      <c r="G28" s="1064"/>
      <c r="H28" s="1064"/>
      <c r="I28" s="53">
        <f>I12</f>
        <v>42.783000000000001</v>
      </c>
    </row>
    <row r="29" spans="1:10">
      <c r="A29" s="1064" t="s">
        <v>740</v>
      </c>
      <c r="B29" s="1064"/>
      <c r="C29" s="1064"/>
      <c r="D29" s="1064"/>
      <c r="E29" s="1064"/>
      <c r="F29" s="1064"/>
      <c r="G29" s="1064"/>
      <c r="H29" s="1064"/>
      <c r="I29" s="53">
        <f>I18</f>
        <v>507.88</v>
      </c>
    </row>
    <row r="30" spans="1:10">
      <c r="A30" s="1064" t="s">
        <v>741</v>
      </c>
      <c r="B30" s="1064"/>
      <c r="C30" s="1064"/>
      <c r="D30" s="1064"/>
      <c r="E30" s="1064"/>
      <c r="F30" s="1064"/>
      <c r="G30" s="1064"/>
      <c r="H30" s="1064"/>
      <c r="I30" s="53">
        <f>I25</f>
        <v>955.37200000000007</v>
      </c>
    </row>
    <row r="31" spans="1:10">
      <c r="A31" s="1064" t="s">
        <v>742</v>
      </c>
      <c r="B31" s="1064"/>
      <c r="C31" s="1064"/>
      <c r="D31" s="1064"/>
      <c r="E31" s="1064"/>
      <c r="F31" s="1064"/>
      <c r="G31" s="1064"/>
      <c r="H31" s="1064"/>
      <c r="I31" s="57">
        <f>SUM(I28:I30)</f>
        <v>1506.0350000000001</v>
      </c>
    </row>
  </sheetData>
  <mergeCells count="27">
    <mergeCell ref="A30:H30"/>
    <mergeCell ref="A31:H31"/>
    <mergeCell ref="C23:E23"/>
    <mergeCell ref="C24:E24"/>
    <mergeCell ref="A25:H25"/>
    <mergeCell ref="A26:I26"/>
    <mergeCell ref="A27:I27"/>
    <mergeCell ref="A28:H28"/>
    <mergeCell ref="A29:H29"/>
    <mergeCell ref="C22:E22"/>
    <mergeCell ref="C9:E9"/>
    <mergeCell ref="C10:D10"/>
    <mergeCell ref="C11:D11"/>
    <mergeCell ref="A12:H12"/>
    <mergeCell ref="A14:I14"/>
    <mergeCell ref="C15:E15"/>
    <mergeCell ref="C16:E16"/>
    <mergeCell ref="C17:E17"/>
    <mergeCell ref="A18:H18"/>
    <mergeCell ref="A20:I20"/>
    <mergeCell ref="C21:E21"/>
    <mergeCell ref="A8:I8"/>
    <mergeCell ref="A1:H4"/>
    <mergeCell ref="I1:I2"/>
    <mergeCell ref="A5:A6"/>
    <mergeCell ref="B5:H6"/>
    <mergeCell ref="A7:I7"/>
  </mergeCells>
  <pageMargins left="0.511811024" right="0.511811024" top="0.78740157499999996" bottom="0.78740157499999996" header="0.31496062000000002" footer="0.31496062000000002"/>
  <pageSetup paperSize="9" scale="76" orientation="portrait" r:id="rId1"/>
  <colBreaks count="1" manualBreakCount="1">
    <brk id="9" max="30"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03861-E813-4F49-9872-638F517A13F6}">
  <dimension ref="A1:M30"/>
  <sheetViews>
    <sheetView view="pageBreakPreview" zoomScaleNormal="100" zoomScaleSheetLayoutView="100" workbookViewId="0">
      <selection activeCell="A22" sqref="A22"/>
    </sheetView>
  </sheetViews>
  <sheetFormatPr defaultRowHeight="15"/>
  <cols>
    <col min="1" max="1" width="12.28515625" style="54" customWidth="1"/>
    <col min="2" max="2" width="10" style="54" bestFit="1" customWidth="1"/>
    <col min="3" max="3" width="9.140625" style="55"/>
    <col min="4" max="4" width="34.85546875" style="55" customWidth="1"/>
    <col min="5" max="5" width="20.7109375" style="55" customWidth="1"/>
    <col min="6" max="6" width="7.85546875" style="55" customWidth="1"/>
    <col min="7" max="7" width="8.5703125" style="55" bestFit="1" customWidth="1"/>
    <col min="8" max="8" width="8.42578125" style="55" bestFit="1" customWidth="1"/>
    <col min="9" max="9" width="15.28515625" style="55" customWidth="1"/>
    <col min="11" max="11" width="12.42578125" customWidth="1"/>
    <col min="12" max="12" width="11.7109375" customWidth="1"/>
    <col min="13" max="13" width="13.7109375" customWidth="1"/>
  </cols>
  <sheetData>
    <row r="1" spans="1:13">
      <c r="A1" s="1051" t="s">
        <v>710</v>
      </c>
      <c r="B1" s="1051"/>
      <c r="C1" s="1051"/>
      <c r="D1" s="1051"/>
      <c r="E1" s="1051"/>
      <c r="F1" s="1051"/>
      <c r="G1" s="1051"/>
      <c r="H1" s="1051"/>
      <c r="I1" s="1052" t="s">
        <v>711</v>
      </c>
    </row>
    <row r="2" spans="1:13">
      <c r="A2" s="1051"/>
      <c r="B2" s="1051"/>
      <c r="C2" s="1051"/>
      <c r="D2" s="1051"/>
      <c r="E2" s="1051"/>
      <c r="F2" s="1051"/>
      <c r="G2" s="1051"/>
      <c r="H2" s="1051"/>
      <c r="I2" s="1052"/>
    </row>
    <row r="3" spans="1:13" ht="30">
      <c r="A3" s="1051"/>
      <c r="B3" s="1051"/>
      <c r="C3" s="1051"/>
      <c r="D3" s="1051"/>
      <c r="E3" s="1051"/>
      <c r="F3" s="1051"/>
      <c r="G3" s="1051"/>
      <c r="H3" s="1051"/>
      <c r="I3" s="30" t="s">
        <v>5051</v>
      </c>
    </row>
    <row r="4" spans="1:13">
      <c r="A4" s="1051"/>
      <c r="B4" s="1051"/>
      <c r="C4" s="1051"/>
      <c r="D4" s="1051"/>
      <c r="E4" s="1051"/>
      <c r="F4" s="1051"/>
      <c r="G4" s="1051"/>
      <c r="H4" s="1051"/>
      <c r="I4" s="526" t="s">
        <v>221</v>
      </c>
    </row>
    <row r="5" spans="1:13" ht="24.75" customHeight="1">
      <c r="A5" s="1054" t="s">
        <v>712</v>
      </c>
      <c r="B5" s="1076" t="s">
        <v>222</v>
      </c>
      <c r="C5" s="1057"/>
      <c r="D5" s="1057"/>
      <c r="E5" s="1057"/>
      <c r="F5" s="1057"/>
      <c r="G5" s="1057"/>
      <c r="H5" s="1058"/>
      <c r="I5" s="530" t="s">
        <v>713</v>
      </c>
    </row>
    <row r="6" spans="1:13">
      <c r="A6" s="1055"/>
      <c r="B6" s="1059"/>
      <c r="C6" s="1060"/>
      <c r="D6" s="1060"/>
      <c r="E6" s="1060"/>
      <c r="F6" s="1060"/>
      <c r="G6" s="1060"/>
      <c r="H6" s="1061"/>
      <c r="I6" s="530" t="s">
        <v>44</v>
      </c>
    </row>
    <row r="7" spans="1:13">
      <c r="A7" s="1053" t="s">
        <v>755</v>
      </c>
      <c r="B7" s="1053"/>
      <c r="C7" s="1053"/>
      <c r="D7" s="1053"/>
      <c r="E7" s="1053"/>
      <c r="F7" s="1053"/>
      <c r="G7" s="1053"/>
      <c r="H7" s="1053"/>
      <c r="I7" s="1053"/>
    </row>
    <row r="8" spans="1:13">
      <c r="A8" s="1050" t="s">
        <v>715</v>
      </c>
      <c r="B8" s="1050"/>
      <c r="C8" s="1050"/>
      <c r="D8" s="1050"/>
      <c r="E8" s="1050"/>
      <c r="F8" s="1050"/>
      <c r="G8" s="1050"/>
      <c r="H8" s="1050"/>
      <c r="I8" s="1050"/>
    </row>
    <row r="9" spans="1:13">
      <c r="A9" s="31" t="s">
        <v>716</v>
      </c>
      <c r="B9" s="527" t="s">
        <v>11</v>
      </c>
      <c r="C9" s="1044" t="s">
        <v>717</v>
      </c>
      <c r="D9" s="1044"/>
      <c r="E9" s="1044"/>
      <c r="F9" s="527" t="s">
        <v>718</v>
      </c>
      <c r="G9" s="32" t="s">
        <v>719</v>
      </c>
      <c r="H9" s="33" t="s">
        <v>720</v>
      </c>
      <c r="I9" s="34" t="s">
        <v>721</v>
      </c>
      <c r="L9" s="82"/>
      <c r="M9" s="82"/>
    </row>
    <row r="10" spans="1:13">
      <c r="A10" s="529" t="s">
        <v>756</v>
      </c>
      <c r="B10" s="524" t="s">
        <v>23</v>
      </c>
      <c r="C10" s="1071" t="str">
        <f>VLOOKUP(J10,'INSUMOS DER 12-25'!A13:E1563,2,0)</f>
        <v>MONTADOR DE ESTRUTURA - SINTRACONST</v>
      </c>
      <c r="D10" s="1072"/>
      <c r="E10" s="37" t="s">
        <v>724</v>
      </c>
      <c r="F10" s="729" t="str">
        <f>VLOOKUP(J10,'INSUMOS DER 12-25'!A13:E1563,3,0)</f>
        <v>H</v>
      </c>
      <c r="G10" s="35">
        <v>0.21299999999999999</v>
      </c>
      <c r="H10" s="38">
        <f>VLOOKUP(J10,'INSUMOS DER 12-25'!A13:E1563,5,0)</f>
        <v>38.92</v>
      </c>
      <c r="I10" s="39">
        <f>G10*H10</f>
        <v>8.2899600000000007</v>
      </c>
      <c r="J10">
        <v>10278</v>
      </c>
      <c r="L10" s="82"/>
      <c r="M10" s="83"/>
    </row>
    <row r="11" spans="1:13" ht="28.5" customHeight="1">
      <c r="A11" s="529" t="s">
        <v>722</v>
      </c>
      <c r="B11" s="524" t="s">
        <v>23</v>
      </c>
      <c r="C11" s="1047" t="str">
        <f>VLOOKUP(J11,'INSUMOS DER 12-25'!A13:E1563,2,0)</f>
        <v>SERVENTE (AUXILIAR DE OBRAS - SINDUSCON)</v>
      </c>
      <c r="D11" s="1048"/>
      <c r="E11" s="37" t="s">
        <v>724</v>
      </c>
      <c r="F11" s="729" t="str">
        <f>VLOOKUP(J11,'INSUMOS DER 12-25'!A13:E1563,3,0)</f>
        <v>H</v>
      </c>
      <c r="G11" s="35">
        <v>0.106</v>
      </c>
      <c r="H11" s="38">
        <f>VLOOKUP(J11,'INSUMOS DER 12-25'!A13:E1563,5,0)</f>
        <v>19.68</v>
      </c>
      <c r="I11" s="39">
        <f>G11*H11</f>
        <v>2.0860799999999999</v>
      </c>
      <c r="J11">
        <v>10146</v>
      </c>
      <c r="L11" s="82"/>
      <c r="M11" s="82"/>
    </row>
    <row r="12" spans="1:13">
      <c r="A12" s="1049" t="s">
        <v>728</v>
      </c>
      <c r="B12" s="1049"/>
      <c r="C12" s="1049"/>
      <c r="D12" s="1049"/>
      <c r="E12" s="1049"/>
      <c r="F12" s="1049"/>
      <c r="G12" s="1049"/>
      <c r="H12" s="1049"/>
      <c r="I12" s="40">
        <f>SUM(I10:I11)</f>
        <v>10.37604</v>
      </c>
    </row>
    <row r="13" spans="1:13">
      <c r="A13" s="1073"/>
      <c r="B13" s="1074"/>
      <c r="C13" s="1074"/>
      <c r="D13" s="1074"/>
      <c r="E13" s="1074"/>
      <c r="F13" s="1074"/>
      <c r="G13" s="1074"/>
      <c r="H13" s="1074"/>
      <c r="I13" s="1075"/>
    </row>
    <row r="14" spans="1:13">
      <c r="A14" s="1050" t="s">
        <v>729</v>
      </c>
      <c r="B14" s="1050"/>
      <c r="C14" s="1050"/>
      <c r="D14" s="1050"/>
      <c r="E14" s="1050"/>
      <c r="F14" s="1050"/>
      <c r="G14" s="1050"/>
      <c r="H14" s="1050"/>
      <c r="I14" s="1050"/>
    </row>
    <row r="15" spans="1:13">
      <c r="A15" s="31" t="s">
        <v>716</v>
      </c>
      <c r="B15" s="527" t="s">
        <v>11</v>
      </c>
      <c r="C15" s="1044" t="s">
        <v>717</v>
      </c>
      <c r="D15" s="1044"/>
      <c r="E15" s="1044"/>
      <c r="F15" s="527" t="s">
        <v>718</v>
      </c>
      <c r="G15" s="32" t="s">
        <v>719</v>
      </c>
      <c r="H15" s="33" t="s">
        <v>720</v>
      </c>
      <c r="I15" s="34" t="s">
        <v>721</v>
      </c>
    </row>
    <row r="16" spans="1:13" ht="30.75" customHeight="1">
      <c r="A16" s="114" t="s">
        <v>758</v>
      </c>
      <c r="B16" s="46" t="s">
        <v>733</v>
      </c>
      <c r="C16" s="1045" t="s">
        <v>759</v>
      </c>
      <c r="D16" s="1045"/>
      <c r="E16" s="1045"/>
      <c r="F16" s="114" t="s">
        <v>760</v>
      </c>
      <c r="G16" s="288">
        <v>7.0000000000000001E-3</v>
      </c>
      <c r="H16" s="222">
        <v>176.49</v>
      </c>
      <c r="I16" s="59">
        <f>H16*G16</f>
        <v>1.23543</v>
      </c>
      <c r="J16" s="155" t="s">
        <v>5026</v>
      </c>
    </row>
    <row r="17" spans="1:10" ht="45" customHeight="1">
      <c r="A17" s="47">
        <v>43083</v>
      </c>
      <c r="B17" s="46" t="s">
        <v>733</v>
      </c>
      <c r="C17" s="1046" t="s">
        <v>5027</v>
      </c>
      <c r="D17" s="1046"/>
      <c r="E17" s="1046"/>
      <c r="F17" s="48" t="s">
        <v>749</v>
      </c>
      <c r="G17" s="49">
        <v>4.3330000000000002</v>
      </c>
      <c r="H17" s="50">
        <v>8.66</v>
      </c>
      <c r="I17" s="59">
        <f>H17*G17</f>
        <v>37.523780000000002</v>
      </c>
      <c r="J17" s="155" t="s">
        <v>5028</v>
      </c>
    </row>
    <row r="18" spans="1:10">
      <c r="A18" s="1049" t="s">
        <v>730</v>
      </c>
      <c r="B18" s="1049"/>
      <c r="C18" s="1049"/>
      <c r="D18" s="1049"/>
      <c r="E18" s="1049"/>
      <c r="F18" s="1049"/>
      <c r="G18" s="1049"/>
      <c r="H18" s="1049"/>
      <c r="I18" s="52">
        <f>SUM(I16:I17)</f>
        <v>38.759210000000003</v>
      </c>
    </row>
    <row r="19" spans="1:10">
      <c r="A19" s="1073"/>
      <c r="B19" s="1074"/>
      <c r="C19" s="1074"/>
      <c r="D19" s="1074"/>
      <c r="E19" s="1074"/>
      <c r="F19" s="1074"/>
      <c r="G19" s="1074"/>
      <c r="H19" s="1074"/>
      <c r="I19" s="1075"/>
    </row>
    <row r="20" spans="1:10">
      <c r="A20" s="1062" t="s">
        <v>731</v>
      </c>
      <c r="B20" s="1062"/>
      <c r="C20" s="1062"/>
      <c r="D20" s="1062"/>
      <c r="E20" s="1062"/>
      <c r="F20" s="1062"/>
      <c r="G20" s="1062"/>
      <c r="H20" s="1062"/>
      <c r="I20" s="1062"/>
    </row>
    <row r="21" spans="1:10" ht="20.25" customHeight="1">
      <c r="A21" s="36"/>
      <c r="B21" s="524"/>
      <c r="C21" s="1063" t="s">
        <v>717</v>
      </c>
      <c r="D21" s="1063"/>
      <c r="E21" s="1063"/>
      <c r="F21" s="524" t="s">
        <v>718</v>
      </c>
      <c r="G21" s="41" t="s">
        <v>719</v>
      </c>
      <c r="H21" s="38" t="s">
        <v>720</v>
      </c>
      <c r="I21" s="39" t="s">
        <v>721</v>
      </c>
    </row>
    <row r="22" spans="1:10" ht="30" customHeight="1">
      <c r="A22" s="114" t="s">
        <v>761</v>
      </c>
      <c r="B22" s="46" t="s">
        <v>733</v>
      </c>
      <c r="C22" s="1045" t="s">
        <v>762</v>
      </c>
      <c r="D22" s="1045"/>
      <c r="E22" s="1045"/>
      <c r="F22" s="42" t="s">
        <v>735</v>
      </c>
      <c r="G22" s="43">
        <v>6.7999999999999996E-3</v>
      </c>
      <c r="H22" s="44">
        <v>34.24</v>
      </c>
      <c r="I22" s="59">
        <f>H22*G22</f>
        <v>0.23283200000000001</v>
      </c>
      <c r="J22" s="155" t="s">
        <v>5023</v>
      </c>
    </row>
    <row r="23" spans="1:10" ht="30" customHeight="1">
      <c r="A23" s="114" t="s">
        <v>763</v>
      </c>
      <c r="B23" s="46" t="s">
        <v>733</v>
      </c>
      <c r="C23" s="1045" t="s">
        <v>5025</v>
      </c>
      <c r="D23" s="1045"/>
      <c r="E23" s="1045"/>
      <c r="F23" s="42" t="s">
        <v>736</v>
      </c>
      <c r="G23" s="43">
        <v>9.4000000000000004E-3</v>
      </c>
      <c r="H23" s="44">
        <v>33.28</v>
      </c>
      <c r="I23" s="59">
        <f>H23*G23</f>
        <v>0.312832</v>
      </c>
      <c r="J23" s="155" t="s">
        <v>5024</v>
      </c>
    </row>
    <row r="24" spans="1:10">
      <c r="A24" s="1049" t="s">
        <v>737</v>
      </c>
      <c r="B24" s="1049"/>
      <c r="C24" s="1049"/>
      <c r="D24" s="1049"/>
      <c r="E24" s="1049"/>
      <c r="F24" s="1049"/>
      <c r="G24" s="1049"/>
      <c r="H24" s="1049"/>
      <c r="I24" s="45">
        <f>SUM(I22:I23)</f>
        <v>0.54566400000000004</v>
      </c>
    </row>
    <row r="25" spans="1:10">
      <c r="A25" s="1065"/>
      <c r="B25" s="1066"/>
      <c r="C25" s="1066"/>
      <c r="D25" s="1066"/>
      <c r="E25" s="1066"/>
      <c r="F25" s="1066"/>
      <c r="G25" s="1066"/>
      <c r="H25" s="1066"/>
      <c r="I25" s="1067"/>
    </row>
    <row r="26" spans="1:10">
      <c r="A26" s="1050" t="s">
        <v>738</v>
      </c>
      <c r="B26" s="1050"/>
      <c r="C26" s="1050"/>
      <c r="D26" s="1050"/>
      <c r="E26" s="1050"/>
      <c r="F26" s="1050"/>
      <c r="G26" s="1050"/>
      <c r="H26" s="1050"/>
      <c r="I26" s="1050"/>
    </row>
    <row r="27" spans="1:10">
      <c r="A27" s="1064" t="s">
        <v>739</v>
      </c>
      <c r="B27" s="1064"/>
      <c r="C27" s="1064"/>
      <c r="D27" s="1064"/>
      <c r="E27" s="1064"/>
      <c r="F27" s="1064"/>
      <c r="G27" s="1064"/>
      <c r="H27" s="1064"/>
      <c r="I27" s="53">
        <f>I12</f>
        <v>10.37604</v>
      </c>
    </row>
    <row r="28" spans="1:10">
      <c r="A28" s="1064" t="s">
        <v>740</v>
      </c>
      <c r="B28" s="1064"/>
      <c r="C28" s="1064"/>
      <c r="D28" s="1064"/>
      <c r="E28" s="1064"/>
      <c r="F28" s="1064"/>
      <c r="G28" s="1064"/>
      <c r="H28" s="1064"/>
      <c r="I28" s="53">
        <f>I18</f>
        <v>38.759210000000003</v>
      </c>
    </row>
    <row r="29" spans="1:10">
      <c r="A29" s="1064" t="s">
        <v>741</v>
      </c>
      <c r="B29" s="1064"/>
      <c r="C29" s="1064"/>
      <c r="D29" s="1064"/>
      <c r="E29" s="1064"/>
      <c r="F29" s="1064"/>
      <c r="G29" s="1064"/>
      <c r="H29" s="1064"/>
      <c r="I29" s="53">
        <f>I24</f>
        <v>0.54566400000000004</v>
      </c>
    </row>
    <row r="30" spans="1:10">
      <c r="A30" s="1064" t="s">
        <v>742</v>
      </c>
      <c r="B30" s="1064"/>
      <c r="C30" s="1064"/>
      <c r="D30" s="1064"/>
      <c r="E30" s="1064"/>
      <c r="F30" s="1064"/>
      <c r="G30" s="1064"/>
      <c r="H30" s="1064"/>
      <c r="I30" s="57">
        <f>SUM(I27:I29)</f>
        <v>49.680914000000001</v>
      </c>
    </row>
  </sheetData>
  <mergeCells count="28">
    <mergeCell ref="A8:I8"/>
    <mergeCell ref="A1:H4"/>
    <mergeCell ref="I1:I2"/>
    <mergeCell ref="A5:A6"/>
    <mergeCell ref="B5:H6"/>
    <mergeCell ref="A7:I7"/>
    <mergeCell ref="C9:E9"/>
    <mergeCell ref="C11:D11"/>
    <mergeCell ref="A12:H12"/>
    <mergeCell ref="A14:I14"/>
    <mergeCell ref="C15:E15"/>
    <mergeCell ref="A13:I13"/>
    <mergeCell ref="A29:H29"/>
    <mergeCell ref="A30:H30"/>
    <mergeCell ref="C10:D10"/>
    <mergeCell ref="C23:E23"/>
    <mergeCell ref="A24:H24"/>
    <mergeCell ref="A25:I25"/>
    <mergeCell ref="A26:I26"/>
    <mergeCell ref="A27:H27"/>
    <mergeCell ref="A28:H28"/>
    <mergeCell ref="C16:E16"/>
    <mergeCell ref="C17:E17"/>
    <mergeCell ref="A18:H18"/>
    <mergeCell ref="A20:I20"/>
    <mergeCell ref="C21:E21"/>
    <mergeCell ref="C22:E22"/>
    <mergeCell ref="A19:I19"/>
  </mergeCells>
  <pageMargins left="0.511811024" right="0.511811024" top="0.78740157499999996" bottom="0.78740157499999996" header="0.31496062000000002" footer="0.31496062000000002"/>
  <pageSetup paperSize="9" scale="72" orientation="portrait" r:id="rId1"/>
  <colBreaks count="1" manualBreakCount="1">
    <brk id="9" max="29"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83763-EE66-470A-B752-F88BDEAE54CD}">
  <dimension ref="A1:N42"/>
  <sheetViews>
    <sheetView view="pageBreakPreview" zoomScaleNormal="100" zoomScaleSheetLayoutView="100" workbookViewId="0">
      <selection activeCell="I12" sqref="I12"/>
    </sheetView>
  </sheetViews>
  <sheetFormatPr defaultRowHeight="15"/>
  <cols>
    <col min="3" max="3" width="17.140625" customWidth="1"/>
    <col min="4" max="4" width="24.28515625" customWidth="1"/>
    <col min="5" max="5" width="16.42578125" bestFit="1" customWidth="1"/>
    <col min="6" max="7" width="9.140625" bestFit="1" customWidth="1"/>
    <col min="8" max="8" width="9.85546875" bestFit="1" customWidth="1"/>
    <col min="9" max="9" width="15.28515625" customWidth="1"/>
    <col min="10" max="12" width="9.140625" bestFit="1" customWidth="1"/>
    <col min="13" max="13" width="42.42578125" customWidth="1"/>
  </cols>
  <sheetData>
    <row r="1" spans="1:10" ht="15" customHeight="1">
      <c r="A1" s="1051" t="s">
        <v>710</v>
      </c>
      <c r="B1" s="1051"/>
      <c r="C1" s="1051"/>
      <c r="D1" s="1051"/>
      <c r="E1" s="1051"/>
      <c r="F1" s="1051"/>
      <c r="G1" s="1051"/>
      <c r="H1" s="1051"/>
      <c r="I1" s="1052" t="s">
        <v>711</v>
      </c>
    </row>
    <row r="2" spans="1:10">
      <c r="A2" s="1051"/>
      <c r="B2" s="1051"/>
      <c r="C2" s="1051"/>
      <c r="D2" s="1051"/>
      <c r="E2" s="1051"/>
      <c r="F2" s="1051"/>
      <c r="G2" s="1051"/>
      <c r="H2" s="1051"/>
      <c r="I2" s="1052"/>
    </row>
    <row r="3" spans="1:10" ht="30">
      <c r="A3" s="1051"/>
      <c r="B3" s="1051"/>
      <c r="C3" s="1051"/>
      <c r="D3" s="1051"/>
      <c r="E3" s="1051"/>
      <c r="F3" s="1051"/>
      <c r="G3" s="1051"/>
      <c r="H3" s="1051"/>
      <c r="I3" s="137" t="s">
        <v>5051</v>
      </c>
    </row>
    <row r="4" spans="1:10">
      <c r="A4" s="1051"/>
      <c r="B4" s="1051"/>
      <c r="C4" s="1051"/>
      <c r="D4" s="1051"/>
      <c r="E4" s="1051"/>
      <c r="F4" s="1051"/>
      <c r="G4" s="1051"/>
      <c r="H4" s="1051"/>
      <c r="I4" s="526" t="s">
        <v>237</v>
      </c>
    </row>
    <row r="5" spans="1:10" ht="15" customHeight="1">
      <c r="A5" s="1079" t="s">
        <v>764</v>
      </c>
      <c r="B5" s="1079"/>
      <c r="C5" s="1079"/>
      <c r="D5" s="1079"/>
      <c r="E5" s="1079"/>
      <c r="F5" s="1079"/>
      <c r="G5" s="1079"/>
      <c r="H5" s="1079"/>
      <c r="I5" s="1080" t="s">
        <v>765</v>
      </c>
    </row>
    <row r="6" spans="1:10">
      <c r="A6" s="1079"/>
      <c r="B6" s="1079"/>
      <c r="C6" s="1079"/>
      <c r="D6" s="1079"/>
      <c r="E6" s="1079"/>
      <c r="F6" s="1079"/>
      <c r="G6" s="1079"/>
      <c r="H6" s="1079"/>
      <c r="I6" s="1080"/>
    </row>
    <row r="7" spans="1:10">
      <c r="A7" s="1053" t="s">
        <v>766</v>
      </c>
      <c r="B7" s="1053"/>
      <c r="C7" s="1053"/>
      <c r="D7" s="1053"/>
      <c r="E7" s="1053"/>
      <c r="F7" s="1053"/>
      <c r="G7" s="1053"/>
      <c r="H7" s="1053"/>
      <c r="I7" s="1053"/>
    </row>
    <row r="8" spans="1:10">
      <c r="A8" s="1050" t="s">
        <v>715</v>
      </c>
      <c r="B8" s="1050"/>
      <c r="C8" s="1050"/>
      <c r="D8" s="1050"/>
      <c r="E8" s="1050"/>
      <c r="F8" s="1050"/>
      <c r="G8" s="1050"/>
      <c r="H8" s="1050"/>
      <c r="I8" s="1050"/>
    </row>
    <row r="9" spans="1:10">
      <c r="A9" s="31" t="s">
        <v>716</v>
      </c>
      <c r="B9" s="527" t="s">
        <v>11</v>
      </c>
      <c r="C9" s="1044" t="s">
        <v>717</v>
      </c>
      <c r="D9" s="1044"/>
      <c r="E9" s="1044"/>
      <c r="F9" s="527" t="s">
        <v>718</v>
      </c>
      <c r="G9" s="32" t="s">
        <v>719</v>
      </c>
      <c r="H9" s="61" t="s">
        <v>720</v>
      </c>
      <c r="I9" s="34" t="s">
        <v>721</v>
      </c>
    </row>
    <row r="10" spans="1:10">
      <c r="A10" s="302" t="s">
        <v>767</v>
      </c>
      <c r="B10" s="528" t="s">
        <v>23</v>
      </c>
      <c r="C10" s="1077" t="str">
        <f>VLOOKUP(J10,'INSUMOS DER 12-25'!A13:E1563,2,0)</f>
        <v>AJUDANTE (AJUDANTE PRATICO - SINDUSCON)</v>
      </c>
      <c r="D10" s="1078"/>
      <c r="E10" s="298" t="s">
        <v>724</v>
      </c>
      <c r="F10" s="296" t="str">
        <f>VLOOKUP(J10,'INSUMOS DER 12-25'!A13:E1563,3,0)</f>
        <v>H</v>
      </c>
      <c r="G10" s="292">
        <v>0.41199999999999998</v>
      </c>
      <c r="H10" s="309">
        <f>VLOOKUP(J10,'INSUMOS DER 12-25'!A13:E1563,5,0)</f>
        <v>21.94</v>
      </c>
      <c r="I10" s="293">
        <f>G10*H10</f>
        <v>9.0392799999999998</v>
      </c>
      <c r="J10">
        <v>10101</v>
      </c>
    </row>
    <row r="11" spans="1:10">
      <c r="A11" s="303" t="s">
        <v>768</v>
      </c>
      <c r="B11" s="294" t="s">
        <v>23</v>
      </c>
      <c r="C11" s="1077" t="str">
        <f>VLOOKUP(J11,'INSUMOS DER 12-25'!A14:E1564,2,0)</f>
        <v>CARPINTEIRO (OFICIAL - SINDUSCON)</v>
      </c>
      <c r="D11" s="1078"/>
      <c r="E11" s="298" t="s">
        <v>724</v>
      </c>
      <c r="F11" s="296" t="str">
        <f>VLOOKUP(J11,'INSUMOS DER 12-25'!A14:E1564,3,0)</f>
        <v>H</v>
      </c>
      <c r="G11" s="295">
        <v>0.26</v>
      </c>
      <c r="H11" s="309">
        <f>VLOOKUP(J11,'INSUMOS DER 12-25'!A14:E1564,5,0)</f>
        <v>26.03</v>
      </c>
      <c r="I11" s="293">
        <f>G11*H11</f>
        <v>6.7678000000000003</v>
      </c>
      <c r="J11">
        <v>10111</v>
      </c>
    </row>
    <row r="12" spans="1:10">
      <c r="A12" s="303" t="s">
        <v>770</v>
      </c>
      <c r="B12" s="294" t="s">
        <v>23</v>
      </c>
      <c r="C12" s="1077" t="str">
        <f>VLOOKUP(J12,'INSUMOS DER 12-25'!A15:E1565,2,0)</f>
        <v>ARMADOR (OFICIAL - SINDUSCON)</v>
      </c>
      <c r="D12" s="1078"/>
      <c r="E12" s="298" t="s">
        <v>724</v>
      </c>
      <c r="F12" s="296" t="str">
        <f>VLOOKUP(J12,'INSUMOS DER 12-25'!A15:E1565,3,0)</f>
        <v>H</v>
      </c>
      <c r="G12" s="295">
        <v>0.152</v>
      </c>
      <c r="H12" s="309">
        <f>VLOOKUP(J12,'INSUMOS DER 12-25'!A15:E1565,5,0)</f>
        <v>26.03</v>
      </c>
      <c r="I12" s="293">
        <f>G12*H12</f>
        <v>3.9565600000000001</v>
      </c>
      <c r="J12">
        <v>10121</v>
      </c>
    </row>
    <row r="13" spans="1:10">
      <c r="A13" s="304" t="s">
        <v>772</v>
      </c>
      <c r="B13" s="294" t="s">
        <v>23</v>
      </c>
      <c r="C13" s="1077" t="str">
        <f>VLOOKUP(J13,'INSUMOS DER 12-25'!A16:E1566,2,0)</f>
        <v>PEDREIRO (OFICIAL - SINDUSCON)</v>
      </c>
      <c r="D13" s="1078"/>
      <c r="E13" s="298" t="s">
        <v>724</v>
      </c>
      <c r="F13" s="296" t="str">
        <f>VLOOKUP(J13,'INSUMOS DER 12-25'!A16:E1566,3,0)</f>
        <v>H</v>
      </c>
      <c r="G13" s="294">
        <v>1.02</v>
      </c>
      <c r="H13" s="309">
        <f>VLOOKUP(J13,'INSUMOS DER 12-25'!A16:E1566,5,0)</f>
        <v>26.03</v>
      </c>
      <c r="I13" s="293">
        <f>G13*H13</f>
        <v>26.550600000000003</v>
      </c>
      <c r="J13">
        <v>10139</v>
      </c>
    </row>
    <row r="14" spans="1:10">
      <c r="A14" s="304" t="s">
        <v>722</v>
      </c>
      <c r="B14" s="294" t="s">
        <v>23</v>
      </c>
      <c r="C14" s="1077" t="str">
        <f>VLOOKUP(J14,'INSUMOS DER 12-25'!A17:E1567,2,0)</f>
        <v>SERVENTE (AUXILIAR DE OBRAS - SINDUSCON)</v>
      </c>
      <c r="D14" s="1078"/>
      <c r="E14" s="298" t="s">
        <v>724</v>
      </c>
      <c r="F14" s="296" t="str">
        <f>VLOOKUP(J14,'INSUMOS DER 12-25'!A17:E1567,3,0)</f>
        <v>H</v>
      </c>
      <c r="G14" s="294">
        <v>1.24</v>
      </c>
      <c r="H14" s="309">
        <f>VLOOKUP(J14,'INSUMOS DER 12-25'!A17:E1567,5,0)</f>
        <v>19.68</v>
      </c>
      <c r="I14" s="293">
        <f>G14*H14</f>
        <v>24.403199999999998</v>
      </c>
      <c r="J14">
        <v>10146</v>
      </c>
    </row>
    <row r="15" spans="1:10">
      <c r="A15" s="1049" t="s">
        <v>728</v>
      </c>
      <c r="B15" s="1049"/>
      <c r="C15" s="1049"/>
      <c r="D15" s="1049"/>
      <c r="E15" s="1049"/>
      <c r="F15" s="1049"/>
      <c r="G15" s="1049"/>
      <c r="H15" s="1049"/>
      <c r="I15" s="40">
        <f>SUM(I10:I14)</f>
        <v>70.717439999999996</v>
      </c>
    </row>
    <row r="16" spans="1:10">
      <c r="A16" s="523"/>
      <c r="B16" s="523"/>
      <c r="C16" s="523"/>
      <c r="D16" s="523"/>
      <c r="E16" s="523"/>
      <c r="F16" s="523"/>
      <c r="G16" s="523"/>
      <c r="H16" s="525"/>
      <c r="I16" s="40"/>
    </row>
    <row r="17" spans="1:14">
      <c r="A17" s="1050" t="s">
        <v>729</v>
      </c>
      <c r="B17" s="1050"/>
      <c r="C17" s="1050"/>
      <c r="D17" s="1050"/>
      <c r="E17" s="1050"/>
      <c r="F17" s="1050"/>
      <c r="G17" s="1050"/>
      <c r="H17" s="1050"/>
      <c r="I17" s="1050"/>
    </row>
    <row r="18" spans="1:14">
      <c r="A18" s="31" t="s">
        <v>716</v>
      </c>
      <c r="B18" s="527" t="s">
        <v>11</v>
      </c>
      <c r="C18" s="1044" t="s">
        <v>717</v>
      </c>
      <c r="D18" s="1044"/>
      <c r="E18" s="1044"/>
      <c r="F18" s="527" t="s">
        <v>718</v>
      </c>
      <c r="G18" s="32" t="s">
        <v>719</v>
      </c>
      <c r="H18" s="61" t="s">
        <v>720</v>
      </c>
      <c r="I18" s="34" t="s">
        <v>721</v>
      </c>
      <c r="M18" s="159"/>
    </row>
    <row r="19" spans="1:14">
      <c r="A19" s="304" t="s">
        <v>774</v>
      </c>
      <c r="B19" s="297" t="s">
        <v>23</v>
      </c>
      <c r="C19" s="1081" t="str">
        <f>VLOOKUP(J19,'INSUMOS DER 12-25'!A13:E1563,2,0)</f>
        <v>AREIA LAVADA MEDIA</v>
      </c>
      <c r="D19" s="1081"/>
      <c r="E19" s="1082"/>
      <c r="F19" s="297" t="str">
        <f>VLOOKUP(J19,'INSUMOS DER 12-25'!A13:E1563,3,0)</f>
        <v>M3</v>
      </c>
      <c r="G19" s="294">
        <v>2.036E-2</v>
      </c>
      <c r="H19" s="310">
        <f>VLOOKUP(J19,'INSUMOS DER 12-25'!A13:E1563,4,0)</f>
        <v>152</v>
      </c>
      <c r="I19" s="311">
        <f t="shared" ref="I19:I30" si="0">G19*H19</f>
        <v>3.0947200000000001</v>
      </c>
      <c r="J19" s="304">
        <v>20503</v>
      </c>
      <c r="M19" s="157"/>
    </row>
    <row r="20" spans="1:14" ht="15" customHeight="1">
      <c r="A20" s="307" t="s">
        <v>777</v>
      </c>
      <c r="B20" s="305" t="s">
        <v>23</v>
      </c>
      <c r="C20" s="1081" t="str">
        <f>VLOOKUP(J20,'INSUMOS DER 12-25'!A14:E1564,2,0)</f>
        <v>CAL HIDRATADO P/ ARGAMASSA CH III</v>
      </c>
      <c r="D20" s="1081"/>
      <c r="E20" s="1082"/>
      <c r="F20" s="297" t="str">
        <f>VLOOKUP(J20,'INSUMOS DER 12-25'!A14:E1564,3,0)</f>
        <v>KG</v>
      </c>
      <c r="G20" s="299">
        <v>0.52800000000000002</v>
      </c>
      <c r="H20" s="310">
        <f>VLOOKUP(J20,'INSUMOS DER 12-25'!A14:E1564,4,0)</f>
        <v>1.08</v>
      </c>
      <c r="I20" s="311">
        <f t="shared" si="0"/>
        <v>0.57024000000000008</v>
      </c>
      <c r="J20" s="307">
        <v>20505</v>
      </c>
    </row>
    <row r="21" spans="1:14" ht="15" customHeight="1">
      <c r="A21" s="308" t="s">
        <v>779</v>
      </c>
      <c r="B21" s="306" t="s">
        <v>23</v>
      </c>
      <c r="C21" s="1081" t="str">
        <f>VLOOKUP(J21,'INSUMOS DER 12-25'!A15:E1565,2,0)</f>
        <v>CIMENTO PORTLAND CP III - 40</v>
      </c>
      <c r="D21" s="1081"/>
      <c r="E21" s="1082"/>
      <c r="F21" s="297" t="str">
        <f>VLOOKUP(J21,'INSUMOS DER 12-25'!A15:E1565,3,0)</f>
        <v>KG</v>
      </c>
      <c r="G21" s="300">
        <v>5.4420000000000002</v>
      </c>
      <c r="H21" s="310">
        <f>VLOOKUP(J21,'INSUMOS DER 12-25'!A15:E1565,4,0)</f>
        <v>0.61</v>
      </c>
      <c r="I21" s="311">
        <f t="shared" si="0"/>
        <v>3.31962</v>
      </c>
      <c r="J21" s="308">
        <v>20508</v>
      </c>
      <c r="M21" s="157"/>
      <c r="N21" s="154"/>
    </row>
    <row r="22" spans="1:14">
      <c r="A22" s="304" t="s">
        <v>781</v>
      </c>
      <c r="B22" s="297" t="s">
        <v>23</v>
      </c>
      <c r="C22" s="1081" t="str">
        <f>VLOOKUP(J22,'INSUMOS DER 12-25'!A16:E1566,2,0)</f>
        <v>BRITA 1</v>
      </c>
      <c r="D22" s="1081"/>
      <c r="E22" s="1082"/>
      <c r="F22" s="297" t="str">
        <f>VLOOKUP(J22,'INSUMOS DER 12-25'!A16:E1566,3,0)</f>
        <v>M3</v>
      </c>
      <c r="G22" s="294">
        <v>2.5999999999999999E-3</v>
      </c>
      <c r="H22" s="310">
        <f>VLOOKUP(J22,'INSUMOS DER 12-25'!A16:E1566,4,0)</f>
        <v>173.27</v>
      </c>
      <c r="I22" s="311">
        <f t="shared" si="0"/>
        <v>0.45050200000000001</v>
      </c>
      <c r="J22" s="304">
        <v>20517</v>
      </c>
      <c r="M22" s="155"/>
    </row>
    <row r="23" spans="1:14">
      <c r="A23" s="304" t="s">
        <v>783</v>
      </c>
      <c r="B23" s="297" t="s">
        <v>23</v>
      </c>
      <c r="C23" s="1081" t="str">
        <f>VLOOKUP(J23,'INSUMOS DER 12-25'!A17:E1567,2,0)</f>
        <v>BRITA 2</v>
      </c>
      <c r="D23" s="1081"/>
      <c r="E23" s="1082"/>
      <c r="F23" s="297" t="str">
        <f>VLOOKUP(J23,'INSUMOS DER 12-25'!A17:E1567,3,0)</f>
        <v>M3</v>
      </c>
      <c r="G23" s="294">
        <v>6.1999999999999998E-3</v>
      </c>
      <c r="H23" s="310">
        <f>VLOOKUP(J23,'INSUMOS DER 12-25'!A17:E1567,4,0)</f>
        <v>173.27</v>
      </c>
      <c r="I23" s="311">
        <f t="shared" si="0"/>
        <v>1.074274</v>
      </c>
      <c r="J23" s="304">
        <v>20518</v>
      </c>
      <c r="M23" s="155"/>
    </row>
    <row r="24" spans="1:14" ht="15" customHeight="1">
      <c r="A24" s="308" t="s">
        <v>785</v>
      </c>
      <c r="B24" s="306" t="s">
        <v>23</v>
      </c>
      <c r="C24" s="1081" t="str">
        <f>VLOOKUP(J24,'INSUMOS DER 12-25'!A18:E1568,2,0)</f>
        <v>SARRAFO DE MADEIRA PINUS 10 X 2.5CM</v>
      </c>
      <c r="D24" s="1081"/>
      <c r="E24" s="1082"/>
      <c r="F24" s="297" t="str">
        <f>VLOOKUP(J24,'INSUMOS DER 12-25'!A18:E1568,3,0)</f>
        <v>M</v>
      </c>
      <c r="G24" s="300">
        <v>0.1</v>
      </c>
      <c r="H24" s="310">
        <f>VLOOKUP(J24,'INSUMOS DER 12-25'!A18:E1568,4,0)</f>
        <v>4.01</v>
      </c>
      <c r="I24" s="311">
        <f t="shared" si="0"/>
        <v>0.40100000000000002</v>
      </c>
      <c r="J24" s="308">
        <v>20985</v>
      </c>
      <c r="M24" s="157"/>
    </row>
    <row r="25" spans="1:14" ht="15" customHeight="1">
      <c r="A25" s="308" t="s">
        <v>787</v>
      </c>
      <c r="B25" s="306" t="s">
        <v>23</v>
      </c>
      <c r="C25" s="1081" t="str">
        <f>VLOOKUP(J25,'INSUMOS DER 12-25'!A19:E1569,2,0)</f>
        <v>TABUA DE MADEIRA PINUS 30 X 2.5 CM</v>
      </c>
      <c r="D25" s="1081"/>
      <c r="E25" s="1082"/>
      <c r="F25" s="297" t="str">
        <f>VLOOKUP(J25,'INSUMOS DER 12-25'!A19:E1569,3,0)</f>
        <v>M</v>
      </c>
      <c r="G25" s="300">
        <v>0.2</v>
      </c>
      <c r="H25" s="310">
        <f>VLOOKUP(J25,'INSUMOS DER 12-25'!A19:E1569,4,0)</f>
        <v>18.04</v>
      </c>
      <c r="I25" s="311">
        <f t="shared" si="0"/>
        <v>3.6080000000000001</v>
      </c>
      <c r="J25" s="308">
        <v>20988</v>
      </c>
      <c r="M25" s="155"/>
    </row>
    <row r="26" spans="1:14" ht="15" customHeight="1">
      <c r="A26" s="312" t="s">
        <v>789</v>
      </c>
      <c r="B26" s="301" t="s">
        <v>23</v>
      </c>
      <c r="C26" s="1081" t="str">
        <f>VLOOKUP(J26,'INSUMOS DER 12-25'!A20:E1570,2,0)</f>
        <v>ACO CA-50 DE 8.0MM</v>
      </c>
      <c r="D26" s="1081"/>
      <c r="E26" s="1082"/>
      <c r="F26" s="297" t="str">
        <f>VLOOKUP(J26,'INSUMOS DER 12-25'!A20:E1570,3,0)</f>
        <v>KG</v>
      </c>
      <c r="G26" s="528">
        <v>2.1850000000000001</v>
      </c>
      <c r="H26" s="310">
        <f>VLOOKUP(J26,'INSUMOS DER 12-25'!A20:E1570,4,0)</f>
        <v>5.95</v>
      </c>
      <c r="I26" s="311">
        <f t="shared" si="0"/>
        <v>13.00075</v>
      </c>
      <c r="J26" s="312">
        <v>21517</v>
      </c>
      <c r="M26" s="157"/>
      <c r="N26" s="154"/>
    </row>
    <row r="27" spans="1:14" ht="15" customHeight="1">
      <c r="A27" s="304" t="s">
        <v>791</v>
      </c>
      <c r="B27" s="297" t="s">
        <v>23</v>
      </c>
      <c r="C27" s="1081" t="str">
        <f>VLOOKUP(J27,'INSUMOS DER 12-25'!A21:E1571,2,0)</f>
        <v>BLOCO CERÂMICO 08 FUROS 09X19X19CM - PRAÇA VITÓRIA</v>
      </c>
      <c r="D27" s="1081"/>
      <c r="E27" s="1082"/>
      <c r="F27" s="297" t="str">
        <f>VLOOKUP(J27,'INSUMOS DER 12-25'!A21:E1571,3,0)</f>
        <v>UN</v>
      </c>
      <c r="G27" s="294">
        <v>25</v>
      </c>
      <c r="H27" s="310">
        <f>VLOOKUP(J27,'INSUMOS DER 12-25'!A21:E1571,4,0)</f>
        <v>1.38</v>
      </c>
      <c r="I27" s="311">
        <f t="shared" si="0"/>
        <v>34.5</v>
      </c>
      <c r="J27" s="304">
        <v>22585</v>
      </c>
      <c r="M27" s="155"/>
    </row>
    <row r="28" spans="1:14">
      <c r="A28" s="308" t="s">
        <v>793</v>
      </c>
      <c r="B28" s="306" t="s">
        <v>23</v>
      </c>
      <c r="C28" s="1081" t="str">
        <f>VLOOKUP(J28,'INSUMOS DER 12-25'!A22:E1572,2,0)</f>
        <v>PREGO 18X27</v>
      </c>
      <c r="D28" s="1081"/>
      <c r="E28" s="1082"/>
      <c r="F28" s="297" t="str">
        <f>VLOOKUP(J28,'INSUMOS DER 12-25'!A22:E1572,3,0)</f>
        <v>KG</v>
      </c>
      <c r="G28" s="300">
        <v>0.03</v>
      </c>
      <c r="H28" s="310">
        <f>VLOOKUP(J28,'INSUMOS DER 12-25'!A22:E1572,4,0)</f>
        <v>13.65</v>
      </c>
      <c r="I28" s="311">
        <f t="shared" si="0"/>
        <v>0.40949999999999998</v>
      </c>
      <c r="J28" s="308">
        <v>26569</v>
      </c>
      <c r="M28" s="158"/>
    </row>
    <row r="29" spans="1:14" ht="15" customHeight="1">
      <c r="A29" s="304" t="s">
        <v>795</v>
      </c>
      <c r="B29" s="297" t="s">
        <v>23</v>
      </c>
      <c r="C29" s="1081" t="str">
        <f>VLOOKUP(J29,'INSUMOS DER 12-25'!A23:E1573,2,0)</f>
        <v>ARAME RECOZIDO N.18 BWG</v>
      </c>
      <c r="D29" s="1081"/>
      <c r="E29" s="1082"/>
      <c r="F29" s="297" t="str">
        <f>VLOOKUP(J29,'INSUMOS DER 12-25'!A23:E1573,3,0)</f>
        <v>KG</v>
      </c>
      <c r="G29" s="294">
        <v>3.7999999999999999E-2</v>
      </c>
      <c r="H29" s="310">
        <f>VLOOKUP(J29,'INSUMOS DER 12-25'!A23:E1573,4,0)</f>
        <v>12.07</v>
      </c>
      <c r="I29" s="311">
        <f t="shared" si="0"/>
        <v>0.45866000000000001</v>
      </c>
      <c r="J29" s="304">
        <v>27010</v>
      </c>
      <c r="M29" s="158"/>
    </row>
    <row r="30" spans="1:14" ht="15" customHeight="1">
      <c r="A30" s="308" t="s">
        <v>797</v>
      </c>
      <c r="B30" s="306" t="s">
        <v>23</v>
      </c>
      <c r="C30" s="1081" t="str">
        <f>VLOOKUP(J30,'INSUMOS DER 12-25'!A24:E1574,2,0)</f>
        <v>DESMOLDANTE PARA FORMAS</v>
      </c>
      <c r="D30" s="1081"/>
      <c r="E30" s="1082"/>
      <c r="F30" s="297" t="str">
        <f>VLOOKUP(J30,'INSUMOS DER 12-25'!A24:E1574,3,0)</f>
        <v>L</v>
      </c>
      <c r="G30" s="300">
        <v>0.08</v>
      </c>
      <c r="H30" s="310">
        <f>VLOOKUP(J30,'INSUMOS DER 12-25'!A24:E1574,4,0)</f>
        <v>11.57</v>
      </c>
      <c r="I30" s="311">
        <f t="shared" si="0"/>
        <v>0.92560000000000009</v>
      </c>
      <c r="J30" s="308">
        <v>28008</v>
      </c>
      <c r="M30" s="158"/>
    </row>
    <row r="31" spans="1:14">
      <c r="A31" s="1049" t="s">
        <v>730</v>
      </c>
      <c r="B31" s="1049"/>
      <c r="C31" s="1049"/>
      <c r="D31" s="1049"/>
      <c r="E31" s="1049"/>
      <c r="F31" s="1049"/>
      <c r="G31" s="1049"/>
      <c r="H31" s="1049"/>
      <c r="I31" s="52">
        <f>SUM(I19:I30)</f>
        <v>61.812866000000007</v>
      </c>
    </row>
    <row r="32" spans="1:14">
      <c r="A32" s="523"/>
      <c r="B32" s="523"/>
      <c r="C32" s="523"/>
      <c r="D32" s="523"/>
      <c r="E32" s="523"/>
      <c r="F32" s="523"/>
      <c r="G32" s="523"/>
      <c r="H32" s="525"/>
      <c r="I32" s="40"/>
    </row>
    <row r="33" spans="1:10">
      <c r="A33" s="1062" t="s">
        <v>751</v>
      </c>
      <c r="B33" s="1062"/>
      <c r="C33" s="1062"/>
      <c r="D33" s="1062"/>
      <c r="E33" s="1062"/>
      <c r="F33" s="1062"/>
      <c r="G33" s="1062"/>
      <c r="H33" s="1062"/>
      <c r="I33" s="1062"/>
    </row>
    <row r="34" spans="1:10" ht="15" customHeight="1">
      <c r="A34" s="145"/>
      <c r="B34" s="529"/>
      <c r="C34" s="1070" t="s">
        <v>717</v>
      </c>
      <c r="D34" s="1070"/>
      <c r="E34" s="1070"/>
      <c r="F34" s="529" t="s">
        <v>718</v>
      </c>
      <c r="G34" s="146" t="s">
        <v>719</v>
      </c>
      <c r="H34" s="139" t="s">
        <v>720</v>
      </c>
      <c r="I34" s="147" t="s">
        <v>721</v>
      </c>
    </row>
    <row r="35" spans="1:10" ht="46.5" customHeight="1">
      <c r="A35" s="313">
        <v>330103</v>
      </c>
      <c r="B35" s="314" t="s">
        <v>23</v>
      </c>
      <c r="C35" s="1083" t="str">
        <f>VLOOKUP(J35,'SERVIÇOS DER 12-25'!A13:G1503,3,0)</f>
        <v>Betoneira capacidade nominal de 400 l, capacidade de mistura 280 l, motor elétrico trifásico potência de 2 cv, sem carregador - chp diurno</v>
      </c>
      <c r="D35" s="1084"/>
      <c r="E35" s="1085"/>
      <c r="F35" s="317" t="str">
        <f>VLOOKUP(J35,'SERVIÇOS DER 12-25'!A13:G1503,4,0)</f>
        <v>chp</v>
      </c>
      <c r="G35" s="315">
        <v>7.1000000000000004E-3</v>
      </c>
      <c r="H35" s="315">
        <f>VLOOKUP(J35,'SERVIÇOS DER 12-25'!A13:G1503,6,0)</f>
        <v>1.92</v>
      </c>
      <c r="I35" s="316">
        <f>G35*H35</f>
        <v>1.3632E-2</v>
      </c>
      <c r="J35">
        <v>990201</v>
      </c>
    </row>
    <row r="36" spans="1:10">
      <c r="A36" s="1049" t="s">
        <v>737</v>
      </c>
      <c r="B36" s="1049"/>
      <c r="C36" s="1049"/>
      <c r="D36" s="1049"/>
      <c r="E36" s="1049"/>
      <c r="F36" s="1049"/>
      <c r="G36" s="1049"/>
      <c r="H36" s="1049"/>
      <c r="I36" s="45">
        <f>I35</f>
        <v>1.3632E-2</v>
      </c>
    </row>
    <row r="37" spans="1:10">
      <c r="A37" s="1065"/>
      <c r="B37" s="1066"/>
      <c r="C37" s="1066"/>
      <c r="D37" s="1066"/>
      <c r="E37" s="1066"/>
      <c r="F37" s="1066"/>
      <c r="G37" s="1066"/>
      <c r="H37" s="1066"/>
      <c r="I37" s="1067"/>
    </row>
    <row r="38" spans="1:10">
      <c r="A38" s="1050" t="s">
        <v>738</v>
      </c>
      <c r="B38" s="1050"/>
      <c r="C38" s="1050"/>
      <c r="D38" s="1050"/>
      <c r="E38" s="1050"/>
      <c r="F38" s="1050"/>
      <c r="G38" s="1050"/>
      <c r="H38" s="1050"/>
      <c r="I38" s="1050"/>
    </row>
    <row r="39" spans="1:10">
      <c r="A39" s="1064" t="s">
        <v>739</v>
      </c>
      <c r="B39" s="1064"/>
      <c r="C39" s="1064"/>
      <c r="D39" s="1064"/>
      <c r="E39" s="1064"/>
      <c r="F39" s="1064"/>
      <c r="G39" s="1064"/>
      <c r="H39" s="1064"/>
      <c r="I39" s="53">
        <f>I15</f>
        <v>70.717439999999996</v>
      </c>
    </row>
    <row r="40" spans="1:10">
      <c r="A40" s="1064" t="s">
        <v>740</v>
      </c>
      <c r="B40" s="1064"/>
      <c r="C40" s="1064"/>
      <c r="D40" s="1064"/>
      <c r="E40" s="1064"/>
      <c r="F40" s="1064"/>
      <c r="G40" s="1064"/>
      <c r="H40" s="1064"/>
      <c r="I40" s="53">
        <f>I31</f>
        <v>61.812866000000007</v>
      </c>
    </row>
    <row r="41" spans="1:10">
      <c r="A41" s="1064" t="s">
        <v>741</v>
      </c>
      <c r="B41" s="1064"/>
      <c r="C41" s="1064"/>
      <c r="D41" s="1064"/>
      <c r="E41" s="1064"/>
      <c r="F41" s="1064"/>
      <c r="G41" s="1064"/>
      <c r="H41" s="1064"/>
      <c r="I41" s="53">
        <f>I36</f>
        <v>1.3632E-2</v>
      </c>
    </row>
    <row r="42" spans="1:10">
      <c r="A42" s="1064" t="s">
        <v>742</v>
      </c>
      <c r="B42" s="1064"/>
      <c r="C42" s="1064"/>
      <c r="D42" s="1064"/>
      <c r="E42" s="1064"/>
      <c r="F42" s="1064"/>
      <c r="G42" s="1064"/>
      <c r="H42" s="1064"/>
      <c r="I42" s="57">
        <f>SUM(I39:I41)</f>
        <v>132.543938</v>
      </c>
    </row>
  </sheetData>
  <mergeCells count="38">
    <mergeCell ref="C30:E30"/>
    <mergeCell ref="C24:E24"/>
    <mergeCell ref="C25:E25"/>
    <mergeCell ref="C22:E22"/>
    <mergeCell ref="C23:E23"/>
    <mergeCell ref="C28:E28"/>
    <mergeCell ref="A42:H42"/>
    <mergeCell ref="A31:H31"/>
    <mergeCell ref="A33:I33"/>
    <mergeCell ref="C34:E34"/>
    <mergeCell ref="C35:E35"/>
    <mergeCell ref="A36:H36"/>
    <mergeCell ref="A37:I37"/>
    <mergeCell ref="A38:I38"/>
    <mergeCell ref="A39:H39"/>
    <mergeCell ref="A40:H40"/>
    <mergeCell ref="A41:H41"/>
    <mergeCell ref="C18:E18"/>
    <mergeCell ref="C26:E26"/>
    <mergeCell ref="C29:E29"/>
    <mergeCell ref="C19:E19"/>
    <mergeCell ref="C27:E27"/>
    <mergeCell ref="C20:E20"/>
    <mergeCell ref="C21:E21"/>
    <mergeCell ref="A17:I17"/>
    <mergeCell ref="C11:D11"/>
    <mergeCell ref="C13:D13"/>
    <mergeCell ref="A1:H4"/>
    <mergeCell ref="I1:I2"/>
    <mergeCell ref="A5:H6"/>
    <mergeCell ref="I5:I6"/>
    <mergeCell ref="A7:I7"/>
    <mergeCell ref="A8:I8"/>
    <mergeCell ref="C9:E9"/>
    <mergeCell ref="C10:D10"/>
    <mergeCell ref="C12:D12"/>
    <mergeCell ref="C14:D14"/>
    <mergeCell ref="A15:H15"/>
  </mergeCells>
  <pageMargins left="0.7" right="0.7" top="0.75" bottom="0.75" header="0.3" footer="0.3"/>
  <pageSetup paperSize="9" scale="73" orientation="portrait" r:id="rId1"/>
  <colBreaks count="1" manualBreakCount="1">
    <brk id="9" max="41"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32D7C-B560-4BD8-8FFA-4CBED21C3150}">
  <dimension ref="A1:Q32"/>
  <sheetViews>
    <sheetView view="pageBreakPreview" zoomScaleNormal="100" zoomScaleSheetLayoutView="100" workbookViewId="0">
      <selection activeCell="I13" sqref="I13"/>
    </sheetView>
  </sheetViews>
  <sheetFormatPr defaultRowHeight="15"/>
  <cols>
    <col min="3" max="4" width="20" customWidth="1"/>
    <col min="5" max="5" width="17.85546875" customWidth="1"/>
    <col min="6" max="6" width="6.85546875" customWidth="1"/>
    <col min="9" max="9" width="17" customWidth="1"/>
  </cols>
  <sheetData>
    <row r="1" spans="1:10" ht="15" customHeight="1">
      <c r="A1" s="1090" t="s">
        <v>710</v>
      </c>
      <c r="B1" s="1091"/>
      <c r="C1" s="1091"/>
      <c r="D1" s="1091"/>
      <c r="E1" s="1091"/>
      <c r="F1" s="1091"/>
      <c r="G1" s="1091"/>
      <c r="H1" s="1092"/>
      <c r="I1" s="695" t="s">
        <v>711</v>
      </c>
    </row>
    <row r="2" spans="1:10" ht="15" customHeight="1">
      <c r="A2" s="1093"/>
      <c r="B2" s="1094"/>
      <c r="C2" s="1094"/>
      <c r="D2" s="1094"/>
      <c r="E2" s="1094"/>
      <c r="F2" s="1094"/>
      <c r="G2" s="1094"/>
      <c r="H2" s="1095"/>
      <c r="I2" s="1115" t="s">
        <v>5051</v>
      </c>
    </row>
    <row r="3" spans="1:10" ht="15" customHeight="1">
      <c r="A3" s="1093"/>
      <c r="B3" s="1094"/>
      <c r="C3" s="1094"/>
      <c r="D3" s="1094"/>
      <c r="E3" s="1094"/>
      <c r="F3" s="1094"/>
      <c r="G3" s="1094"/>
      <c r="H3" s="1095"/>
      <c r="I3" s="1116"/>
    </row>
    <row r="4" spans="1:10" ht="15" customHeight="1">
      <c r="A4" s="1093"/>
      <c r="B4" s="1094"/>
      <c r="C4" s="1094"/>
      <c r="D4" s="1094"/>
      <c r="E4" s="1094"/>
      <c r="F4" s="1094"/>
      <c r="G4" s="1094"/>
      <c r="H4" s="1095"/>
      <c r="I4" s="1116"/>
    </row>
    <row r="5" spans="1:10" ht="9.75" customHeight="1">
      <c r="A5" s="1093"/>
      <c r="B5" s="1094"/>
      <c r="C5" s="1094"/>
      <c r="D5" s="1094"/>
      <c r="E5" s="1094"/>
      <c r="F5" s="1094"/>
      <c r="G5" s="1094"/>
      <c r="H5" s="1095"/>
      <c r="I5" s="1116"/>
    </row>
    <row r="6" spans="1:10" ht="9.75" customHeight="1">
      <c r="A6" s="1093"/>
      <c r="B6" s="1094"/>
      <c r="C6" s="1094"/>
      <c r="D6" s="1094"/>
      <c r="E6" s="1094"/>
      <c r="F6" s="1094"/>
      <c r="G6" s="1094"/>
      <c r="H6" s="1095"/>
      <c r="I6" s="1117"/>
    </row>
    <row r="7" spans="1:10">
      <c r="A7" s="1096"/>
      <c r="B7" s="1097"/>
      <c r="C7" s="1097"/>
      <c r="D7" s="1097"/>
      <c r="E7" s="1097"/>
      <c r="F7" s="1097"/>
      <c r="G7" s="1097"/>
      <c r="H7" s="1098"/>
      <c r="I7" s="696" t="s">
        <v>350</v>
      </c>
    </row>
    <row r="8" spans="1:10">
      <c r="A8" s="1118" t="s">
        <v>801</v>
      </c>
      <c r="B8" s="1119"/>
      <c r="C8" s="1119"/>
      <c r="D8" s="1119"/>
      <c r="E8" s="1119"/>
      <c r="F8" s="1119"/>
      <c r="G8" s="1119"/>
      <c r="H8" s="1119"/>
      <c r="I8" s="1122" t="s">
        <v>802</v>
      </c>
    </row>
    <row r="9" spans="1:10">
      <c r="A9" s="1120"/>
      <c r="B9" s="1121"/>
      <c r="C9" s="1121"/>
      <c r="D9" s="1121"/>
      <c r="E9" s="1121"/>
      <c r="F9" s="1121"/>
      <c r="G9" s="1121"/>
      <c r="H9" s="1121"/>
      <c r="I9" s="1122"/>
    </row>
    <row r="10" spans="1:10">
      <c r="A10" s="1123" t="s">
        <v>803</v>
      </c>
      <c r="B10" s="1124"/>
      <c r="C10" s="1124"/>
      <c r="D10" s="1124"/>
      <c r="E10" s="1124"/>
      <c r="F10" s="1124"/>
      <c r="G10" s="1124"/>
      <c r="H10" s="1124"/>
      <c r="I10" s="1125"/>
    </row>
    <row r="11" spans="1:10">
      <c r="A11" s="1099" t="s">
        <v>715</v>
      </c>
      <c r="B11" s="1100"/>
      <c r="C11" s="1100"/>
      <c r="D11" s="1100"/>
      <c r="E11" s="1100"/>
      <c r="F11" s="1100"/>
      <c r="G11" s="1100"/>
      <c r="H11" s="1100"/>
      <c r="I11" s="1101"/>
    </row>
    <row r="12" spans="1:10">
      <c r="A12" s="254" t="s">
        <v>716</v>
      </c>
      <c r="B12" s="255" t="s">
        <v>11</v>
      </c>
      <c r="C12" s="1111" t="s">
        <v>717</v>
      </c>
      <c r="D12" s="1111"/>
      <c r="E12" s="1112"/>
      <c r="F12" s="255" t="s">
        <v>718</v>
      </c>
      <c r="G12" s="255" t="s">
        <v>719</v>
      </c>
      <c r="H12" s="255" t="s">
        <v>720</v>
      </c>
      <c r="I12" s="255" t="s">
        <v>721</v>
      </c>
    </row>
    <row r="13" spans="1:10" s="257" customFormat="1" ht="32.25" customHeight="1">
      <c r="A13" s="753" t="s">
        <v>767</v>
      </c>
      <c r="B13" s="531" t="s">
        <v>804</v>
      </c>
      <c r="C13" s="1113" t="str">
        <f>VLOOKUP(J13,'INSUMOS DER 12-25'!A13:E1563,2,0)</f>
        <v>AJUDANTE (AJUDANTE PRATICO - SINDUSCON)</v>
      </c>
      <c r="D13" s="1113"/>
      <c r="E13" s="256" t="s">
        <v>724</v>
      </c>
      <c r="F13" s="256" t="s">
        <v>725</v>
      </c>
      <c r="G13" s="256">
        <v>0.1801875</v>
      </c>
      <c r="H13" s="531">
        <v>20.14</v>
      </c>
      <c r="I13" s="698">
        <f>H13*G13</f>
        <v>3.62897625</v>
      </c>
      <c r="J13" s="257">
        <v>10101</v>
      </c>
    </row>
    <row r="14" spans="1:10" s="257" customFormat="1" ht="37.5" customHeight="1">
      <c r="A14" s="753" t="s">
        <v>5029</v>
      </c>
      <c r="B14" s="531" t="s">
        <v>804</v>
      </c>
      <c r="C14" s="1113" t="str">
        <f>VLOOKUP(J14,'INSUMOS DER 12-25'!A14:E1564,2,0)</f>
        <v>ELETRICISTA (OFICIAL - SINDUSCON)</v>
      </c>
      <c r="D14" s="1113"/>
      <c r="E14" s="256" t="s">
        <v>724</v>
      </c>
      <c r="F14" s="256" t="s">
        <v>725</v>
      </c>
      <c r="G14" s="256">
        <v>0.5766</v>
      </c>
      <c r="H14" s="531">
        <v>23.87</v>
      </c>
      <c r="I14" s="698">
        <f>H14*G14</f>
        <v>13.763442000000001</v>
      </c>
      <c r="J14" s="257">
        <v>10115</v>
      </c>
    </row>
    <row r="15" spans="1:10">
      <c r="A15" s="1088" t="s">
        <v>728</v>
      </c>
      <c r="B15" s="1089"/>
      <c r="C15" s="1089"/>
      <c r="D15" s="1089"/>
      <c r="E15" s="1089"/>
      <c r="F15" s="1089"/>
      <c r="G15" s="1089"/>
      <c r="H15" s="1104"/>
      <c r="I15" s="258">
        <f>SUM(I13:I14)</f>
        <v>17.392418250000002</v>
      </c>
    </row>
    <row r="16" spans="1:10">
      <c r="A16" s="1099" t="s">
        <v>806</v>
      </c>
      <c r="B16" s="1100"/>
      <c r="C16" s="1100"/>
      <c r="D16" s="1100"/>
      <c r="E16" s="1100"/>
      <c r="F16" s="1100"/>
      <c r="G16" s="1100"/>
      <c r="H16" s="1100"/>
      <c r="I16" s="1101"/>
    </row>
    <row r="17" spans="1:17">
      <c r="A17" s="1099" t="s">
        <v>729</v>
      </c>
      <c r="B17" s="1100"/>
      <c r="C17" s="1100"/>
      <c r="D17" s="1100"/>
      <c r="E17" s="1100"/>
      <c r="F17" s="1100"/>
      <c r="G17" s="1100"/>
      <c r="H17" s="1100"/>
      <c r="I17" s="1101"/>
    </row>
    <row r="18" spans="1:17">
      <c r="A18" s="247" t="s">
        <v>716</v>
      </c>
      <c r="B18" s="248" t="s">
        <v>11</v>
      </c>
      <c r="C18" s="1106" t="s">
        <v>717</v>
      </c>
      <c r="D18" s="1106"/>
      <c r="E18" s="1107"/>
      <c r="F18" s="248" t="s">
        <v>718</v>
      </c>
      <c r="G18" s="248" t="s">
        <v>719</v>
      </c>
      <c r="H18" s="248" t="s">
        <v>720</v>
      </c>
      <c r="I18" s="248" t="s">
        <v>721</v>
      </c>
    </row>
    <row r="19" spans="1:17" ht="30.75" customHeight="1">
      <c r="A19" s="697">
        <v>38193</v>
      </c>
      <c r="B19" s="531" t="s">
        <v>733</v>
      </c>
      <c r="C19" s="1126" t="s">
        <v>807</v>
      </c>
      <c r="D19" s="1127"/>
      <c r="E19" s="1128"/>
      <c r="F19" s="256" t="s">
        <v>205</v>
      </c>
      <c r="G19" s="256">
        <v>1</v>
      </c>
      <c r="H19" s="531">
        <v>4.28</v>
      </c>
      <c r="I19" s="698">
        <f>H19*G19</f>
        <v>4.28</v>
      </c>
      <c r="J19" s="754" t="s">
        <v>5032</v>
      </c>
      <c r="K19" s="257"/>
      <c r="L19" s="257"/>
      <c r="M19" s="257"/>
      <c r="N19" s="257"/>
      <c r="O19" s="257"/>
      <c r="P19" s="257"/>
    </row>
    <row r="20" spans="1:17" ht="54" customHeight="1">
      <c r="A20" s="697">
        <v>38775</v>
      </c>
      <c r="B20" s="531" t="s">
        <v>733</v>
      </c>
      <c r="C20" s="1129" t="s">
        <v>5030</v>
      </c>
      <c r="D20" s="1130"/>
      <c r="E20" s="1131"/>
      <c r="F20" s="256" t="s">
        <v>205</v>
      </c>
      <c r="G20" s="256">
        <v>1</v>
      </c>
      <c r="H20" s="531">
        <v>80.349999999999994</v>
      </c>
      <c r="I20" s="698">
        <f>H20*G20</f>
        <v>80.349999999999994</v>
      </c>
      <c r="J20" s="754" t="s">
        <v>5031</v>
      </c>
      <c r="K20" s="257"/>
      <c r="L20" s="257"/>
      <c r="M20" s="257"/>
      <c r="N20" s="257"/>
      <c r="O20" s="257"/>
      <c r="P20" s="257"/>
      <c r="Q20" s="256"/>
    </row>
    <row r="21" spans="1:17">
      <c r="A21" s="1088" t="s">
        <v>730</v>
      </c>
      <c r="B21" s="1089"/>
      <c r="C21" s="1089"/>
      <c r="D21" s="1089"/>
      <c r="E21" s="1089"/>
      <c r="F21" s="1089"/>
      <c r="G21" s="1089"/>
      <c r="H21" s="1104"/>
      <c r="I21" s="259">
        <f>SUM(I19:I20)</f>
        <v>84.63</v>
      </c>
    </row>
    <row r="22" spans="1:17">
      <c r="A22" s="250" t="s">
        <v>806</v>
      </c>
      <c r="B22" s="1100" t="s">
        <v>806</v>
      </c>
      <c r="C22" s="1100"/>
      <c r="D22" s="1100"/>
      <c r="E22" s="1100"/>
      <c r="F22" s="1100"/>
      <c r="G22" s="1100"/>
      <c r="H22" s="1100"/>
      <c r="I22" s="1101"/>
    </row>
    <row r="23" spans="1:17">
      <c r="A23" s="1099" t="s">
        <v>731</v>
      </c>
      <c r="B23" s="1100"/>
      <c r="C23" s="1100"/>
      <c r="D23" s="1100"/>
      <c r="E23" s="1100"/>
      <c r="F23" s="1100"/>
      <c r="G23" s="1100"/>
      <c r="H23" s="1100"/>
      <c r="I23" s="1101"/>
    </row>
    <row r="24" spans="1:17" ht="18" customHeight="1">
      <c r="A24" s="265" t="s">
        <v>806</v>
      </c>
      <c r="B24" s="249" t="s">
        <v>806</v>
      </c>
      <c r="C24" s="1109" t="s">
        <v>717</v>
      </c>
      <c r="D24" s="1109"/>
      <c r="E24" s="1110"/>
      <c r="F24" s="249" t="s">
        <v>718</v>
      </c>
      <c r="G24" s="249" t="s">
        <v>719</v>
      </c>
      <c r="H24" s="249" t="s">
        <v>720</v>
      </c>
      <c r="I24" s="249" t="s">
        <v>721</v>
      </c>
    </row>
    <row r="25" spans="1:17">
      <c r="A25" s="252" t="s">
        <v>806</v>
      </c>
      <c r="B25" s="253" t="s">
        <v>806</v>
      </c>
      <c r="C25" s="1102" t="s">
        <v>806</v>
      </c>
      <c r="D25" s="1102"/>
      <c r="E25" s="1103"/>
      <c r="F25" s="251" t="s">
        <v>806</v>
      </c>
      <c r="G25" s="253" t="s">
        <v>806</v>
      </c>
      <c r="H25" s="253" t="s">
        <v>806</v>
      </c>
      <c r="I25" s="249" t="s">
        <v>806</v>
      </c>
    </row>
    <row r="26" spans="1:17" ht="13.5" customHeight="1">
      <c r="A26" s="1088" t="s">
        <v>737</v>
      </c>
      <c r="B26" s="1089"/>
      <c r="C26" s="1089"/>
      <c r="D26" s="1089"/>
      <c r="E26" s="1089"/>
      <c r="F26" s="1089"/>
      <c r="G26" s="1089"/>
      <c r="H26" s="1104"/>
      <c r="I26" s="699" t="s">
        <v>808</v>
      </c>
      <c r="J26" s="1114"/>
      <c r="K26" s="1114"/>
      <c r="L26" s="1114"/>
      <c r="M26" s="1114"/>
      <c r="N26" s="1114"/>
      <c r="O26" s="1114"/>
      <c r="P26" s="1114"/>
    </row>
    <row r="27" spans="1:17">
      <c r="A27" s="1105" t="s">
        <v>806</v>
      </c>
      <c r="B27" s="1106"/>
      <c r="C27" s="1106"/>
      <c r="D27" s="1106"/>
      <c r="E27" s="1106"/>
      <c r="F27" s="1106"/>
      <c r="G27" s="1106"/>
      <c r="H27" s="1106"/>
      <c r="I27" s="1107"/>
    </row>
    <row r="28" spans="1:17">
      <c r="A28" s="1088" t="s">
        <v>738</v>
      </c>
      <c r="B28" s="1089"/>
      <c r="C28" s="1089"/>
      <c r="D28" s="1089"/>
      <c r="E28" s="1089"/>
      <c r="F28" s="1089"/>
      <c r="G28" s="1089"/>
      <c r="H28" s="1089"/>
      <c r="I28" s="1108"/>
    </row>
    <row r="29" spans="1:17">
      <c r="A29" s="1086" t="s">
        <v>739</v>
      </c>
      <c r="B29" s="1087"/>
      <c r="C29" s="1087"/>
      <c r="D29" s="1087"/>
      <c r="E29" s="1087"/>
      <c r="F29" s="1087"/>
      <c r="G29" s="1087"/>
      <c r="H29" s="1087"/>
      <c r="I29" s="755">
        <f>I15</f>
        <v>17.392418250000002</v>
      </c>
    </row>
    <row r="30" spans="1:17">
      <c r="A30" s="1086" t="s">
        <v>740</v>
      </c>
      <c r="B30" s="1087"/>
      <c r="C30" s="1087"/>
      <c r="D30" s="1087"/>
      <c r="E30" s="1087"/>
      <c r="F30" s="1087"/>
      <c r="G30" s="1087"/>
      <c r="H30" s="1087"/>
      <c r="I30" s="755">
        <f>I21</f>
        <v>84.63</v>
      </c>
    </row>
    <row r="31" spans="1:17">
      <c r="A31" s="1086" t="s">
        <v>741</v>
      </c>
      <c r="B31" s="1087"/>
      <c r="C31" s="1087"/>
      <c r="D31" s="1087"/>
      <c r="E31" s="1087"/>
      <c r="F31" s="1087"/>
      <c r="G31" s="1087"/>
      <c r="H31" s="1087"/>
      <c r="I31" s="756" t="str">
        <f>I26</f>
        <v xml:space="preserve">                   -  </v>
      </c>
    </row>
    <row r="32" spans="1:17">
      <c r="A32" s="1088" t="s">
        <v>809</v>
      </c>
      <c r="B32" s="1089"/>
      <c r="C32" s="1089"/>
      <c r="D32" s="1089"/>
      <c r="E32" s="1089"/>
      <c r="F32" s="1089"/>
      <c r="G32" s="1089"/>
      <c r="H32" s="1089"/>
      <c r="I32" s="757">
        <f>SUM(I29:I31)</f>
        <v>102.02241825</v>
      </c>
    </row>
  </sheetData>
  <mergeCells count="28">
    <mergeCell ref="J26:P26"/>
    <mergeCell ref="I2:I6"/>
    <mergeCell ref="A30:H30"/>
    <mergeCell ref="C14:D14"/>
    <mergeCell ref="A15:H15"/>
    <mergeCell ref="A17:I17"/>
    <mergeCell ref="A8:H9"/>
    <mergeCell ref="I8:I9"/>
    <mergeCell ref="A10:I10"/>
    <mergeCell ref="A11:I11"/>
    <mergeCell ref="C19:E19"/>
    <mergeCell ref="C20:E20"/>
    <mergeCell ref="A31:H31"/>
    <mergeCell ref="A32:H32"/>
    <mergeCell ref="A1:H7"/>
    <mergeCell ref="A16:I16"/>
    <mergeCell ref="B22:I22"/>
    <mergeCell ref="C25:E25"/>
    <mergeCell ref="A26:H26"/>
    <mergeCell ref="A27:I27"/>
    <mergeCell ref="A28:I28"/>
    <mergeCell ref="A29:H29"/>
    <mergeCell ref="C18:E18"/>
    <mergeCell ref="A21:H21"/>
    <mergeCell ref="A23:I23"/>
    <mergeCell ref="C24:E24"/>
    <mergeCell ref="C12:E12"/>
    <mergeCell ref="C13:D13"/>
  </mergeCells>
  <pageMargins left="0.7" right="0.7" top="0.75" bottom="0.75" header="0.3" footer="0.3"/>
  <pageSetup paperSize="9" scale="73" orientation="portrait" r:id="rId1"/>
  <colBreaks count="1" manualBreakCount="1">
    <brk id="9" max="31"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8FB7A-A6BB-4844-A2D8-64C774762FE9}">
  <dimension ref="A1:J31"/>
  <sheetViews>
    <sheetView view="pageBreakPreview" zoomScaleNormal="100" zoomScaleSheetLayoutView="100" workbookViewId="0">
      <selection activeCell="F14" sqref="F14"/>
    </sheetView>
  </sheetViews>
  <sheetFormatPr defaultRowHeight="15"/>
  <cols>
    <col min="3" max="4" width="17.5703125" customWidth="1"/>
    <col min="5" max="5" width="16.42578125" bestFit="1" customWidth="1"/>
    <col min="9" max="9" width="13.7109375" customWidth="1"/>
  </cols>
  <sheetData>
    <row r="1" spans="1:10">
      <c r="A1" s="1090" t="s">
        <v>710</v>
      </c>
      <c r="B1" s="1091"/>
      <c r="C1" s="1091"/>
      <c r="D1" s="1091"/>
      <c r="E1" s="1091"/>
      <c r="F1" s="1091"/>
      <c r="G1" s="1091"/>
      <c r="H1" s="1091"/>
      <c r="I1" s="703" t="s">
        <v>711</v>
      </c>
    </row>
    <row r="2" spans="1:10" ht="15" customHeight="1">
      <c r="A2" s="1093"/>
      <c r="B2" s="1094"/>
      <c r="C2" s="1094"/>
      <c r="D2" s="1094"/>
      <c r="E2" s="1094"/>
      <c r="F2" s="1094"/>
      <c r="G2" s="1094"/>
      <c r="H2" s="1094"/>
      <c r="I2" s="1138" t="s">
        <v>5051</v>
      </c>
    </row>
    <row r="3" spans="1:10">
      <c r="A3" s="1093"/>
      <c r="B3" s="1094"/>
      <c r="C3" s="1094"/>
      <c r="D3" s="1094"/>
      <c r="E3" s="1094"/>
      <c r="F3" s="1094"/>
      <c r="G3" s="1094"/>
      <c r="H3" s="1094"/>
      <c r="I3" s="1139"/>
    </row>
    <row r="4" spans="1:10">
      <c r="A4" s="1093"/>
      <c r="B4" s="1094"/>
      <c r="C4" s="1094"/>
      <c r="D4" s="1094"/>
      <c r="E4" s="1094"/>
      <c r="F4" s="1094"/>
      <c r="G4" s="1094"/>
      <c r="H4" s="1094"/>
      <c r="I4" s="1139"/>
    </row>
    <row r="5" spans="1:10">
      <c r="A5" s="1093"/>
      <c r="B5" s="1094"/>
      <c r="C5" s="1094"/>
      <c r="D5" s="1094"/>
      <c r="E5" s="1094"/>
      <c r="F5" s="1094"/>
      <c r="G5" s="1094"/>
      <c r="H5" s="1094"/>
      <c r="I5" s="1139"/>
    </row>
    <row r="6" spans="1:10">
      <c r="A6" s="1093"/>
      <c r="B6" s="1094"/>
      <c r="C6" s="1094"/>
      <c r="D6" s="1094"/>
      <c r="E6" s="1094"/>
      <c r="F6" s="1094"/>
      <c r="G6" s="1094"/>
      <c r="H6" s="1094"/>
      <c r="I6" s="1140"/>
    </row>
    <row r="7" spans="1:10">
      <c r="A7" s="1096"/>
      <c r="B7" s="1097"/>
      <c r="C7" s="1097"/>
      <c r="D7" s="1097"/>
      <c r="E7" s="1097"/>
      <c r="F7" s="1097"/>
      <c r="G7" s="1097"/>
      <c r="H7" s="1097"/>
      <c r="I7" s="704" t="s">
        <v>354</v>
      </c>
    </row>
    <row r="8" spans="1:10">
      <c r="A8" s="1141" t="s">
        <v>810</v>
      </c>
      <c r="B8" s="1142"/>
      <c r="C8" s="1142"/>
      <c r="D8" s="1142"/>
      <c r="E8" s="1142"/>
      <c r="F8" s="1142"/>
      <c r="G8" s="1142"/>
      <c r="H8" s="1142"/>
      <c r="I8" s="1122" t="s">
        <v>802</v>
      </c>
    </row>
    <row r="9" spans="1:10">
      <c r="A9" s="1143"/>
      <c r="B9" s="1144"/>
      <c r="C9" s="1144"/>
      <c r="D9" s="1144"/>
      <c r="E9" s="1144"/>
      <c r="F9" s="1144"/>
      <c r="G9" s="1144"/>
      <c r="H9" s="1144"/>
      <c r="I9" s="1122"/>
    </row>
    <row r="10" spans="1:10">
      <c r="A10" s="1123" t="s">
        <v>811</v>
      </c>
      <c r="B10" s="1124"/>
      <c r="C10" s="1124"/>
      <c r="D10" s="1124"/>
      <c r="E10" s="1124"/>
      <c r="F10" s="1124"/>
      <c r="G10" s="1124"/>
      <c r="H10" s="1124"/>
      <c r="I10" s="1125"/>
    </row>
    <row r="11" spans="1:10">
      <c r="A11" s="1099" t="s">
        <v>715</v>
      </c>
      <c r="B11" s="1100"/>
      <c r="C11" s="1100"/>
      <c r="D11" s="1100"/>
      <c r="E11" s="1100"/>
      <c r="F11" s="1100"/>
      <c r="G11" s="1100"/>
      <c r="H11" s="1100"/>
      <c r="I11" s="1101"/>
    </row>
    <row r="12" spans="1:10">
      <c r="A12" s="254" t="s">
        <v>716</v>
      </c>
      <c r="B12" s="255" t="s">
        <v>11</v>
      </c>
      <c r="C12" s="1111" t="s">
        <v>717</v>
      </c>
      <c r="D12" s="1111"/>
      <c r="E12" s="1112"/>
      <c r="F12" s="255" t="s">
        <v>718</v>
      </c>
      <c r="G12" s="255" t="s">
        <v>719</v>
      </c>
      <c r="H12" s="255" t="s">
        <v>720</v>
      </c>
      <c r="I12" s="255" t="s">
        <v>721</v>
      </c>
    </row>
    <row r="13" spans="1:10" ht="27.75" customHeight="1">
      <c r="A13" s="753" t="s">
        <v>767</v>
      </c>
      <c r="B13" s="531" t="s">
        <v>804</v>
      </c>
      <c r="C13" s="1113" t="str">
        <f>VLOOKUP(J13,'INSUMOS DER 12-25'!A13:E1563,2,0)</f>
        <v>AJUDANTE (AJUDANTE PRATICO - SINDUSCON)</v>
      </c>
      <c r="D13" s="1113"/>
      <c r="E13" s="256" t="s">
        <v>724</v>
      </c>
      <c r="F13" s="256" t="s">
        <v>725</v>
      </c>
      <c r="G13" s="256">
        <v>0.14406250000000001</v>
      </c>
      <c r="H13" s="531">
        <v>20.14</v>
      </c>
      <c r="I13" s="698">
        <f>H13*G13</f>
        <v>2.9014187500000004</v>
      </c>
      <c r="J13">
        <v>10101</v>
      </c>
    </row>
    <row r="14" spans="1:10" ht="27.75" customHeight="1">
      <c r="A14" s="753" t="s">
        <v>5029</v>
      </c>
      <c r="B14" s="531" t="s">
        <v>804</v>
      </c>
      <c r="C14" s="1113" t="str">
        <f>VLOOKUP(J14,'INSUMOS DER 12-25'!A14:E1564,2,0)</f>
        <v>ELETRICISTA (OFICIAL - SINDUSCON)</v>
      </c>
      <c r="D14" s="1113"/>
      <c r="E14" s="256" t="s">
        <v>724</v>
      </c>
      <c r="F14" s="256" t="s">
        <v>725</v>
      </c>
      <c r="G14" s="256">
        <v>0.46100000000000002</v>
      </c>
      <c r="H14" s="531">
        <v>23.87</v>
      </c>
      <c r="I14" s="698">
        <f>H14*G14</f>
        <v>11.00407</v>
      </c>
      <c r="J14">
        <v>10115</v>
      </c>
    </row>
    <row r="15" spans="1:10">
      <c r="A15" s="1088" t="s">
        <v>728</v>
      </c>
      <c r="B15" s="1089"/>
      <c r="C15" s="1089"/>
      <c r="D15" s="1089"/>
      <c r="E15" s="1089"/>
      <c r="F15" s="1089"/>
      <c r="G15" s="1089"/>
      <c r="H15" s="1104"/>
      <c r="I15" s="258">
        <f>SUM(I13:I14)</f>
        <v>13.90548875</v>
      </c>
    </row>
    <row r="16" spans="1:10">
      <c r="A16" s="1099" t="s">
        <v>806</v>
      </c>
      <c r="B16" s="1100"/>
      <c r="C16" s="1100"/>
      <c r="D16" s="1100"/>
      <c r="E16" s="1100"/>
      <c r="F16" s="1100"/>
      <c r="G16" s="1100"/>
      <c r="H16" s="1100"/>
      <c r="I16" s="1101"/>
    </row>
    <row r="17" spans="1:10">
      <c r="A17" s="1099" t="s">
        <v>729</v>
      </c>
      <c r="B17" s="1100"/>
      <c r="C17" s="1100"/>
      <c r="D17" s="1100"/>
      <c r="E17" s="1100"/>
      <c r="F17" s="1100"/>
      <c r="G17" s="1100"/>
      <c r="H17" s="1100"/>
      <c r="I17" s="1101"/>
    </row>
    <row r="18" spans="1:10">
      <c r="A18" s="247" t="s">
        <v>716</v>
      </c>
      <c r="B18" s="248" t="s">
        <v>11</v>
      </c>
      <c r="C18" s="1106" t="s">
        <v>717</v>
      </c>
      <c r="D18" s="1106"/>
      <c r="E18" s="1107"/>
      <c r="F18" s="248" t="s">
        <v>718</v>
      </c>
      <c r="G18" s="248" t="s">
        <v>719</v>
      </c>
      <c r="H18" s="248" t="s">
        <v>720</v>
      </c>
      <c r="I18" s="248" t="s">
        <v>721</v>
      </c>
    </row>
    <row r="19" spans="1:10" ht="51.75" customHeight="1">
      <c r="A19" s="705">
        <v>39395</v>
      </c>
      <c r="B19" s="261" t="s">
        <v>733</v>
      </c>
      <c r="C19" s="1132" t="s">
        <v>812</v>
      </c>
      <c r="D19" s="1133"/>
      <c r="E19" s="1134"/>
      <c r="F19" s="260" t="s">
        <v>205</v>
      </c>
      <c r="G19" s="260">
        <v>1</v>
      </c>
      <c r="H19" s="261">
        <v>50.43</v>
      </c>
      <c r="I19" s="706">
        <f>H19*G19</f>
        <v>50.43</v>
      </c>
      <c r="J19" s="155" t="s">
        <v>5033</v>
      </c>
    </row>
    <row r="20" spans="1:10">
      <c r="A20" s="1148" t="s">
        <v>730</v>
      </c>
      <c r="B20" s="1149"/>
      <c r="C20" s="1149"/>
      <c r="D20" s="1149"/>
      <c r="E20" s="1149"/>
      <c r="F20" s="1149"/>
      <c r="G20" s="1149"/>
      <c r="H20" s="1149"/>
      <c r="I20" s="707">
        <f>SUM(I19:I19)</f>
        <v>50.43</v>
      </c>
    </row>
    <row r="21" spans="1:10">
      <c r="A21" s="1135" t="s">
        <v>806</v>
      </c>
      <c r="B21" s="1136"/>
      <c r="C21" s="1136"/>
      <c r="D21" s="1136"/>
      <c r="E21" s="1136"/>
      <c r="F21" s="1136"/>
      <c r="G21" s="1136"/>
      <c r="H21" s="1136"/>
      <c r="I21" s="1137"/>
    </row>
    <row r="22" spans="1:10">
      <c r="A22" s="1145" t="s">
        <v>731</v>
      </c>
      <c r="B22" s="1146"/>
      <c r="C22" s="1146"/>
      <c r="D22" s="1146"/>
      <c r="E22" s="1146"/>
      <c r="F22" s="1146"/>
      <c r="G22" s="1146"/>
      <c r="H22" s="1146"/>
      <c r="I22" s="1147"/>
    </row>
    <row r="23" spans="1:10">
      <c r="A23" s="265" t="s">
        <v>806</v>
      </c>
      <c r="B23" s="249" t="s">
        <v>806</v>
      </c>
      <c r="C23" s="1109" t="s">
        <v>717</v>
      </c>
      <c r="D23" s="1109"/>
      <c r="E23" s="1110"/>
      <c r="F23" s="249" t="s">
        <v>718</v>
      </c>
      <c r="G23" s="249" t="s">
        <v>719</v>
      </c>
      <c r="H23" s="249" t="s">
        <v>720</v>
      </c>
      <c r="I23" s="249" t="s">
        <v>721</v>
      </c>
    </row>
    <row r="24" spans="1:10">
      <c r="A24" s="252" t="s">
        <v>806</v>
      </c>
      <c r="B24" s="253" t="s">
        <v>806</v>
      </c>
      <c r="C24" s="1102" t="s">
        <v>806</v>
      </c>
      <c r="D24" s="1102"/>
      <c r="E24" s="1103"/>
      <c r="F24" s="251" t="s">
        <v>806</v>
      </c>
      <c r="G24" s="253" t="s">
        <v>806</v>
      </c>
      <c r="H24" s="253" t="s">
        <v>806</v>
      </c>
      <c r="I24" s="249" t="s">
        <v>806</v>
      </c>
    </row>
    <row r="25" spans="1:10">
      <c r="A25" s="1088" t="s">
        <v>737</v>
      </c>
      <c r="B25" s="1089"/>
      <c r="C25" s="1089"/>
      <c r="D25" s="1089"/>
      <c r="E25" s="1089"/>
      <c r="F25" s="1089"/>
      <c r="G25" s="1089"/>
      <c r="H25" s="1104"/>
      <c r="I25" s="699" t="s">
        <v>808</v>
      </c>
    </row>
    <row r="26" spans="1:10">
      <c r="A26" s="1105" t="s">
        <v>806</v>
      </c>
      <c r="B26" s="1106"/>
      <c r="C26" s="1106"/>
      <c r="D26" s="1106"/>
      <c r="E26" s="1106"/>
      <c r="F26" s="1106"/>
      <c r="G26" s="1106"/>
      <c r="H26" s="1106"/>
      <c r="I26" s="1107"/>
    </row>
    <row r="27" spans="1:10">
      <c r="A27" s="1099" t="s">
        <v>738</v>
      </c>
      <c r="B27" s="1100"/>
      <c r="C27" s="1100"/>
      <c r="D27" s="1100"/>
      <c r="E27" s="1100"/>
      <c r="F27" s="1100"/>
      <c r="G27" s="1100"/>
      <c r="H27" s="1100"/>
      <c r="I27" s="1150"/>
    </row>
    <row r="28" spans="1:10">
      <c r="A28" s="1086" t="s">
        <v>739</v>
      </c>
      <c r="B28" s="1087"/>
      <c r="C28" s="1087"/>
      <c r="D28" s="1087"/>
      <c r="E28" s="1087"/>
      <c r="F28" s="1087"/>
      <c r="G28" s="1087"/>
      <c r="H28" s="1087"/>
      <c r="I28" s="700">
        <f>I15</f>
        <v>13.90548875</v>
      </c>
    </row>
    <row r="29" spans="1:10">
      <c r="A29" s="1086" t="s">
        <v>740</v>
      </c>
      <c r="B29" s="1087"/>
      <c r="C29" s="1087"/>
      <c r="D29" s="1087"/>
      <c r="E29" s="1087"/>
      <c r="F29" s="1087"/>
      <c r="G29" s="1087"/>
      <c r="H29" s="1087"/>
      <c r="I29" s="700">
        <f>I20</f>
        <v>50.43</v>
      </c>
    </row>
    <row r="30" spans="1:10">
      <c r="A30" s="1086" t="s">
        <v>741</v>
      </c>
      <c r="B30" s="1087"/>
      <c r="C30" s="1087"/>
      <c r="D30" s="1087"/>
      <c r="E30" s="1087"/>
      <c r="F30" s="1087"/>
      <c r="G30" s="1087"/>
      <c r="H30" s="1087"/>
      <c r="I30" s="701" t="str">
        <f>I25</f>
        <v xml:space="preserve">                   -  </v>
      </c>
    </row>
    <row r="31" spans="1:10">
      <c r="A31" s="1088" t="s">
        <v>809</v>
      </c>
      <c r="B31" s="1089"/>
      <c r="C31" s="1089"/>
      <c r="D31" s="1089"/>
      <c r="E31" s="1089"/>
      <c r="F31" s="1089"/>
      <c r="G31" s="1089"/>
      <c r="H31" s="1089"/>
      <c r="I31" s="702">
        <f>SUM(I28:I30)</f>
        <v>64.335488749999996</v>
      </c>
    </row>
  </sheetData>
  <mergeCells count="26">
    <mergeCell ref="A29:H29"/>
    <mergeCell ref="A30:H30"/>
    <mergeCell ref="A31:H31"/>
    <mergeCell ref="C23:E23"/>
    <mergeCell ref="C24:E24"/>
    <mergeCell ref="A25:H25"/>
    <mergeCell ref="A26:I26"/>
    <mergeCell ref="A27:I27"/>
    <mergeCell ref="A28:H28"/>
    <mergeCell ref="A22:I22"/>
    <mergeCell ref="C12:E12"/>
    <mergeCell ref="C13:D13"/>
    <mergeCell ref="C14:D14"/>
    <mergeCell ref="A15:H15"/>
    <mergeCell ref="A16:I16"/>
    <mergeCell ref="A17:I17"/>
    <mergeCell ref="C18:E18"/>
    <mergeCell ref="A20:H20"/>
    <mergeCell ref="A11:I11"/>
    <mergeCell ref="C19:E19"/>
    <mergeCell ref="A21:I21"/>
    <mergeCell ref="A1:H7"/>
    <mergeCell ref="I2:I6"/>
    <mergeCell ref="A8:H9"/>
    <mergeCell ref="I8:I9"/>
    <mergeCell ref="A10:I10"/>
  </mergeCells>
  <pageMargins left="0.7" right="0.7" top="0.75" bottom="0.75" header="0.3" footer="0.3"/>
  <pageSetup paperSize="9" scale="78" orientation="portrait" r:id="rId1"/>
  <colBreaks count="1" manualBreakCount="1">
    <brk id="9" max="30"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225B5-4D71-4705-B6A2-2D251FBD11A4}">
  <dimension ref="A1:O34"/>
  <sheetViews>
    <sheetView view="pageBreakPreview" zoomScaleNormal="100" zoomScaleSheetLayoutView="100" workbookViewId="0">
      <selection activeCell="H11" sqref="H11"/>
    </sheetView>
  </sheetViews>
  <sheetFormatPr defaultRowHeight="15"/>
  <cols>
    <col min="3" max="4" width="17.140625" customWidth="1"/>
    <col min="5" max="5" width="16.42578125" bestFit="1" customWidth="1"/>
    <col min="8" max="8" width="9.85546875" bestFit="1" customWidth="1"/>
    <col min="9" max="9" width="11.28515625" customWidth="1"/>
    <col min="13" max="13" width="42.42578125" customWidth="1"/>
  </cols>
  <sheetData>
    <row r="1" spans="1:15" ht="15" customHeight="1">
      <c r="A1" s="1051" t="s">
        <v>710</v>
      </c>
      <c r="B1" s="1051"/>
      <c r="C1" s="1051"/>
      <c r="D1" s="1051"/>
      <c r="E1" s="1051"/>
      <c r="F1" s="1051"/>
      <c r="G1" s="1051"/>
      <c r="H1" s="1051"/>
      <c r="I1" s="1052" t="s">
        <v>711</v>
      </c>
    </row>
    <row r="2" spans="1:15">
      <c r="A2" s="1051"/>
      <c r="B2" s="1051"/>
      <c r="C2" s="1051"/>
      <c r="D2" s="1051"/>
      <c r="E2" s="1051"/>
      <c r="F2" s="1051"/>
      <c r="G2" s="1051"/>
      <c r="H2" s="1051"/>
      <c r="I2" s="1052"/>
    </row>
    <row r="3" spans="1:15" ht="45">
      <c r="A3" s="1051"/>
      <c r="B3" s="1051"/>
      <c r="C3" s="1051"/>
      <c r="D3" s="1051"/>
      <c r="E3" s="1051"/>
      <c r="F3" s="1051"/>
      <c r="G3" s="1051"/>
      <c r="H3" s="1051"/>
      <c r="I3" s="137" t="s">
        <v>5052</v>
      </c>
    </row>
    <row r="4" spans="1:15">
      <c r="A4" s="1051"/>
      <c r="B4" s="1051"/>
      <c r="C4" s="1051"/>
      <c r="D4" s="1051"/>
      <c r="E4" s="1051"/>
      <c r="F4" s="1051"/>
      <c r="G4" s="1051"/>
      <c r="H4" s="1051"/>
      <c r="I4" s="526" t="s">
        <v>370</v>
      </c>
    </row>
    <row r="5" spans="1:15" ht="15" customHeight="1">
      <c r="A5" s="1079" t="s">
        <v>813</v>
      </c>
      <c r="B5" s="1079"/>
      <c r="C5" s="1079"/>
      <c r="D5" s="1079"/>
      <c r="E5" s="1079"/>
      <c r="F5" s="1079"/>
      <c r="G5" s="1079"/>
      <c r="H5" s="1079"/>
      <c r="I5" s="1080" t="s">
        <v>814</v>
      </c>
    </row>
    <row r="6" spans="1:15">
      <c r="A6" s="1079"/>
      <c r="B6" s="1079"/>
      <c r="C6" s="1079"/>
      <c r="D6" s="1079"/>
      <c r="E6" s="1079"/>
      <c r="F6" s="1079"/>
      <c r="G6" s="1079"/>
      <c r="H6" s="1079"/>
      <c r="I6" s="1080"/>
    </row>
    <row r="7" spans="1:15">
      <c r="A7" s="1053" t="s">
        <v>815</v>
      </c>
      <c r="B7" s="1053"/>
      <c r="C7" s="1053"/>
      <c r="D7" s="1053"/>
      <c r="E7" s="1053"/>
      <c r="F7" s="1053"/>
      <c r="G7" s="1053"/>
      <c r="H7" s="1053"/>
      <c r="I7" s="1053"/>
    </row>
    <row r="8" spans="1:15">
      <c r="A8" s="1050" t="s">
        <v>715</v>
      </c>
      <c r="B8" s="1050"/>
      <c r="C8" s="1050"/>
      <c r="D8" s="1050"/>
      <c r="E8" s="1050"/>
      <c r="F8" s="1050"/>
      <c r="G8" s="1050"/>
      <c r="H8" s="1050"/>
      <c r="I8" s="1050"/>
    </row>
    <row r="9" spans="1:15">
      <c r="A9" s="31" t="s">
        <v>716</v>
      </c>
      <c r="B9" s="527" t="s">
        <v>11</v>
      </c>
      <c r="C9" s="1044" t="s">
        <v>717</v>
      </c>
      <c r="D9" s="1044"/>
      <c r="E9" s="1044"/>
      <c r="F9" s="527" t="s">
        <v>718</v>
      </c>
      <c r="G9" s="32" t="s">
        <v>719</v>
      </c>
      <c r="H9" s="61" t="s">
        <v>720</v>
      </c>
      <c r="I9" s="34" t="s">
        <v>721</v>
      </c>
    </row>
    <row r="10" spans="1:15" ht="35.25" customHeight="1">
      <c r="A10" s="58" t="s">
        <v>772</v>
      </c>
      <c r="B10" s="529" t="s">
        <v>23</v>
      </c>
      <c r="C10" s="1158" t="str">
        <f>VLOOKUP(J10,'INSUMOS DER 12-25'!A13:E1563,2,0)</f>
        <v>PEDREIRO (OFICIAL - SINDUSCON)</v>
      </c>
      <c r="D10" s="1159"/>
      <c r="E10" s="298" t="s">
        <v>724</v>
      </c>
      <c r="F10" s="527" t="str">
        <f>VLOOKUP(J10,'INSUMOS DER 12-25'!A13:E1563,3,0)</f>
        <v>H</v>
      </c>
      <c r="G10" s="64">
        <v>0.84</v>
      </c>
      <c r="H10" s="100">
        <f>VLOOKUP(J10,'INSUMOS DER 12-25'!A13:E1563,5,0)</f>
        <v>26.03</v>
      </c>
      <c r="I10" s="101">
        <f>G10*H10</f>
        <v>21.865200000000002</v>
      </c>
      <c r="J10">
        <v>10139</v>
      </c>
    </row>
    <row r="11" spans="1:15" ht="35.25" customHeight="1">
      <c r="A11" s="58" t="s">
        <v>722</v>
      </c>
      <c r="B11" s="529" t="s">
        <v>23</v>
      </c>
      <c r="C11" s="1158" t="str">
        <f>VLOOKUP(J11,'INSUMOS DER 12-25'!A14:E1564,2,0)</f>
        <v>SERVENTE (AUXILIAR DE OBRAS - SINDUSCON)</v>
      </c>
      <c r="D11" s="1159"/>
      <c r="E11" s="298" t="s">
        <v>724</v>
      </c>
      <c r="F11" s="527" t="str">
        <f>VLOOKUP(J11,'INSUMOS DER 12-25'!A14:E1564,3,0)</f>
        <v>H</v>
      </c>
      <c r="G11" s="64">
        <v>0.91</v>
      </c>
      <c r="H11" s="100">
        <f>VLOOKUP(J11,'INSUMOS DER 12-25'!A14:E1564,5,0)</f>
        <v>19.68</v>
      </c>
      <c r="I11" s="101">
        <f>G11*H11</f>
        <v>17.908799999999999</v>
      </c>
      <c r="J11">
        <v>10146</v>
      </c>
    </row>
    <row r="12" spans="1:15">
      <c r="A12" s="529"/>
      <c r="B12" s="529"/>
      <c r="C12" s="1069"/>
      <c r="D12" s="1069"/>
      <c r="E12" s="99"/>
      <c r="F12" s="529"/>
      <c r="G12" s="138"/>
      <c r="H12" s="139"/>
      <c r="I12" s="101"/>
    </row>
    <row r="13" spans="1:15">
      <c r="A13" s="1049" t="s">
        <v>728</v>
      </c>
      <c r="B13" s="1049"/>
      <c r="C13" s="1049"/>
      <c r="D13" s="1049"/>
      <c r="E13" s="1049"/>
      <c r="F13" s="1049"/>
      <c r="G13" s="1049"/>
      <c r="H13" s="1049"/>
      <c r="I13" s="40">
        <f>I10+I11</f>
        <v>39.774000000000001</v>
      </c>
    </row>
    <row r="14" spans="1:15">
      <c r="A14" s="523"/>
      <c r="B14" s="523"/>
      <c r="C14" s="523"/>
      <c r="D14" s="523"/>
      <c r="E14" s="523"/>
      <c r="F14" s="523"/>
      <c r="G14" s="523"/>
      <c r="H14" s="525"/>
      <c r="I14" s="40"/>
    </row>
    <row r="15" spans="1:15">
      <c r="A15" s="1050" t="s">
        <v>729</v>
      </c>
      <c r="B15" s="1050"/>
      <c r="C15" s="1050"/>
      <c r="D15" s="1050"/>
      <c r="E15" s="1050"/>
      <c r="F15" s="1050"/>
      <c r="G15" s="1050"/>
      <c r="H15" s="1050"/>
      <c r="I15" s="1050"/>
      <c r="N15" t="s">
        <v>816</v>
      </c>
      <c r="O15" t="s">
        <v>817</v>
      </c>
    </row>
    <row r="16" spans="1:15">
      <c r="A16" s="31" t="s">
        <v>716</v>
      </c>
      <c r="B16" s="527" t="s">
        <v>11</v>
      </c>
      <c r="C16" s="1044" t="s">
        <v>717</v>
      </c>
      <c r="D16" s="1044"/>
      <c r="E16" s="1044"/>
      <c r="F16" s="527" t="s">
        <v>718</v>
      </c>
      <c r="G16" s="32" t="s">
        <v>719</v>
      </c>
      <c r="H16" s="61" t="s">
        <v>720</v>
      </c>
      <c r="I16" s="34" t="s">
        <v>721</v>
      </c>
      <c r="M16" s="159" t="s">
        <v>818</v>
      </c>
      <c r="N16">
        <f>0.15*1</f>
        <v>0.15</v>
      </c>
      <c r="O16">
        <f>0.19*1</f>
        <v>0.19</v>
      </c>
    </row>
    <row r="17" spans="1:15">
      <c r="A17" s="31">
        <v>20503</v>
      </c>
      <c r="B17" s="529" t="s">
        <v>23</v>
      </c>
      <c r="C17" s="1081" t="str">
        <f>VLOOKUP(J17,'INSUMOS DER 12-25'!A11:E1561,2,0)</f>
        <v>AREIA LAVADA MEDIA</v>
      </c>
      <c r="D17" s="1081"/>
      <c r="E17" s="1082"/>
      <c r="F17" s="297" t="str">
        <f>VLOOKUP(J17,'INSUMOS DER 12-25'!A11:E1561,3,0)</f>
        <v>M3</v>
      </c>
      <c r="G17" s="64">
        <f>O17</f>
        <v>1.0906000000000001E-2</v>
      </c>
      <c r="H17" s="61">
        <f>VLOOKUP(J17,'INSUMOS DER 12-25'!A13:E1563,4,0)</f>
        <v>152</v>
      </c>
      <c r="I17" s="101">
        <f>G17*H17</f>
        <v>1.6577120000000001</v>
      </c>
      <c r="J17" s="31">
        <v>20503</v>
      </c>
      <c r="M17" s="157" t="s">
        <v>820</v>
      </c>
      <c r="N17" s="154">
        <v>8.6099999999999996E-3</v>
      </c>
      <c r="O17">
        <f>(($O$16*N17)/$N$16)</f>
        <v>1.0906000000000001E-2</v>
      </c>
    </row>
    <row r="18" spans="1:15" ht="21.75" customHeight="1">
      <c r="A18" s="31">
        <v>20505</v>
      </c>
      <c r="B18" s="529" t="s">
        <v>23</v>
      </c>
      <c r="C18" s="1081" t="str">
        <f>VLOOKUP(J18,'INSUMOS DER 12-25'!A12:E1562,2,0)</f>
        <v>CAL HIDRATADO P/ ARGAMASSA CH III</v>
      </c>
      <c r="D18" s="1081"/>
      <c r="E18" s="1082"/>
      <c r="F18" s="297" t="str">
        <f>VLOOKUP(J18,'INSUMOS DER 12-25'!A12:E1562,3,0)</f>
        <v>KG</v>
      </c>
      <c r="G18" s="32">
        <f>O18</f>
        <v>1.6137333333333335</v>
      </c>
      <c r="H18" s="61">
        <f>VLOOKUP(J18,'INSUMOS DER 12-25'!A14:E1564,4,0)</f>
        <v>1.08</v>
      </c>
      <c r="I18" s="101">
        <f>G18*H18</f>
        <v>1.7428320000000002</v>
      </c>
      <c r="J18" s="31">
        <v>20505</v>
      </c>
      <c r="M18" s="158" t="s">
        <v>821</v>
      </c>
      <c r="N18">
        <v>1.274</v>
      </c>
      <c r="O18">
        <f>(($O$16*N18)/$N$16)</f>
        <v>1.6137333333333335</v>
      </c>
    </row>
    <row r="19" spans="1:15" ht="21.75" customHeight="1">
      <c r="A19" s="58" t="s">
        <v>779</v>
      </c>
      <c r="B19" s="529" t="s">
        <v>23</v>
      </c>
      <c r="C19" s="1081" t="str">
        <f>VLOOKUP(J19,'INSUMOS DER 12-25'!A13:E1563,2,0)</f>
        <v>CIMENTO PORTLAND CP III - 40</v>
      </c>
      <c r="D19" s="1081"/>
      <c r="E19" s="1082"/>
      <c r="F19" s="297" t="str">
        <f>VLOOKUP(J19,'INSUMOS DER 12-25'!A13:E1563,3,0)</f>
        <v>KG</v>
      </c>
      <c r="G19" s="64">
        <f>O19</f>
        <v>3.2452000000000001</v>
      </c>
      <c r="H19" s="61">
        <f>VLOOKUP(J19,'INSUMOS DER 12-25'!A15:E1565,4,0)</f>
        <v>0.61</v>
      </c>
      <c r="I19" s="101">
        <f>G19*H19</f>
        <v>1.9795720000000001</v>
      </c>
      <c r="J19" s="31">
        <v>20508</v>
      </c>
      <c r="M19" s="157" t="s">
        <v>822</v>
      </c>
      <c r="N19">
        <v>2.5619999999999998</v>
      </c>
      <c r="O19">
        <f>(($O$16*N19)/$N$16)</f>
        <v>3.2452000000000001</v>
      </c>
    </row>
    <row r="20" spans="1:15" ht="30.75" customHeight="1">
      <c r="A20" s="58" t="s">
        <v>823</v>
      </c>
      <c r="B20" s="529" t="s">
        <v>23</v>
      </c>
      <c r="C20" s="1081" t="str">
        <f>VLOOKUP(J20,'INSUMOS DER 12-25'!A14:E1564,2,0)</f>
        <v>GRANITO CINZA ANDORINHA E = 3 CM POLIDO NOS DOIS LADOS</v>
      </c>
      <c r="D20" s="1081"/>
      <c r="E20" s="1082"/>
      <c r="F20" s="297" t="str">
        <f>VLOOKUP(J20,'INSUMOS DER 12-25'!A14:E1564,3,0)</f>
        <v>M2</v>
      </c>
      <c r="G20" s="64">
        <f>0.19*1</f>
        <v>0.19</v>
      </c>
      <c r="H20" s="61">
        <f>VLOOKUP(J20,'INSUMOS DER 12-25'!A16:E1566,4,0)</f>
        <v>265.76</v>
      </c>
      <c r="I20" s="101">
        <f>G20*H20</f>
        <v>50.494399999999999</v>
      </c>
      <c r="J20" s="31">
        <v>23522</v>
      </c>
      <c r="M20" s="155"/>
    </row>
    <row r="21" spans="1:15">
      <c r="A21" s="140"/>
      <c r="B21" s="141"/>
      <c r="C21" s="1157"/>
      <c r="D21" s="1157"/>
      <c r="E21" s="1157"/>
      <c r="F21" s="140"/>
      <c r="G21" s="142"/>
      <c r="H21" s="143"/>
      <c r="I21" s="144"/>
    </row>
    <row r="22" spans="1:15">
      <c r="A22" s="1049" t="s">
        <v>730</v>
      </c>
      <c r="B22" s="1049"/>
      <c r="C22" s="1049"/>
      <c r="D22" s="1049"/>
      <c r="E22" s="1049"/>
      <c r="F22" s="1049"/>
      <c r="G22" s="1049"/>
      <c r="H22" s="1049"/>
      <c r="I22" s="52">
        <f>SUM(I17:I20)</f>
        <v>55.874516</v>
      </c>
    </row>
    <row r="23" spans="1:15">
      <c r="A23" s="523"/>
      <c r="B23" s="523"/>
      <c r="C23" s="523"/>
      <c r="D23" s="523"/>
      <c r="E23" s="523"/>
      <c r="F23" s="523"/>
      <c r="G23" s="523"/>
      <c r="H23" s="525"/>
      <c r="I23" s="40"/>
    </row>
    <row r="24" spans="1:15">
      <c r="A24" s="1062" t="s">
        <v>731</v>
      </c>
      <c r="B24" s="1062"/>
      <c r="C24" s="1062"/>
      <c r="D24" s="1062"/>
      <c r="E24" s="1062"/>
      <c r="F24" s="1062"/>
      <c r="G24" s="1062"/>
      <c r="H24" s="1062"/>
      <c r="I24" s="1062"/>
    </row>
    <row r="25" spans="1:15" ht="15" customHeight="1">
      <c r="A25" s="145"/>
      <c r="B25" s="529"/>
      <c r="C25" s="1070" t="s">
        <v>717</v>
      </c>
      <c r="D25" s="1070"/>
      <c r="E25" s="1070"/>
      <c r="F25" s="529" t="s">
        <v>718</v>
      </c>
      <c r="G25" s="146" t="s">
        <v>719</v>
      </c>
      <c r="H25" s="139" t="s">
        <v>720</v>
      </c>
      <c r="I25" s="147" t="s">
        <v>721</v>
      </c>
    </row>
    <row r="26" spans="1:15">
      <c r="A26" s="56"/>
      <c r="B26" s="47"/>
      <c r="C26" s="1151"/>
      <c r="D26" s="1152"/>
      <c r="E26" s="1153"/>
      <c r="F26" s="148"/>
      <c r="G26" s="60"/>
      <c r="H26" s="62"/>
      <c r="I26" s="149"/>
    </row>
    <row r="27" spans="1:15">
      <c r="A27" s="150"/>
      <c r="B27" s="150"/>
      <c r="C27" s="1154"/>
      <c r="D27" s="1155"/>
      <c r="E27" s="1156"/>
      <c r="F27" s="151"/>
      <c r="G27" s="151"/>
      <c r="H27" s="152"/>
      <c r="I27" s="153"/>
    </row>
    <row r="28" spans="1:15">
      <c r="A28" s="1049" t="s">
        <v>737</v>
      </c>
      <c r="B28" s="1049"/>
      <c r="C28" s="1049"/>
      <c r="D28" s="1049"/>
      <c r="E28" s="1049"/>
      <c r="F28" s="1049"/>
      <c r="G28" s="1049"/>
      <c r="H28" s="1049"/>
      <c r="I28" s="45">
        <f>I26</f>
        <v>0</v>
      </c>
    </row>
    <row r="29" spans="1:15">
      <c r="A29" s="1065"/>
      <c r="B29" s="1066"/>
      <c r="C29" s="1066"/>
      <c r="D29" s="1066"/>
      <c r="E29" s="1066"/>
      <c r="F29" s="1066"/>
      <c r="G29" s="1066"/>
      <c r="H29" s="1066"/>
      <c r="I29" s="1067"/>
    </row>
    <row r="30" spans="1:15">
      <c r="A30" s="1050" t="s">
        <v>738</v>
      </c>
      <c r="B30" s="1050"/>
      <c r="C30" s="1050"/>
      <c r="D30" s="1050"/>
      <c r="E30" s="1050"/>
      <c r="F30" s="1050"/>
      <c r="G30" s="1050"/>
      <c r="H30" s="1050"/>
      <c r="I30" s="1050"/>
    </row>
    <row r="31" spans="1:15">
      <c r="A31" s="1064" t="s">
        <v>739</v>
      </c>
      <c r="B31" s="1064"/>
      <c r="C31" s="1064"/>
      <c r="D31" s="1064"/>
      <c r="E31" s="1064"/>
      <c r="F31" s="1064"/>
      <c r="G31" s="1064"/>
      <c r="H31" s="1064"/>
      <c r="I31" s="53">
        <f>I13</f>
        <v>39.774000000000001</v>
      </c>
    </row>
    <row r="32" spans="1:15">
      <c r="A32" s="1064" t="s">
        <v>740</v>
      </c>
      <c r="B32" s="1064"/>
      <c r="C32" s="1064"/>
      <c r="D32" s="1064"/>
      <c r="E32" s="1064"/>
      <c r="F32" s="1064"/>
      <c r="G32" s="1064"/>
      <c r="H32" s="1064"/>
      <c r="I32" s="53">
        <f>I22</f>
        <v>55.874516</v>
      </c>
    </row>
    <row r="33" spans="1:9">
      <c r="A33" s="1064" t="s">
        <v>741</v>
      </c>
      <c r="B33" s="1064"/>
      <c r="C33" s="1064"/>
      <c r="D33" s="1064"/>
      <c r="E33" s="1064"/>
      <c r="F33" s="1064"/>
      <c r="G33" s="1064"/>
      <c r="H33" s="1064"/>
      <c r="I33" s="53">
        <f>I28</f>
        <v>0</v>
      </c>
    </row>
    <row r="34" spans="1:9">
      <c r="A34" s="1064" t="s">
        <v>742</v>
      </c>
      <c r="B34" s="1064"/>
      <c r="C34" s="1064"/>
      <c r="D34" s="1064"/>
      <c r="E34" s="1064"/>
      <c r="F34" s="1064"/>
      <c r="G34" s="1064"/>
      <c r="H34" s="1064"/>
      <c r="I34" s="57">
        <f>SUM(I31:I33)</f>
        <v>95.648516000000001</v>
      </c>
    </row>
  </sheetData>
  <mergeCells count="30">
    <mergeCell ref="A15:I15"/>
    <mergeCell ref="A1:H4"/>
    <mergeCell ref="I1:I2"/>
    <mergeCell ref="A5:H6"/>
    <mergeCell ref="I5:I6"/>
    <mergeCell ref="A7:I7"/>
    <mergeCell ref="A8:I8"/>
    <mergeCell ref="C9:E9"/>
    <mergeCell ref="C10:D10"/>
    <mergeCell ref="C11:D11"/>
    <mergeCell ref="C12:D12"/>
    <mergeCell ref="A13:H13"/>
    <mergeCell ref="C16:E16"/>
    <mergeCell ref="C21:E21"/>
    <mergeCell ref="A22:H22"/>
    <mergeCell ref="A24:I24"/>
    <mergeCell ref="C25:E25"/>
    <mergeCell ref="A32:H32"/>
    <mergeCell ref="A33:H33"/>
    <mergeCell ref="A34:H34"/>
    <mergeCell ref="C19:E19"/>
    <mergeCell ref="C17:E17"/>
    <mergeCell ref="C18:E18"/>
    <mergeCell ref="C20:E20"/>
    <mergeCell ref="C26:E26"/>
    <mergeCell ref="C27:E27"/>
    <mergeCell ref="A28:H28"/>
    <mergeCell ref="A29:I29"/>
    <mergeCell ref="A30:I30"/>
    <mergeCell ref="A31:H31"/>
  </mergeCells>
  <pageMargins left="0.7" right="0.7" top="0.75" bottom="0.75" header="0.3" footer="0.3"/>
  <pageSetup paperSize="9" scale="8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pageSetUpPr fitToPage="1"/>
  </sheetPr>
  <dimension ref="A1:Q10"/>
  <sheetViews>
    <sheetView view="pageBreakPreview" zoomScale="85" zoomScaleNormal="100" zoomScaleSheetLayoutView="85" workbookViewId="0">
      <selection activeCell="E19" sqref="E19"/>
    </sheetView>
  </sheetViews>
  <sheetFormatPr defaultRowHeight="15"/>
  <cols>
    <col min="1" max="1" width="11.7109375" customWidth="1"/>
    <col min="2" max="2" width="18.5703125" customWidth="1"/>
    <col min="3" max="3" width="50.42578125" bestFit="1" customWidth="1"/>
    <col min="4" max="4" width="26.42578125" bestFit="1" customWidth="1"/>
    <col min="5" max="5" width="34" customWidth="1"/>
    <col min="6" max="6" width="18.7109375" bestFit="1" customWidth="1"/>
    <col min="7" max="7" width="14" bestFit="1" customWidth="1"/>
    <col min="8" max="8" width="24.85546875" customWidth="1"/>
    <col min="9" max="9" width="38.85546875" customWidth="1"/>
    <col min="10" max="10" width="19.140625" bestFit="1" customWidth="1"/>
    <col min="11" max="11" width="14" bestFit="1" customWidth="1"/>
    <col min="12" max="12" width="24.42578125" bestFit="1" customWidth="1"/>
    <col min="13" max="13" width="36.85546875" customWidth="1"/>
    <col min="14" max="14" width="16.28515625" bestFit="1" customWidth="1"/>
    <col min="15" max="15" width="14" bestFit="1" customWidth="1"/>
    <col min="16" max="16" width="18.7109375" bestFit="1" customWidth="1"/>
    <col min="17" max="17" width="24" customWidth="1"/>
  </cols>
  <sheetData>
    <row r="1" spans="1:17" s="289" customFormat="1" ht="30.75" customHeight="1">
      <c r="A1" s="1167" t="s">
        <v>825</v>
      </c>
      <c r="B1" s="1168"/>
      <c r="C1" s="1168"/>
      <c r="D1" s="1168"/>
      <c r="E1" s="1168"/>
      <c r="F1" s="1168"/>
      <c r="G1" s="1168"/>
      <c r="H1" s="1168"/>
      <c r="I1" s="1168"/>
      <c r="J1" s="1168"/>
      <c r="K1" s="1168"/>
      <c r="L1" s="1168"/>
      <c r="M1" s="1168"/>
      <c r="N1" s="1168"/>
      <c r="O1" s="1168"/>
      <c r="P1" s="1168"/>
      <c r="Q1" s="1169"/>
    </row>
    <row r="2" spans="1:17" ht="15.75">
      <c r="A2" s="1164" t="s">
        <v>826</v>
      </c>
      <c r="B2" s="1165"/>
      <c r="C2" s="1165"/>
      <c r="D2" s="1165"/>
      <c r="E2" s="1165"/>
      <c r="F2" s="1165"/>
      <c r="G2" s="1165"/>
      <c r="H2" s="1165"/>
      <c r="I2" s="1165"/>
      <c r="J2" s="1165"/>
      <c r="K2" s="1165"/>
      <c r="L2" s="1165"/>
      <c r="M2" s="1165"/>
      <c r="N2" s="1165"/>
      <c r="O2" s="1165"/>
      <c r="P2" s="1165"/>
      <c r="Q2" s="1166"/>
    </row>
    <row r="3" spans="1:17" ht="22.5" customHeight="1">
      <c r="A3" s="1170" t="s">
        <v>2</v>
      </c>
      <c r="B3" s="1171"/>
      <c r="C3" s="1171"/>
      <c r="D3" s="1171"/>
      <c r="E3" s="1171"/>
      <c r="F3" s="1171"/>
      <c r="G3" s="1171"/>
      <c r="H3" s="1171"/>
      <c r="I3" s="1171"/>
      <c r="J3" s="1171"/>
      <c r="K3" s="1171"/>
      <c r="L3" s="1171"/>
      <c r="M3" s="1171"/>
      <c r="N3" s="1171"/>
      <c r="O3" s="1171"/>
      <c r="P3" s="1171"/>
      <c r="Q3" s="1172"/>
    </row>
    <row r="4" spans="1:17" s="708" customFormat="1" ht="15" customHeight="1">
      <c r="A4" s="1190" t="s">
        <v>552</v>
      </c>
      <c r="B4" s="1191"/>
      <c r="C4" s="1191"/>
      <c r="D4" s="1191"/>
      <c r="E4" s="1191"/>
      <c r="F4" s="1191"/>
      <c r="Q4" s="709"/>
    </row>
    <row r="5" spans="1:17" s="708" customFormat="1" ht="15" customHeight="1" thickBot="1">
      <c r="A5" s="1198" t="s">
        <v>827</v>
      </c>
      <c r="B5" s="1199"/>
      <c r="C5" s="1199"/>
      <c r="D5" s="1199"/>
      <c r="E5" s="1199"/>
      <c r="F5" s="1199"/>
      <c r="G5" s="1199"/>
      <c r="H5" s="1199"/>
      <c r="I5" s="1199"/>
      <c r="Q5" s="709"/>
    </row>
    <row r="6" spans="1:17">
      <c r="A6" s="1175" t="s">
        <v>828</v>
      </c>
      <c r="B6" s="1177" t="s">
        <v>829</v>
      </c>
      <c r="C6" s="1175" t="s">
        <v>717</v>
      </c>
      <c r="D6" s="1179" t="s">
        <v>830</v>
      </c>
      <c r="E6" s="1179" t="s">
        <v>831</v>
      </c>
      <c r="F6" s="1182" t="s">
        <v>832</v>
      </c>
      <c r="G6" s="1184" t="s">
        <v>833</v>
      </c>
      <c r="H6" s="1186" t="s">
        <v>834</v>
      </c>
      <c r="I6" s="1188" t="s">
        <v>831</v>
      </c>
      <c r="J6" s="1192" t="s">
        <v>832</v>
      </c>
      <c r="K6" s="1194" t="s">
        <v>835</v>
      </c>
      <c r="L6" s="1173" t="s">
        <v>836</v>
      </c>
      <c r="M6" s="1173" t="s">
        <v>831</v>
      </c>
      <c r="N6" s="1197" t="s">
        <v>832</v>
      </c>
      <c r="O6" s="1160" t="s">
        <v>835</v>
      </c>
      <c r="P6" s="1162" t="s">
        <v>837</v>
      </c>
      <c r="Q6" s="1162" t="s">
        <v>838</v>
      </c>
    </row>
    <row r="7" spans="1:17" ht="21.75" customHeight="1">
      <c r="A7" s="1176"/>
      <c r="B7" s="1178"/>
      <c r="C7" s="1176"/>
      <c r="D7" s="1180"/>
      <c r="E7" s="1181"/>
      <c r="F7" s="1183"/>
      <c r="G7" s="1185"/>
      <c r="H7" s="1187"/>
      <c r="I7" s="1189"/>
      <c r="J7" s="1193"/>
      <c r="K7" s="1195"/>
      <c r="L7" s="1174"/>
      <c r="M7" s="1196"/>
      <c r="N7" s="1196"/>
      <c r="O7" s="1161"/>
      <c r="P7" s="1163"/>
      <c r="Q7" s="1163"/>
    </row>
    <row r="8" spans="1:17" s="769" customFormat="1" ht="78.75" customHeight="1" thickBot="1">
      <c r="A8" s="762" t="s">
        <v>19</v>
      </c>
      <c r="B8" s="763" t="s">
        <v>384</v>
      </c>
      <c r="C8" s="763" t="s">
        <v>839</v>
      </c>
      <c r="D8" s="763" t="s">
        <v>840</v>
      </c>
      <c r="E8" s="764" t="s">
        <v>5034</v>
      </c>
      <c r="F8" s="765">
        <v>39000</v>
      </c>
      <c r="G8" s="766">
        <v>46083</v>
      </c>
      <c r="H8" s="767" t="s">
        <v>5039</v>
      </c>
      <c r="I8" s="768" t="s">
        <v>5035</v>
      </c>
      <c r="J8" s="765">
        <v>49179.78</v>
      </c>
      <c r="K8" s="766">
        <v>46084</v>
      </c>
      <c r="L8" s="763" t="s">
        <v>5036</v>
      </c>
      <c r="M8" s="764" t="s">
        <v>5037</v>
      </c>
      <c r="N8" s="765">
        <v>43900</v>
      </c>
      <c r="O8" s="766">
        <v>46083</v>
      </c>
      <c r="P8" s="765">
        <f>(N8+J8+F8)/3</f>
        <v>44026.593333333331</v>
      </c>
      <c r="Q8" s="763" t="s">
        <v>806</v>
      </c>
    </row>
    <row r="10" spans="1:17">
      <c r="D10" s="758"/>
    </row>
  </sheetData>
  <mergeCells count="22">
    <mergeCell ref="A4:F4"/>
    <mergeCell ref="J6:J7"/>
    <mergeCell ref="K6:K7"/>
    <mergeCell ref="M6:M7"/>
    <mergeCell ref="N6:N7"/>
    <mergeCell ref="A5:I5"/>
    <mergeCell ref="O6:O7"/>
    <mergeCell ref="P6:P7"/>
    <mergeCell ref="Q6:Q7"/>
    <mergeCell ref="A2:Q2"/>
    <mergeCell ref="A1:Q1"/>
    <mergeCell ref="A3:Q3"/>
    <mergeCell ref="L6:L7"/>
    <mergeCell ref="A6:A7"/>
    <mergeCell ref="B6:B7"/>
    <mergeCell ref="C6:C7"/>
    <mergeCell ref="D6:D7"/>
    <mergeCell ref="E6:E7"/>
    <mergeCell ref="F6:F7"/>
    <mergeCell ref="G6:G7"/>
    <mergeCell ref="H6:H7"/>
    <mergeCell ref="I6:I7"/>
  </mergeCells>
  <hyperlinks>
    <hyperlink ref="E8" r:id="rId1" display="vendas@mobilitaelevadores.com.br_x000a_Atendente: Ana_x000a_Local: Atiabaia (SP)" xr:uid="{5E2C0FD7-0232-4DA2-8C83-EA3A33713B77}"/>
    <hyperlink ref="M8" r:id="rId2" display="eliane@rbaelevadores.com.br_x000a_Atendente: Eliane_x000a_Local: São José do Rio Preto (SP)" xr:uid="{59375203-BB5B-450F-9993-B9A36C283DA9}"/>
    <hyperlink ref="I8" r:id="rId3" xr:uid="{6F9A0966-96F7-40AE-BA64-8C9ACF835363}"/>
  </hyperlinks>
  <pageMargins left="0.51181102362204722" right="0.51181102362204722" top="0.78740157480314965" bottom="0.78740157480314965" header="0.31496062992125984" footer="0.31496062992125984"/>
  <pageSetup paperSize="9" scale="33" fitToHeight="0" orientation="landscape" r:id="rId4"/>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008D7-1131-49BB-B5F1-8B03F3F157D8}">
  <dimension ref="A1:O1563"/>
  <sheetViews>
    <sheetView topLeftCell="A66" zoomScale="85" zoomScaleNormal="85" workbookViewId="0">
      <selection activeCell="A80" sqref="A80"/>
    </sheetView>
  </sheetViews>
  <sheetFormatPr defaultColWidth="12.28515625" defaultRowHeight="15"/>
  <cols>
    <col min="1" max="1" width="9.28515625" customWidth="1"/>
    <col min="2" max="2" width="33.85546875" bestFit="1" customWidth="1"/>
    <col min="5" max="5" width="13.85546875" style="747" bestFit="1" customWidth="1"/>
  </cols>
  <sheetData>
    <row r="1" spans="1:7">
      <c r="A1" s="936" t="s">
        <v>843</v>
      </c>
      <c r="B1" s="936"/>
      <c r="C1" s="936"/>
      <c r="D1" s="936"/>
      <c r="E1" s="936"/>
    </row>
    <row r="2" spans="1:7">
      <c r="A2" s="936" t="s">
        <v>844</v>
      </c>
      <c r="B2" s="936"/>
      <c r="C2" s="936"/>
      <c r="D2" s="936"/>
      <c r="E2" s="936"/>
    </row>
    <row r="3" spans="1:7">
      <c r="A3" s="936" t="s">
        <v>845</v>
      </c>
      <c r="B3" s="936"/>
      <c r="C3" s="936"/>
      <c r="D3" s="936"/>
      <c r="E3" s="936"/>
    </row>
    <row r="4" spans="1:7">
      <c r="A4" s="936" t="s">
        <v>3587</v>
      </c>
      <c r="B4" s="936"/>
      <c r="C4" s="936"/>
      <c r="D4" s="936"/>
      <c r="E4" s="936"/>
    </row>
    <row r="5" spans="1:7">
      <c r="A5" s="935"/>
      <c r="B5" s="935"/>
      <c r="C5" s="935"/>
      <c r="D5" s="935"/>
      <c r="E5" s="935"/>
      <c r="G5" s="748">
        <f>TRUNC(2.5727,4)</f>
        <v>2.5727000000000002</v>
      </c>
    </row>
    <row r="6" spans="1:7">
      <c r="A6" s="936" t="s">
        <v>3588</v>
      </c>
      <c r="B6" s="936"/>
      <c r="C6" s="936"/>
      <c r="D6" s="936"/>
      <c r="E6" s="936"/>
    </row>
    <row r="7" spans="1:7">
      <c r="A7" s="936" t="s">
        <v>3589</v>
      </c>
      <c r="B7" s="936"/>
      <c r="C7" s="936" t="s">
        <v>3590</v>
      </c>
      <c r="D7" s="936"/>
      <c r="E7" s="741" t="s">
        <v>3591</v>
      </c>
    </row>
    <row r="8" spans="1:7">
      <c r="A8" s="935"/>
      <c r="B8" s="935"/>
      <c r="C8" s="935"/>
      <c r="D8" s="935"/>
      <c r="E8" s="935"/>
    </row>
    <row r="9" spans="1:7">
      <c r="A9" s="1200"/>
      <c r="B9" s="1201"/>
      <c r="C9" s="1201"/>
      <c r="D9" s="1201"/>
      <c r="E9" s="1202"/>
    </row>
    <row r="10" spans="1:7">
      <c r="A10" s="1203" t="s">
        <v>3592</v>
      </c>
      <c r="B10" s="1204"/>
      <c r="C10" s="1204"/>
      <c r="D10" s="1204"/>
      <c r="E10" s="1205"/>
    </row>
    <row r="11" spans="1:7">
      <c r="A11" s="1200"/>
      <c r="B11" s="1201"/>
      <c r="C11" s="1201"/>
      <c r="D11" s="1201"/>
      <c r="E11" s="1202"/>
    </row>
    <row r="12" spans="1:7">
      <c r="A12" s="730" t="s">
        <v>3593</v>
      </c>
      <c r="B12" s="730" t="s">
        <v>3594</v>
      </c>
      <c r="C12" s="731" t="s">
        <v>857</v>
      </c>
      <c r="D12" s="731" t="s">
        <v>3595</v>
      </c>
      <c r="E12" s="742"/>
    </row>
    <row r="13" spans="1:7">
      <c r="A13" s="740">
        <v>1</v>
      </c>
      <c r="B13" s="740" t="s">
        <v>3596</v>
      </c>
      <c r="C13" s="740"/>
      <c r="D13" s="740"/>
      <c r="E13" s="743"/>
    </row>
    <row r="14" spans="1:7">
      <c r="A14" s="740">
        <v>101</v>
      </c>
      <c r="B14" s="740" t="s">
        <v>3597</v>
      </c>
      <c r="C14" s="740"/>
      <c r="D14" s="740"/>
      <c r="E14" s="743"/>
    </row>
    <row r="15" spans="1:7" ht="30">
      <c r="A15" s="739">
        <v>10101</v>
      </c>
      <c r="B15" s="739" t="s">
        <v>746</v>
      </c>
      <c r="C15" s="738" t="s">
        <v>3598</v>
      </c>
      <c r="D15" s="737">
        <v>8.5299999999999994</v>
      </c>
      <c r="E15" s="744">
        <v>21.94</v>
      </c>
    </row>
    <row r="16" spans="1:7">
      <c r="A16" s="739">
        <v>10106</v>
      </c>
      <c r="B16" s="739" t="s">
        <v>3599</v>
      </c>
      <c r="C16" s="738" t="s">
        <v>3598</v>
      </c>
      <c r="D16" s="737">
        <v>10.119999999999999</v>
      </c>
      <c r="E16" s="744"/>
    </row>
    <row r="17" spans="1:15" ht="30">
      <c r="A17" s="739">
        <v>10108</v>
      </c>
      <c r="B17" s="739" t="s">
        <v>3600</v>
      </c>
      <c r="C17" s="738" t="s">
        <v>3598</v>
      </c>
      <c r="D17" s="737">
        <v>10.119999999999999</v>
      </c>
      <c r="E17" s="744"/>
    </row>
    <row r="18" spans="1:15" ht="30">
      <c r="A18" s="739">
        <v>10111</v>
      </c>
      <c r="B18" s="739" t="s">
        <v>769</v>
      </c>
      <c r="C18" s="738" t="s">
        <v>3598</v>
      </c>
      <c r="D18" s="737">
        <v>10.119999999999999</v>
      </c>
      <c r="E18" s="744">
        <v>26.03</v>
      </c>
    </row>
    <row r="19" spans="1:15">
      <c r="A19" s="739">
        <v>10115</v>
      </c>
      <c r="B19" s="739" t="s">
        <v>805</v>
      </c>
      <c r="C19" s="738" t="s">
        <v>3598</v>
      </c>
      <c r="D19" s="737">
        <v>10.119999999999999</v>
      </c>
      <c r="E19" s="744">
        <v>26.03</v>
      </c>
    </row>
    <row r="20" spans="1:15" ht="30">
      <c r="A20" s="739">
        <v>10117</v>
      </c>
      <c r="B20" s="739" t="s">
        <v>3601</v>
      </c>
      <c r="C20" s="738" t="s">
        <v>3598</v>
      </c>
      <c r="D20" s="737">
        <v>17.489999999999998</v>
      </c>
      <c r="E20" s="744"/>
    </row>
    <row r="21" spans="1:15" ht="30">
      <c r="A21" s="739">
        <v>10118</v>
      </c>
      <c r="B21" s="739" t="s">
        <v>3602</v>
      </c>
      <c r="C21" s="738" t="s">
        <v>3598</v>
      </c>
      <c r="D21" s="737">
        <v>10.119999999999999</v>
      </c>
      <c r="E21" s="744"/>
    </row>
    <row r="22" spans="1:15">
      <c r="A22" s="739">
        <v>10121</v>
      </c>
      <c r="B22" s="739" t="s">
        <v>771</v>
      </c>
      <c r="C22" s="738" t="s">
        <v>3598</v>
      </c>
      <c r="D22" s="737">
        <v>10.119999999999999</v>
      </c>
      <c r="E22" s="744">
        <v>26.03</v>
      </c>
    </row>
    <row r="23" spans="1:15" ht="30">
      <c r="A23" s="739">
        <v>10124</v>
      </c>
      <c r="B23" s="739" t="s">
        <v>3603</v>
      </c>
      <c r="C23" s="738" t="s">
        <v>3598</v>
      </c>
      <c r="D23" s="737">
        <v>10.119999999999999</v>
      </c>
      <c r="E23" s="744"/>
    </row>
    <row r="24" spans="1:15">
      <c r="A24" s="739">
        <v>10126</v>
      </c>
      <c r="B24" s="739" t="s">
        <v>3604</v>
      </c>
      <c r="C24" s="738" t="s">
        <v>3598</v>
      </c>
      <c r="D24" s="737">
        <v>10.119999999999999</v>
      </c>
      <c r="E24" s="744"/>
      <c r="O24" t="s">
        <v>4992</v>
      </c>
    </row>
    <row r="25" spans="1:15">
      <c r="A25" s="739">
        <v>10128</v>
      </c>
      <c r="B25" s="739" t="s">
        <v>3605</v>
      </c>
      <c r="C25" s="738" t="s">
        <v>3598</v>
      </c>
      <c r="D25" s="737">
        <v>10.119999999999999</v>
      </c>
      <c r="E25" s="744"/>
    </row>
    <row r="26" spans="1:15">
      <c r="A26" s="739">
        <v>10130</v>
      </c>
      <c r="B26" s="739" t="s">
        <v>3606</v>
      </c>
      <c r="C26" s="738" t="s">
        <v>3598</v>
      </c>
      <c r="D26" s="737">
        <v>13.35</v>
      </c>
      <c r="E26" s="744"/>
    </row>
    <row r="27" spans="1:15">
      <c r="A27" s="739">
        <v>10132</v>
      </c>
      <c r="B27" s="739" t="s">
        <v>3607</v>
      </c>
      <c r="C27" s="738" t="s">
        <v>3598</v>
      </c>
      <c r="D27" s="737">
        <v>58.65</v>
      </c>
      <c r="E27" s="744"/>
    </row>
    <row r="28" spans="1:15" ht="30">
      <c r="A28" s="739">
        <v>10138</v>
      </c>
      <c r="B28" s="739" t="s">
        <v>3608</v>
      </c>
      <c r="C28" s="738" t="s">
        <v>3598</v>
      </c>
      <c r="D28" s="737">
        <v>10.119999999999999</v>
      </c>
      <c r="E28" s="744"/>
    </row>
    <row r="29" spans="1:15">
      <c r="A29" s="739">
        <v>10139</v>
      </c>
      <c r="B29" s="739" t="s">
        <v>773</v>
      </c>
      <c r="C29" s="738" t="s">
        <v>3598</v>
      </c>
      <c r="D29" s="737">
        <v>10.119999999999999</v>
      </c>
      <c r="E29" s="744">
        <v>26.03</v>
      </c>
    </row>
    <row r="30" spans="1:15">
      <c r="A30" s="739">
        <v>10140</v>
      </c>
      <c r="B30" s="739" t="s">
        <v>3609</v>
      </c>
      <c r="C30" s="738" t="s">
        <v>3598</v>
      </c>
      <c r="D30" s="737">
        <v>10.119999999999999</v>
      </c>
      <c r="E30" s="744"/>
    </row>
    <row r="31" spans="1:15" ht="30">
      <c r="A31" s="739">
        <v>10144</v>
      </c>
      <c r="B31" s="739" t="s">
        <v>3610</v>
      </c>
      <c r="C31" s="738" t="s">
        <v>3598</v>
      </c>
      <c r="D31" s="737">
        <v>10.119999999999999</v>
      </c>
      <c r="E31" s="744"/>
    </row>
    <row r="32" spans="1:15" ht="30">
      <c r="A32" s="739">
        <v>10146</v>
      </c>
      <c r="B32" s="739" t="s">
        <v>723</v>
      </c>
      <c r="C32" s="738" t="s">
        <v>3598</v>
      </c>
      <c r="D32" s="737">
        <v>7.65</v>
      </c>
      <c r="E32" s="744">
        <v>19.68</v>
      </c>
    </row>
    <row r="33" spans="1:5">
      <c r="A33" s="739">
        <v>10147</v>
      </c>
      <c r="B33" s="739" t="s">
        <v>3611</v>
      </c>
      <c r="C33" s="738" t="s">
        <v>3598</v>
      </c>
      <c r="D33" s="737">
        <v>10.119999999999999</v>
      </c>
      <c r="E33" s="744"/>
    </row>
    <row r="34" spans="1:5">
      <c r="A34" s="739">
        <v>10150</v>
      </c>
      <c r="B34" s="739" t="s">
        <v>727</v>
      </c>
      <c r="C34" s="738" t="s">
        <v>3598</v>
      </c>
      <c r="D34" s="737">
        <v>10.119999999999999</v>
      </c>
      <c r="E34" s="744">
        <v>26.03</v>
      </c>
    </row>
    <row r="35" spans="1:5" ht="60">
      <c r="A35" s="739">
        <v>10157</v>
      </c>
      <c r="B35" s="739" t="s">
        <v>3612</v>
      </c>
      <c r="C35" s="738" t="s">
        <v>3598</v>
      </c>
      <c r="D35" s="737">
        <v>10.8</v>
      </c>
      <c r="E35" s="744"/>
    </row>
    <row r="36" spans="1:5" ht="15" customHeight="1">
      <c r="A36" s="740">
        <v>102</v>
      </c>
      <c r="B36" s="740" t="s">
        <v>3613</v>
      </c>
      <c r="C36" s="740"/>
      <c r="D36" s="740"/>
      <c r="E36" s="744">
        <f t="shared" ref="E36" si="0">D36*$G$5</f>
        <v>0</v>
      </c>
    </row>
    <row r="37" spans="1:5" ht="30">
      <c r="A37" s="739">
        <v>10209</v>
      </c>
      <c r="B37" s="739" t="s">
        <v>3614</v>
      </c>
      <c r="C37" s="738" t="s">
        <v>3598</v>
      </c>
      <c r="D37" s="737">
        <v>19.04</v>
      </c>
      <c r="E37" s="744"/>
    </row>
    <row r="38" spans="1:5">
      <c r="A38" s="739">
        <v>10233</v>
      </c>
      <c r="B38" s="739" t="s">
        <v>3615</v>
      </c>
      <c r="C38" s="738" t="s">
        <v>3598</v>
      </c>
      <c r="D38" s="737">
        <v>7</v>
      </c>
      <c r="E38" s="744"/>
    </row>
    <row r="39" spans="1:5">
      <c r="A39" s="739">
        <v>10235</v>
      </c>
      <c r="B39" s="739" t="s">
        <v>3616</v>
      </c>
      <c r="C39" s="738" t="s">
        <v>3598</v>
      </c>
      <c r="D39" s="737">
        <v>7</v>
      </c>
      <c r="E39" s="744"/>
    </row>
    <row r="40" spans="1:5">
      <c r="A40" s="739">
        <v>10237</v>
      </c>
      <c r="B40" s="739" t="s">
        <v>3617</v>
      </c>
      <c r="C40" s="738" t="s">
        <v>3598</v>
      </c>
      <c r="D40" s="737">
        <v>13.45</v>
      </c>
      <c r="E40" s="744"/>
    </row>
    <row r="41" spans="1:5" ht="45">
      <c r="A41" s="739">
        <v>10260</v>
      </c>
      <c r="B41" s="739" t="s">
        <v>3618</v>
      </c>
      <c r="C41" s="738" t="s">
        <v>3598</v>
      </c>
      <c r="D41" s="737">
        <v>7.85</v>
      </c>
      <c r="E41" s="744"/>
    </row>
    <row r="42" spans="1:5" ht="30">
      <c r="A42" s="739">
        <v>10278</v>
      </c>
      <c r="B42" s="739" t="s">
        <v>757</v>
      </c>
      <c r="C42" s="738" t="s">
        <v>3598</v>
      </c>
      <c r="D42" s="737">
        <v>15.13</v>
      </c>
      <c r="E42" s="744">
        <v>38.92</v>
      </c>
    </row>
    <row r="43" spans="1:5" ht="30">
      <c r="A43" s="739">
        <v>10281</v>
      </c>
      <c r="B43" s="739" t="s">
        <v>3619</v>
      </c>
      <c r="C43" s="738" t="s">
        <v>3598</v>
      </c>
      <c r="D43" s="737">
        <v>9.64</v>
      </c>
      <c r="E43" s="744"/>
    </row>
    <row r="44" spans="1:5" ht="30">
      <c r="A44" s="739">
        <v>10282</v>
      </c>
      <c r="B44" s="739" t="s">
        <v>3620</v>
      </c>
      <c r="C44" s="738" t="s">
        <v>3598</v>
      </c>
      <c r="D44" s="737">
        <v>16.32</v>
      </c>
      <c r="E44" s="744"/>
    </row>
    <row r="45" spans="1:5" ht="45">
      <c r="A45" s="739">
        <v>10284</v>
      </c>
      <c r="B45" s="739" t="s">
        <v>3621</v>
      </c>
      <c r="C45" s="738" t="s">
        <v>3598</v>
      </c>
      <c r="D45" s="737">
        <v>8.89</v>
      </c>
      <c r="E45" s="744"/>
    </row>
    <row r="46" spans="1:5" ht="30">
      <c r="A46" s="739">
        <v>10285</v>
      </c>
      <c r="B46" s="739" t="s">
        <v>3622</v>
      </c>
      <c r="C46" s="738" t="s">
        <v>3598</v>
      </c>
      <c r="D46" s="737">
        <v>10.77</v>
      </c>
      <c r="E46" s="744"/>
    </row>
    <row r="47" spans="1:5">
      <c r="A47" s="739">
        <v>10290</v>
      </c>
      <c r="B47" s="739" t="s">
        <v>3623</v>
      </c>
      <c r="C47" s="738" t="s">
        <v>3598</v>
      </c>
      <c r="D47" s="737">
        <v>10.119999999999999</v>
      </c>
      <c r="E47" s="744"/>
    </row>
    <row r="48" spans="1:5" ht="30">
      <c r="A48" s="739">
        <v>10292</v>
      </c>
      <c r="B48" s="739" t="s">
        <v>3624</v>
      </c>
      <c r="C48" s="738" t="s">
        <v>3598</v>
      </c>
      <c r="D48" s="737">
        <v>11.45</v>
      </c>
      <c r="E48" s="744"/>
    </row>
    <row r="49" spans="1:5" ht="15" customHeight="1">
      <c r="A49" s="740">
        <v>103</v>
      </c>
      <c r="B49" s="740" t="s">
        <v>3625</v>
      </c>
      <c r="C49" s="740"/>
      <c r="D49" s="740"/>
      <c r="E49" s="744"/>
    </row>
    <row r="50" spans="1:5">
      <c r="A50" s="739">
        <v>10301</v>
      </c>
      <c r="B50" s="739" t="s">
        <v>3607</v>
      </c>
      <c r="C50" s="738" t="s">
        <v>3626</v>
      </c>
      <c r="D50" s="736">
        <v>12903</v>
      </c>
      <c r="E50" s="744"/>
    </row>
    <row r="51" spans="1:5">
      <c r="A51" s="739">
        <v>10302</v>
      </c>
      <c r="B51" s="739" t="s">
        <v>3627</v>
      </c>
      <c r="C51" s="738" t="s">
        <v>3626</v>
      </c>
      <c r="D51" s="736">
        <v>14740.23</v>
      </c>
      <c r="E51" s="744"/>
    </row>
    <row r="52" spans="1:5">
      <c r="A52" s="739">
        <v>10303</v>
      </c>
      <c r="B52" s="739" t="s">
        <v>3628</v>
      </c>
      <c r="C52" s="738" t="s">
        <v>3626</v>
      </c>
      <c r="D52" s="736">
        <v>16577.43</v>
      </c>
      <c r="E52" s="744"/>
    </row>
    <row r="53" spans="1:5">
      <c r="A53" s="739">
        <v>10304</v>
      </c>
      <c r="B53" s="739" t="s">
        <v>3629</v>
      </c>
      <c r="C53" s="738" t="s">
        <v>3626</v>
      </c>
      <c r="D53" s="736">
        <v>6544.04</v>
      </c>
      <c r="E53" s="744"/>
    </row>
    <row r="54" spans="1:5">
      <c r="A54" s="739">
        <v>10305</v>
      </c>
      <c r="B54" s="739" t="s">
        <v>3630</v>
      </c>
      <c r="C54" s="738" t="s">
        <v>3626</v>
      </c>
      <c r="D54" s="736">
        <v>5236.08</v>
      </c>
      <c r="E54" s="744"/>
    </row>
    <row r="55" spans="1:5">
      <c r="A55" s="739">
        <v>10306</v>
      </c>
      <c r="B55" s="739" t="s">
        <v>3631</v>
      </c>
      <c r="C55" s="738" t="s">
        <v>3626</v>
      </c>
      <c r="D55" s="736">
        <v>4188.18</v>
      </c>
      <c r="E55" s="744"/>
    </row>
    <row r="56" spans="1:5">
      <c r="A56" s="739">
        <v>10307</v>
      </c>
      <c r="B56" s="739" t="s">
        <v>3632</v>
      </c>
      <c r="C56" s="738" t="s">
        <v>3626</v>
      </c>
      <c r="D56" s="736">
        <v>4026.88</v>
      </c>
      <c r="E56" s="744"/>
    </row>
    <row r="57" spans="1:5">
      <c r="A57" s="739">
        <v>10308</v>
      </c>
      <c r="B57" s="739" t="s">
        <v>3633</v>
      </c>
      <c r="C57" s="738" t="s">
        <v>3626</v>
      </c>
      <c r="D57" s="736">
        <v>3097.6</v>
      </c>
      <c r="E57" s="744"/>
    </row>
    <row r="58" spans="1:5" ht="30">
      <c r="A58" s="739">
        <v>10309</v>
      </c>
      <c r="B58" s="739" t="s">
        <v>3634</v>
      </c>
      <c r="C58" s="738" t="s">
        <v>3626</v>
      </c>
      <c r="D58" s="736">
        <v>18041.96</v>
      </c>
      <c r="E58" s="744"/>
    </row>
    <row r="59" spans="1:5">
      <c r="A59" s="739">
        <v>10310</v>
      </c>
      <c r="B59" s="739" t="s">
        <v>3635</v>
      </c>
      <c r="C59" s="738" t="s">
        <v>3626</v>
      </c>
      <c r="D59" s="736">
        <v>3350.96</v>
      </c>
      <c r="E59" s="744"/>
    </row>
    <row r="60" spans="1:5">
      <c r="A60" s="739">
        <v>10311</v>
      </c>
      <c r="B60" s="739" t="s">
        <v>3636</v>
      </c>
      <c r="C60" s="738" t="s">
        <v>3626</v>
      </c>
      <c r="D60" s="736">
        <v>2226.4</v>
      </c>
      <c r="E60" s="744"/>
    </row>
    <row r="61" spans="1:5">
      <c r="A61" s="739">
        <v>10315</v>
      </c>
      <c r="B61" s="739" t="s">
        <v>3637</v>
      </c>
      <c r="C61" s="738" t="s">
        <v>3626</v>
      </c>
      <c r="D61" s="736">
        <v>1683</v>
      </c>
      <c r="E61" s="744"/>
    </row>
    <row r="62" spans="1:5">
      <c r="A62" s="739">
        <v>10316</v>
      </c>
      <c r="B62" s="739" t="s">
        <v>3638</v>
      </c>
      <c r="C62" s="738" t="s">
        <v>3626</v>
      </c>
      <c r="D62" s="736">
        <v>4580.6899999999996</v>
      </c>
      <c r="E62" s="744"/>
    </row>
    <row r="63" spans="1:5">
      <c r="A63" s="739">
        <v>10322</v>
      </c>
      <c r="B63" s="739" t="s">
        <v>3639</v>
      </c>
      <c r="C63" s="738" t="s">
        <v>3626</v>
      </c>
      <c r="D63" s="736">
        <v>10306.540000000001</v>
      </c>
      <c r="E63" s="744"/>
    </row>
    <row r="64" spans="1:5">
      <c r="A64" s="739">
        <v>10323</v>
      </c>
      <c r="B64" s="739" t="s">
        <v>3640</v>
      </c>
      <c r="C64" s="738" t="s">
        <v>3626</v>
      </c>
      <c r="D64" s="736">
        <v>1683</v>
      </c>
      <c r="E64" s="744"/>
    </row>
    <row r="65" spans="1:5">
      <c r="A65" s="733"/>
      <c r="B65" s="733"/>
      <c r="C65" s="733"/>
      <c r="D65" s="733"/>
      <c r="E65" s="745"/>
    </row>
    <row r="66" spans="1:5" ht="15" customHeight="1">
      <c r="A66" s="740" t="s">
        <v>3641</v>
      </c>
      <c r="B66" s="740"/>
      <c r="C66" s="740"/>
      <c r="D66" s="740"/>
      <c r="E66" s="743"/>
    </row>
    <row r="67" spans="1:5">
      <c r="A67" s="733"/>
      <c r="B67" s="733"/>
      <c r="C67" s="733"/>
      <c r="D67" s="733"/>
      <c r="E67" s="745"/>
    </row>
    <row r="68" spans="1:5">
      <c r="A68" s="734" t="s">
        <v>3593</v>
      </c>
      <c r="B68" s="734" t="s">
        <v>3594</v>
      </c>
      <c r="C68" s="732" t="s">
        <v>857</v>
      </c>
      <c r="D68" s="732" t="s">
        <v>3595</v>
      </c>
      <c r="E68" s="746"/>
    </row>
    <row r="69" spans="1:5">
      <c r="A69" s="740">
        <v>2</v>
      </c>
      <c r="B69" s="740" t="s">
        <v>3642</v>
      </c>
      <c r="C69" s="740"/>
      <c r="D69" s="740"/>
      <c r="E69" s="743"/>
    </row>
    <row r="70" spans="1:5" ht="15" customHeight="1">
      <c r="A70" s="740">
        <v>203</v>
      </c>
      <c r="B70" s="740" t="s">
        <v>3643</v>
      </c>
      <c r="C70" s="740"/>
      <c r="D70" s="740"/>
      <c r="E70" s="743"/>
    </row>
    <row r="71" spans="1:5" ht="30">
      <c r="A71" s="739">
        <v>20356</v>
      </c>
      <c r="B71" s="739" t="s">
        <v>3644</v>
      </c>
      <c r="C71" s="738" t="s">
        <v>3645</v>
      </c>
      <c r="D71" s="737">
        <v>87.15</v>
      </c>
      <c r="E71" s="744"/>
    </row>
    <row r="72" spans="1:5" ht="15" customHeight="1">
      <c r="A72" s="740">
        <v>204</v>
      </c>
      <c r="B72" s="740" t="s">
        <v>3646</v>
      </c>
      <c r="C72" s="740"/>
      <c r="D72" s="740"/>
      <c r="E72" s="743"/>
    </row>
    <row r="73" spans="1:5" ht="45">
      <c r="A73" s="739">
        <v>20416</v>
      </c>
      <c r="B73" s="739" t="s">
        <v>3647</v>
      </c>
      <c r="C73" s="738" t="s">
        <v>819</v>
      </c>
      <c r="D73" s="737">
        <v>557.39</v>
      </c>
      <c r="E73" s="744"/>
    </row>
    <row r="74" spans="1:5">
      <c r="A74" s="739">
        <v>20437</v>
      </c>
      <c r="B74" s="739" t="s">
        <v>3648</v>
      </c>
      <c r="C74" s="738" t="s">
        <v>749</v>
      </c>
      <c r="D74" s="737">
        <v>87.18</v>
      </c>
      <c r="E74" s="744"/>
    </row>
    <row r="75" spans="1:5" ht="30">
      <c r="A75" s="739">
        <v>20463</v>
      </c>
      <c r="B75" s="739" t="s">
        <v>3649</v>
      </c>
      <c r="C75" s="738" t="s">
        <v>749</v>
      </c>
      <c r="D75" s="737">
        <v>9.19</v>
      </c>
      <c r="E75" s="744"/>
    </row>
    <row r="76" spans="1:5" ht="30">
      <c r="A76" s="739">
        <v>20468</v>
      </c>
      <c r="B76" s="739" t="s">
        <v>3650</v>
      </c>
      <c r="C76" s="738" t="s">
        <v>749</v>
      </c>
      <c r="D76" s="737">
        <v>16.43</v>
      </c>
      <c r="E76" s="744"/>
    </row>
    <row r="77" spans="1:5" ht="15" customHeight="1">
      <c r="A77" s="740">
        <v>205</v>
      </c>
      <c r="B77" s="740" t="s">
        <v>3651</v>
      </c>
      <c r="C77" s="740"/>
      <c r="D77" s="740"/>
      <c r="E77" s="743"/>
    </row>
    <row r="78" spans="1:5">
      <c r="A78" s="739">
        <v>20503</v>
      </c>
      <c r="B78" s="739" t="s">
        <v>775</v>
      </c>
      <c r="C78" s="738" t="s">
        <v>819</v>
      </c>
      <c r="D78" s="737">
        <v>152</v>
      </c>
      <c r="E78" s="744"/>
    </row>
    <row r="79" spans="1:5" ht="30">
      <c r="A79" s="739">
        <v>20505</v>
      </c>
      <c r="B79" s="739" t="s">
        <v>778</v>
      </c>
      <c r="C79" s="738" t="s">
        <v>749</v>
      </c>
      <c r="D79" s="737">
        <v>1.08</v>
      </c>
      <c r="E79" s="744"/>
    </row>
    <row r="80" spans="1:5">
      <c r="A80" s="739">
        <v>20508</v>
      </c>
      <c r="B80" s="739" t="s">
        <v>780</v>
      </c>
      <c r="C80" s="738" t="s">
        <v>749</v>
      </c>
      <c r="D80" s="737">
        <v>0.61</v>
      </c>
      <c r="E80" s="744"/>
    </row>
    <row r="81" spans="1:5" ht="30">
      <c r="A81" s="739">
        <v>20509</v>
      </c>
      <c r="B81" s="739" t="s">
        <v>3652</v>
      </c>
      <c r="C81" s="738" t="s">
        <v>749</v>
      </c>
      <c r="D81" s="737">
        <v>4.5</v>
      </c>
      <c r="E81" s="744"/>
    </row>
    <row r="82" spans="1:5" ht="30">
      <c r="A82" s="739">
        <v>20510</v>
      </c>
      <c r="B82" s="739" t="s">
        <v>3653</v>
      </c>
      <c r="C82" s="738" t="s">
        <v>749</v>
      </c>
      <c r="D82" s="737">
        <v>0.77</v>
      </c>
      <c r="E82" s="744"/>
    </row>
    <row r="83" spans="1:5" ht="45">
      <c r="A83" s="739">
        <v>20514</v>
      </c>
      <c r="B83" s="739" t="s">
        <v>3654</v>
      </c>
      <c r="C83" s="738" t="s">
        <v>819</v>
      </c>
      <c r="D83" s="737">
        <v>517.04999999999995</v>
      </c>
      <c r="E83" s="744"/>
    </row>
    <row r="84" spans="1:5">
      <c r="A84" s="739">
        <v>20517</v>
      </c>
      <c r="B84" s="739" t="s">
        <v>782</v>
      </c>
      <c r="C84" s="738" t="s">
        <v>819</v>
      </c>
      <c r="D84" s="737">
        <v>173.27</v>
      </c>
      <c r="E84" s="744"/>
    </row>
    <row r="85" spans="1:5">
      <c r="A85" s="739">
        <v>20518</v>
      </c>
      <c r="B85" s="739" t="s">
        <v>784</v>
      </c>
      <c r="C85" s="738" t="s">
        <v>819</v>
      </c>
      <c r="D85" s="737">
        <v>173.27</v>
      </c>
      <c r="E85" s="744"/>
    </row>
    <row r="86" spans="1:5">
      <c r="A86" s="739">
        <v>20519</v>
      </c>
      <c r="B86" s="739" t="s">
        <v>3655</v>
      </c>
      <c r="C86" s="738" t="s">
        <v>819</v>
      </c>
      <c r="D86" s="737">
        <v>173.27</v>
      </c>
      <c r="E86" s="744"/>
    </row>
    <row r="87" spans="1:5">
      <c r="A87" s="739">
        <v>20520</v>
      </c>
      <c r="B87" s="739" t="s">
        <v>3656</v>
      </c>
      <c r="C87" s="738" t="s">
        <v>819</v>
      </c>
      <c r="D87" s="737">
        <v>173.27</v>
      </c>
      <c r="E87" s="744"/>
    </row>
    <row r="88" spans="1:5">
      <c r="A88" s="739">
        <v>20521</v>
      </c>
      <c r="B88" s="739" t="s">
        <v>3657</v>
      </c>
      <c r="C88" s="738" t="s">
        <v>819</v>
      </c>
      <c r="D88" s="737">
        <v>154.13999999999999</v>
      </c>
      <c r="E88" s="744"/>
    </row>
    <row r="89" spans="1:5">
      <c r="A89" s="739">
        <v>20522</v>
      </c>
      <c r="B89" s="739" t="s">
        <v>3658</v>
      </c>
      <c r="C89" s="738" t="s">
        <v>819</v>
      </c>
      <c r="D89" s="737">
        <v>224.48</v>
      </c>
      <c r="E89" s="744"/>
    </row>
    <row r="90" spans="1:5">
      <c r="A90" s="739">
        <v>20524</v>
      </c>
      <c r="B90" s="739" t="s">
        <v>3659</v>
      </c>
      <c r="C90" s="738" t="s">
        <v>819</v>
      </c>
      <c r="D90" s="737">
        <v>99.87</v>
      </c>
      <c r="E90" s="744"/>
    </row>
    <row r="91" spans="1:5">
      <c r="A91" s="739">
        <v>20553</v>
      </c>
      <c r="B91" s="739" t="s">
        <v>3660</v>
      </c>
      <c r="C91" s="738" t="s">
        <v>819</v>
      </c>
      <c r="D91" s="737">
        <v>173.27</v>
      </c>
      <c r="E91" s="744"/>
    </row>
    <row r="92" spans="1:5">
      <c r="A92" s="739">
        <v>20554</v>
      </c>
      <c r="B92" s="739" t="s">
        <v>3661</v>
      </c>
      <c r="C92" s="738" t="s">
        <v>819</v>
      </c>
      <c r="D92" s="737">
        <v>85</v>
      </c>
      <c r="E92" s="744"/>
    </row>
    <row r="93" spans="1:5" ht="45">
      <c r="A93" s="739">
        <v>20567</v>
      </c>
      <c r="B93" s="739" t="s">
        <v>3662</v>
      </c>
      <c r="C93" s="738" t="s">
        <v>819</v>
      </c>
      <c r="D93" s="737">
        <v>539.82000000000005</v>
      </c>
      <c r="E93" s="744"/>
    </row>
    <row r="94" spans="1:5">
      <c r="A94" s="739">
        <v>20571</v>
      </c>
      <c r="B94" s="739" t="s">
        <v>3663</v>
      </c>
      <c r="C94" s="738" t="s">
        <v>819</v>
      </c>
      <c r="D94" s="737">
        <v>173.27</v>
      </c>
      <c r="E94" s="744"/>
    </row>
    <row r="95" spans="1:5" ht="30">
      <c r="A95" s="739">
        <v>20572</v>
      </c>
      <c r="B95" s="739" t="s">
        <v>3664</v>
      </c>
      <c r="C95" s="738" t="s">
        <v>749</v>
      </c>
      <c r="D95" s="737">
        <v>3.89</v>
      </c>
      <c r="E95" s="744"/>
    </row>
    <row r="96" spans="1:5">
      <c r="A96" s="739">
        <v>20578</v>
      </c>
      <c r="B96" s="739" t="s">
        <v>3665</v>
      </c>
      <c r="C96" s="738" t="s">
        <v>819</v>
      </c>
      <c r="D96" s="737">
        <v>193.33</v>
      </c>
      <c r="E96" s="744"/>
    </row>
    <row r="97" spans="1:5">
      <c r="A97" s="739">
        <v>20580</v>
      </c>
      <c r="B97" s="739" t="s">
        <v>3666</v>
      </c>
      <c r="C97" s="738" t="s">
        <v>819</v>
      </c>
      <c r="D97" s="737">
        <v>115</v>
      </c>
      <c r="E97" s="744"/>
    </row>
    <row r="98" spans="1:5" ht="30">
      <c r="A98" s="739">
        <v>20584</v>
      </c>
      <c r="B98" s="739" t="s">
        <v>3667</v>
      </c>
      <c r="C98" s="738" t="s">
        <v>749</v>
      </c>
      <c r="D98" s="737">
        <v>2.2400000000000002</v>
      </c>
      <c r="E98" s="744"/>
    </row>
    <row r="99" spans="1:5">
      <c r="A99" s="739">
        <v>20588</v>
      </c>
      <c r="B99" s="739" t="s">
        <v>3668</v>
      </c>
      <c r="C99" s="738" t="s">
        <v>749</v>
      </c>
      <c r="D99" s="737">
        <v>9.19</v>
      </c>
      <c r="E99" s="744"/>
    </row>
    <row r="100" spans="1:5" ht="15" customHeight="1">
      <c r="A100" s="740">
        <v>207</v>
      </c>
      <c r="B100" s="740" t="s">
        <v>3651</v>
      </c>
      <c r="C100" s="740"/>
      <c r="D100" s="740"/>
      <c r="E100" s="743"/>
    </row>
    <row r="101" spans="1:5" ht="45">
      <c r="A101" s="739">
        <v>20732</v>
      </c>
      <c r="B101" s="739" t="s">
        <v>3669</v>
      </c>
      <c r="C101" s="738" t="s">
        <v>749</v>
      </c>
      <c r="D101" s="737">
        <v>1.97</v>
      </c>
      <c r="E101" s="744"/>
    </row>
    <row r="102" spans="1:5" ht="45">
      <c r="A102" s="739">
        <v>20746</v>
      </c>
      <c r="B102" s="739" t="s">
        <v>3670</v>
      </c>
      <c r="C102" s="738" t="s">
        <v>749</v>
      </c>
      <c r="D102" s="737">
        <v>4.38</v>
      </c>
      <c r="E102" s="744"/>
    </row>
    <row r="103" spans="1:5">
      <c r="A103" s="740">
        <v>209</v>
      </c>
      <c r="B103" s="740" t="s">
        <v>3671</v>
      </c>
      <c r="C103" s="740"/>
      <c r="D103" s="740"/>
      <c r="E103" s="743"/>
    </row>
    <row r="104" spans="1:5" ht="30">
      <c r="A104" s="739">
        <v>20910</v>
      </c>
      <c r="B104" s="739" t="s">
        <v>3672</v>
      </c>
      <c r="C104" s="738" t="s">
        <v>824</v>
      </c>
      <c r="D104" s="737">
        <v>57.25</v>
      </c>
      <c r="E104" s="744"/>
    </row>
    <row r="105" spans="1:5" ht="30">
      <c r="A105" s="739">
        <v>20975</v>
      </c>
      <c r="B105" s="739" t="s">
        <v>3673</v>
      </c>
      <c r="C105" s="738" t="s">
        <v>3674</v>
      </c>
      <c r="D105" s="737">
        <v>10.44</v>
      </c>
      <c r="E105" s="744"/>
    </row>
    <row r="106" spans="1:5">
      <c r="A106" s="739">
        <v>20977</v>
      </c>
      <c r="B106" s="739" t="s">
        <v>3675</v>
      </c>
      <c r="C106" s="738" t="s">
        <v>3674</v>
      </c>
      <c r="D106" s="737">
        <v>5.76</v>
      </c>
      <c r="E106" s="744"/>
    </row>
    <row r="107" spans="1:5">
      <c r="A107" s="739">
        <v>20982</v>
      </c>
      <c r="B107" s="739" t="s">
        <v>3676</v>
      </c>
      <c r="C107" s="738" t="s">
        <v>3674</v>
      </c>
      <c r="D107" s="737">
        <v>11.52</v>
      </c>
      <c r="E107" s="744"/>
    </row>
    <row r="108" spans="1:5" ht="30">
      <c r="A108" s="739">
        <v>20985</v>
      </c>
      <c r="B108" s="739" t="s">
        <v>786</v>
      </c>
      <c r="C108" s="738" t="s">
        <v>3674</v>
      </c>
      <c r="D108" s="737">
        <v>4.01</v>
      </c>
      <c r="E108" s="744"/>
    </row>
    <row r="109" spans="1:5" ht="30">
      <c r="A109" s="739">
        <v>20986</v>
      </c>
      <c r="B109" s="739" t="s">
        <v>3677</v>
      </c>
      <c r="C109" s="738" t="s">
        <v>3674</v>
      </c>
      <c r="D109" s="737">
        <v>3</v>
      </c>
      <c r="E109" s="744"/>
    </row>
    <row r="110" spans="1:5" ht="30">
      <c r="A110" s="739">
        <v>20987</v>
      </c>
      <c r="B110" s="739" t="s">
        <v>3678</v>
      </c>
      <c r="C110" s="738" t="s">
        <v>824</v>
      </c>
      <c r="D110" s="737">
        <v>59.89</v>
      </c>
      <c r="E110" s="744"/>
    </row>
    <row r="111" spans="1:5" ht="30">
      <c r="A111" s="739">
        <v>20988</v>
      </c>
      <c r="B111" s="739" t="s">
        <v>788</v>
      </c>
      <c r="C111" s="738" t="s">
        <v>3674</v>
      </c>
      <c r="D111" s="737">
        <v>18.04</v>
      </c>
      <c r="E111" s="744"/>
    </row>
    <row r="112" spans="1:5">
      <c r="A112" s="740">
        <v>210</v>
      </c>
      <c r="B112" s="740" t="s">
        <v>3671</v>
      </c>
      <c r="C112" s="740"/>
      <c r="D112" s="740"/>
      <c r="E112" s="743"/>
    </row>
    <row r="113" spans="1:5" ht="30">
      <c r="A113" s="739">
        <v>21005</v>
      </c>
      <c r="B113" s="739" t="s">
        <v>3679</v>
      </c>
      <c r="C113" s="738" t="s">
        <v>819</v>
      </c>
      <c r="D113" s="736">
        <v>7476.5</v>
      </c>
      <c r="E113" s="744"/>
    </row>
    <row r="114" spans="1:5" ht="30">
      <c r="A114" s="739">
        <v>21009</v>
      </c>
      <c r="B114" s="739" t="s">
        <v>3680</v>
      </c>
      <c r="C114" s="738" t="s">
        <v>3674</v>
      </c>
      <c r="D114" s="737">
        <v>8.6999999999999993</v>
      </c>
      <c r="E114" s="744"/>
    </row>
    <row r="115" spans="1:5" ht="30">
      <c r="A115" s="739">
        <v>21018</v>
      </c>
      <c r="B115" s="739" t="s">
        <v>3681</v>
      </c>
      <c r="C115" s="738" t="s">
        <v>3674</v>
      </c>
      <c r="D115" s="737">
        <v>18.57</v>
      </c>
      <c r="E115" s="744"/>
    </row>
    <row r="116" spans="1:5" ht="30">
      <c r="A116" s="739">
        <v>21023</v>
      </c>
      <c r="B116" s="739" t="s">
        <v>3682</v>
      </c>
      <c r="C116" s="738" t="s">
        <v>3645</v>
      </c>
      <c r="D116" s="737">
        <v>4.5</v>
      </c>
      <c r="E116" s="744"/>
    </row>
    <row r="117" spans="1:5" ht="30">
      <c r="A117" s="739">
        <v>21030</v>
      </c>
      <c r="B117" s="739" t="s">
        <v>3683</v>
      </c>
      <c r="C117" s="738" t="s">
        <v>824</v>
      </c>
      <c r="D117" s="737">
        <v>22.28</v>
      </c>
      <c r="E117" s="744"/>
    </row>
    <row r="118" spans="1:5" ht="30">
      <c r="A118" s="739">
        <v>21031</v>
      </c>
      <c r="B118" s="739" t="s">
        <v>3684</v>
      </c>
      <c r="C118" s="738" t="s">
        <v>824</v>
      </c>
      <c r="D118" s="737">
        <v>30.55</v>
      </c>
      <c r="E118" s="744"/>
    </row>
    <row r="119" spans="1:5" ht="30">
      <c r="A119" s="739">
        <v>21032</v>
      </c>
      <c r="B119" s="739" t="s">
        <v>3685</v>
      </c>
      <c r="C119" s="738" t="s">
        <v>824</v>
      </c>
      <c r="D119" s="737">
        <v>35.659999999999997</v>
      </c>
      <c r="E119" s="744"/>
    </row>
    <row r="120" spans="1:5" ht="30">
      <c r="A120" s="739">
        <v>21033</v>
      </c>
      <c r="B120" s="739" t="s">
        <v>3686</v>
      </c>
      <c r="C120" s="738" t="s">
        <v>824</v>
      </c>
      <c r="D120" s="737">
        <v>43.23</v>
      </c>
      <c r="E120" s="744"/>
    </row>
    <row r="121" spans="1:5" ht="30">
      <c r="A121" s="739">
        <v>21034</v>
      </c>
      <c r="B121" s="739" t="s">
        <v>3687</v>
      </c>
      <c r="C121" s="738" t="s">
        <v>824</v>
      </c>
      <c r="D121" s="737">
        <v>72.489999999999995</v>
      </c>
      <c r="E121" s="744"/>
    </row>
    <row r="122" spans="1:5" ht="30">
      <c r="A122" s="739">
        <v>21040</v>
      </c>
      <c r="B122" s="739" t="s">
        <v>3688</v>
      </c>
      <c r="C122" s="738" t="s">
        <v>3674</v>
      </c>
      <c r="D122" s="737">
        <v>45.03</v>
      </c>
      <c r="E122" s="744"/>
    </row>
    <row r="123" spans="1:5" ht="30">
      <c r="A123" s="739">
        <v>21041</v>
      </c>
      <c r="B123" s="739" t="s">
        <v>3689</v>
      </c>
      <c r="C123" s="738" t="s">
        <v>3674</v>
      </c>
      <c r="D123" s="737">
        <v>33.049999999999997</v>
      </c>
      <c r="E123" s="744"/>
    </row>
    <row r="124" spans="1:5" ht="30">
      <c r="A124" s="739">
        <v>21042</v>
      </c>
      <c r="B124" s="739" t="s">
        <v>3690</v>
      </c>
      <c r="C124" s="738" t="s">
        <v>3674</v>
      </c>
      <c r="D124" s="737">
        <v>53.35</v>
      </c>
      <c r="E124" s="744"/>
    </row>
    <row r="125" spans="1:5" ht="30">
      <c r="A125" s="739">
        <v>21043</v>
      </c>
      <c r="B125" s="739" t="s">
        <v>3691</v>
      </c>
      <c r="C125" s="738" t="s">
        <v>3674</v>
      </c>
      <c r="D125" s="737">
        <v>414.45</v>
      </c>
      <c r="E125" s="744"/>
    </row>
    <row r="126" spans="1:5" ht="30">
      <c r="A126" s="739">
        <v>21060</v>
      </c>
      <c r="B126" s="739" t="s">
        <v>3692</v>
      </c>
      <c r="C126" s="738" t="s">
        <v>3674</v>
      </c>
      <c r="D126" s="737">
        <v>5</v>
      </c>
      <c r="E126" s="744"/>
    </row>
    <row r="127" spans="1:5" ht="30">
      <c r="A127" s="739">
        <v>21061</v>
      </c>
      <c r="B127" s="739" t="s">
        <v>3693</v>
      </c>
      <c r="C127" s="738" t="s">
        <v>3674</v>
      </c>
      <c r="D127" s="737">
        <v>4</v>
      </c>
      <c r="E127" s="744"/>
    </row>
    <row r="128" spans="1:5">
      <c r="A128" s="739">
        <v>21085</v>
      </c>
      <c r="B128" s="739" t="s">
        <v>3694</v>
      </c>
      <c r="C128" s="738" t="s">
        <v>819</v>
      </c>
      <c r="D128" s="736">
        <v>7476.5</v>
      </c>
      <c r="E128" s="744"/>
    </row>
    <row r="129" spans="1:5">
      <c r="A129" s="739">
        <v>21089</v>
      </c>
      <c r="B129" s="739" t="s">
        <v>3695</v>
      </c>
      <c r="C129" s="738" t="s">
        <v>3674</v>
      </c>
      <c r="D129" s="737">
        <v>7.26</v>
      </c>
      <c r="E129" s="744"/>
    </row>
    <row r="130" spans="1:5">
      <c r="A130" s="739">
        <v>21091</v>
      </c>
      <c r="B130" s="739" t="s">
        <v>3696</v>
      </c>
      <c r="C130" s="738" t="s">
        <v>824</v>
      </c>
      <c r="D130" s="737">
        <v>39.950000000000003</v>
      </c>
      <c r="E130" s="744"/>
    </row>
    <row r="131" spans="1:5">
      <c r="A131" s="740">
        <v>211</v>
      </c>
      <c r="B131" s="740" t="s">
        <v>3697</v>
      </c>
      <c r="C131" s="740"/>
      <c r="D131" s="740"/>
      <c r="E131" s="743"/>
    </row>
    <row r="132" spans="1:5" ht="45">
      <c r="A132" s="739">
        <v>21108</v>
      </c>
      <c r="B132" s="739" t="s">
        <v>3698</v>
      </c>
      <c r="C132" s="738" t="s">
        <v>3674</v>
      </c>
      <c r="D132" s="737">
        <v>49.15</v>
      </c>
      <c r="E132" s="744"/>
    </row>
    <row r="133" spans="1:5" ht="30">
      <c r="A133" s="739">
        <v>21109</v>
      </c>
      <c r="B133" s="739" t="s">
        <v>3699</v>
      </c>
      <c r="C133" s="738" t="s">
        <v>3700</v>
      </c>
      <c r="D133" s="737">
        <v>210.24</v>
      </c>
      <c r="E133" s="744"/>
    </row>
    <row r="134" spans="1:5" ht="30">
      <c r="A134" s="739">
        <v>21111</v>
      </c>
      <c r="B134" s="739" t="s">
        <v>3701</v>
      </c>
      <c r="C134" s="738" t="s">
        <v>3674</v>
      </c>
      <c r="D134" s="737">
        <v>61.46</v>
      </c>
      <c r="E134" s="744"/>
    </row>
    <row r="135" spans="1:5" ht="30">
      <c r="A135" s="739">
        <v>21118</v>
      </c>
      <c r="B135" s="739" t="s">
        <v>3702</v>
      </c>
      <c r="C135" s="738" t="s">
        <v>3674</v>
      </c>
      <c r="D135" s="737">
        <v>34.94</v>
      </c>
      <c r="E135" s="744"/>
    </row>
    <row r="136" spans="1:5" ht="30">
      <c r="A136" s="739">
        <v>21144</v>
      </c>
      <c r="B136" s="739" t="s">
        <v>3703</v>
      </c>
      <c r="C136" s="738" t="s">
        <v>3674</v>
      </c>
      <c r="D136" s="737">
        <v>17.5</v>
      </c>
      <c r="E136" s="744"/>
    </row>
    <row r="137" spans="1:5" ht="30">
      <c r="A137" s="739">
        <v>21151</v>
      </c>
      <c r="B137" s="739" t="s">
        <v>3704</v>
      </c>
      <c r="C137" s="738" t="s">
        <v>3674</v>
      </c>
      <c r="D137" s="737">
        <v>3.63</v>
      </c>
      <c r="E137" s="744"/>
    </row>
    <row r="138" spans="1:5" ht="30">
      <c r="A138" s="739">
        <v>21170</v>
      </c>
      <c r="B138" s="739" t="s">
        <v>3705</v>
      </c>
      <c r="C138" s="738" t="s">
        <v>3674</v>
      </c>
      <c r="D138" s="737">
        <v>12.52</v>
      </c>
      <c r="E138" s="744"/>
    </row>
    <row r="139" spans="1:5">
      <c r="A139" s="740">
        <v>212</v>
      </c>
      <c r="B139" s="740" t="s">
        <v>3706</v>
      </c>
      <c r="C139" s="740"/>
      <c r="D139" s="740"/>
      <c r="E139" s="743"/>
    </row>
    <row r="140" spans="1:5" ht="30">
      <c r="A140" s="739">
        <v>21205</v>
      </c>
      <c r="B140" s="739" t="s">
        <v>3707</v>
      </c>
      <c r="C140" s="738" t="s">
        <v>3674</v>
      </c>
      <c r="D140" s="737">
        <v>18.190000000000001</v>
      </c>
      <c r="E140" s="744"/>
    </row>
    <row r="141" spans="1:5" ht="30">
      <c r="A141" s="739">
        <v>21211</v>
      </c>
      <c r="B141" s="739" t="s">
        <v>3708</v>
      </c>
      <c r="C141" s="738" t="s">
        <v>824</v>
      </c>
      <c r="D141" s="737">
        <v>19.739999999999998</v>
      </c>
      <c r="E141" s="744"/>
    </row>
    <row r="142" spans="1:5">
      <c r="A142" s="740">
        <v>213</v>
      </c>
      <c r="B142" s="740" t="s">
        <v>3697</v>
      </c>
      <c r="C142" s="740"/>
      <c r="D142" s="740"/>
      <c r="E142" s="743"/>
    </row>
    <row r="143" spans="1:5" ht="30">
      <c r="A143" s="739">
        <v>21305</v>
      </c>
      <c r="B143" s="739" t="s">
        <v>3709</v>
      </c>
      <c r="C143" s="738" t="s">
        <v>3674</v>
      </c>
      <c r="D143" s="737">
        <v>24.88</v>
      </c>
      <c r="E143" s="744"/>
    </row>
    <row r="144" spans="1:5" ht="30">
      <c r="A144" s="739">
        <v>21368</v>
      </c>
      <c r="B144" s="739" t="s">
        <v>3710</v>
      </c>
      <c r="C144" s="738" t="s">
        <v>3674</v>
      </c>
      <c r="D144" s="737">
        <v>3.01</v>
      </c>
      <c r="E144" s="744"/>
    </row>
    <row r="145" spans="1:5">
      <c r="A145" s="740">
        <v>215</v>
      </c>
      <c r="B145" s="740" t="s">
        <v>3711</v>
      </c>
      <c r="C145" s="740"/>
      <c r="D145" s="740"/>
      <c r="E145" s="743"/>
    </row>
    <row r="146" spans="1:5">
      <c r="A146" s="739">
        <v>21516</v>
      </c>
      <c r="B146" s="739" t="s">
        <v>3712</v>
      </c>
      <c r="C146" s="738" t="s">
        <v>749</v>
      </c>
      <c r="D146" s="737">
        <v>5.99</v>
      </c>
      <c r="E146" s="744"/>
    </row>
    <row r="147" spans="1:5">
      <c r="A147" s="739">
        <v>21517</v>
      </c>
      <c r="B147" s="739" t="s">
        <v>790</v>
      </c>
      <c r="C147" s="738" t="s">
        <v>749</v>
      </c>
      <c r="D147" s="737">
        <v>5.95</v>
      </c>
      <c r="E147" s="744"/>
    </row>
    <row r="148" spans="1:5">
      <c r="A148" s="739">
        <v>21521</v>
      </c>
      <c r="B148" s="739" t="s">
        <v>3713</v>
      </c>
      <c r="C148" s="738" t="s">
        <v>749</v>
      </c>
      <c r="D148" s="737">
        <v>5.57</v>
      </c>
      <c r="E148" s="744"/>
    </row>
    <row r="149" spans="1:5">
      <c r="A149" s="739">
        <v>21532</v>
      </c>
      <c r="B149" s="739" t="s">
        <v>3714</v>
      </c>
      <c r="C149" s="738" t="s">
        <v>749</v>
      </c>
      <c r="D149" s="737">
        <v>6.54</v>
      </c>
      <c r="E149" s="744"/>
    </row>
    <row r="150" spans="1:5" ht="30">
      <c r="A150" s="739">
        <v>21543</v>
      </c>
      <c r="B150" s="739" t="s">
        <v>3715</v>
      </c>
      <c r="C150" s="738" t="s">
        <v>824</v>
      </c>
      <c r="D150" s="737">
        <v>20.69</v>
      </c>
      <c r="E150" s="744"/>
    </row>
    <row r="151" spans="1:5" ht="30">
      <c r="A151" s="739">
        <v>21566</v>
      </c>
      <c r="B151" s="739" t="s">
        <v>3716</v>
      </c>
      <c r="C151" s="738" t="s">
        <v>3645</v>
      </c>
      <c r="D151" s="737">
        <v>0.4</v>
      </c>
      <c r="E151" s="744"/>
    </row>
    <row r="152" spans="1:5">
      <c r="A152" s="740">
        <v>220</v>
      </c>
      <c r="B152" s="740" t="s">
        <v>3717</v>
      </c>
      <c r="C152" s="740"/>
      <c r="D152" s="740"/>
      <c r="E152" s="743"/>
    </row>
    <row r="153" spans="1:5" ht="60">
      <c r="A153" s="739">
        <v>22001</v>
      </c>
      <c r="B153" s="739" t="s">
        <v>3718</v>
      </c>
      <c r="C153" s="738" t="s">
        <v>824</v>
      </c>
      <c r="D153" s="737">
        <v>65.33</v>
      </c>
      <c r="E153" s="744"/>
    </row>
    <row r="154" spans="1:5" ht="60">
      <c r="A154" s="739">
        <v>22002</v>
      </c>
      <c r="B154" s="739" t="s">
        <v>3719</v>
      </c>
      <c r="C154" s="738" t="s">
        <v>824</v>
      </c>
      <c r="D154" s="737">
        <v>76.33</v>
      </c>
      <c r="E154" s="744"/>
    </row>
    <row r="155" spans="1:5">
      <c r="A155" s="740">
        <v>225</v>
      </c>
      <c r="B155" s="740" t="s">
        <v>3720</v>
      </c>
      <c r="C155" s="740"/>
      <c r="D155" s="740"/>
      <c r="E155" s="743"/>
    </row>
    <row r="156" spans="1:5" ht="30">
      <c r="A156" s="739">
        <v>22502</v>
      </c>
      <c r="B156" s="739" t="s">
        <v>3721</v>
      </c>
      <c r="C156" s="738" t="s">
        <v>3645</v>
      </c>
      <c r="D156" s="737">
        <v>3.26</v>
      </c>
      <c r="E156" s="744"/>
    </row>
    <row r="157" spans="1:5" ht="30">
      <c r="A157" s="739">
        <v>22504</v>
      </c>
      <c r="B157" s="739" t="s">
        <v>3722</v>
      </c>
      <c r="C157" s="738" t="s">
        <v>3645</v>
      </c>
      <c r="D157" s="737">
        <v>4.09</v>
      </c>
      <c r="E157" s="744"/>
    </row>
    <row r="158" spans="1:5" ht="30">
      <c r="A158" s="739">
        <v>22505</v>
      </c>
      <c r="B158" s="739" t="s">
        <v>3723</v>
      </c>
      <c r="C158" s="738" t="s">
        <v>3645</v>
      </c>
      <c r="D158" s="737">
        <v>5.01</v>
      </c>
      <c r="E158" s="744"/>
    </row>
    <row r="159" spans="1:5" ht="30">
      <c r="A159" s="739">
        <v>22507</v>
      </c>
      <c r="B159" s="739" t="s">
        <v>3724</v>
      </c>
      <c r="C159" s="738" t="s">
        <v>3645</v>
      </c>
      <c r="D159" s="737">
        <v>4.57</v>
      </c>
      <c r="E159" s="744"/>
    </row>
    <row r="160" spans="1:5" ht="30">
      <c r="A160" s="739">
        <v>22508</v>
      </c>
      <c r="B160" s="739" t="s">
        <v>3725</v>
      </c>
      <c r="C160" s="738" t="s">
        <v>3645</v>
      </c>
      <c r="D160" s="737">
        <v>5.47</v>
      </c>
      <c r="E160" s="744"/>
    </row>
    <row r="161" spans="1:5" ht="30">
      <c r="A161" s="739">
        <v>22548</v>
      </c>
      <c r="B161" s="739" t="s">
        <v>3726</v>
      </c>
      <c r="C161" s="738" t="s">
        <v>3645</v>
      </c>
      <c r="D161" s="737">
        <v>3.45</v>
      </c>
      <c r="E161" s="744"/>
    </row>
    <row r="162" spans="1:5" ht="30">
      <c r="A162" s="739">
        <v>22585</v>
      </c>
      <c r="B162" s="739" t="s">
        <v>792</v>
      </c>
      <c r="C162" s="738" t="s">
        <v>3645</v>
      </c>
      <c r="D162" s="737">
        <v>1.38</v>
      </c>
      <c r="E162" s="744"/>
    </row>
    <row r="163" spans="1:5" ht="30">
      <c r="A163" s="739">
        <v>22586</v>
      </c>
      <c r="B163" s="739" t="s">
        <v>3727</v>
      </c>
      <c r="C163" s="738" t="s">
        <v>3645</v>
      </c>
      <c r="D163" s="737">
        <v>0.77</v>
      </c>
      <c r="E163" s="744"/>
    </row>
    <row r="164" spans="1:5">
      <c r="A164" s="740">
        <v>230</v>
      </c>
      <c r="B164" s="740" t="s">
        <v>3728</v>
      </c>
      <c r="C164" s="740"/>
      <c r="D164" s="740"/>
      <c r="E164" s="743"/>
    </row>
    <row r="165" spans="1:5" ht="30">
      <c r="A165" s="739">
        <v>23010</v>
      </c>
      <c r="B165" s="739" t="s">
        <v>3729</v>
      </c>
      <c r="C165" s="738" t="s">
        <v>3645</v>
      </c>
      <c r="D165" s="737">
        <v>15.69</v>
      </c>
      <c r="E165" s="744"/>
    </row>
    <row r="166" spans="1:5" ht="30">
      <c r="A166" s="739">
        <v>23015</v>
      </c>
      <c r="B166" s="739" t="s">
        <v>3730</v>
      </c>
      <c r="C166" s="738" t="s">
        <v>3645</v>
      </c>
      <c r="D166" s="737">
        <v>23.6</v>
      </c>
      <c r="E166" s="744"/>
    </row>
    <row r="167" spans="1:5">
      <c r="A167" s="740">
        <v>235</v>
      </c>
      <c r="B167" s="740" t="s">
        <v>3731</v>
      </c>
      <c r="C167" s="740"/>
      <c r="D167" s="740"/>
      <c r="E167" s="743"/>
    </row>
    <row r="168" spans="1:5" ht="30">
      <c r="A168" s="739">
        <v>23522</v>
      </c>
      <c r="B168" s="739" t="s">
        <v>3732</v>
      </c>
      <c r="C168" s="738" t="s">
        <v>824</v>
      </c>
      <c r="D168" s="737">
        <v>265.76</v>
      </c>
      <c r="E168" s="744"/>
    </row>
    <row r="169" spans="1:5" ht="15" customHeight="1">
      <c r="A169" s="740">
        <v>240</v>
      </c>
      <c r="B169" s="740" t="s">
        <v>3733</v>
      </c>
      <c r="C169" s="740"/>
      <c r="D169" s="740"/>
      <c r="E169" s="743"/>
    </row>
    <row r="170" spans="1:5" ht="60">
      <c r="A170" s="739">
        <v>24015</v>
      </c>
      <c r="B170" s="739" t="s">
        <v>3734</v>
      </c>
      <c r="C170" s="738" t="s">
        <v>749</v>
      </c>
      <c r="D170" s="737">
        <v>7.12</v>
      </c>
      <c r="E170" s="744"/>
    </row>
    <row r="171" spans="1:5">
      <c r="A171" s="739">
        <v>24020</v>
      </c>
      <c r="B171" s="739" t="s">
        <v>3735</v>
      </c>
      <c r="C171" s="738" t="s">
        <v>749</v>
      </c>
      <c r="D171" s="737">
        <v>9.4700000000000006</v>
      </c>
      <c r="E171" s="744"/>
    </row>
    <row r="172" spans="1:5" ht="30">
      <c r="A172" s="739">
        <v>24034</v>
      </c>
      <c r="B172" s="739" t="s">
        <v>3736</v>
      </c>
      <c r="C172" s="738" t="s">
        <v>749</v>
      </c>
      <c r="D172" s="737">
        <v>15.58</v>
      </c>
      <c r="E172" s="744"/>
    </row>
    <row r="173" spans="1:5" ht="45">
      <c r="A173" s="739">
        <v>24035</v>
      </c>
      <c r="B173" s="739" t="s">
        <v>3737</v>
      </c>
      <c r="C173" s="738" t="s">
        <v>749</v>
      </c>
      <c r="D173" s="737">
        <v>18.899999999999999</v>
      </c>
      <c r="E173" s="744"/>
    </row>
    <row r="174" spans="1:5">
      <c r="A174" s="739">
        <v>24038</v>
      </c>
      <c r="B174" s="739" t="s">
        <v>3738</v>
      </c>
      <c r="C174" s="738" t="s">
        <v>3739</v>
      </c>
      <c r="D174" s="737">
        <v>0.22</v>
      </c>
      <c r="E174" s="744"/>
    </row>
    <row r="175" spans="1:5" ht="30">
      <c r="A175" s="739">
        <v>24042</v>
      </c>
      <c r="B175" s="739" t="s">
        <v>3740</v>
      </c>
      <c r="C175" s="738" t="s">
        <v>749</v>
      </c>
      <c r="D175" s="737">
        <v>31.94</v>
      </c>
      <c r="E175" s="744"/>
    </row>
    <row r="176" spans="1:5" ht="30">
      <c r="A176" s="739">
        <v>24072</v>
      </c>
      <c r="B176" s="739" t="s">
        <v>3741</v>
      </c>
      <c r="C176" s="738" t="s">
        <v>824</v>
      </c>
      <c r="D176" s="737">
        <v>7.26</v>
      </c>
      <c r="E176" s="744"/>
    </row>
    <row r="177" spans="1:5" ht="15" customHeight="1">
      <c r="A177" s="740">
        <v>241</v>
      </c>
      <c r="B177" s="740" t="s">
        <v>3742</v>
      </c>
      <c r="C177" s="740"/>
      <c r="D177" s="740"/>
      <c r="E177" s="743"/>
    </row>
    <row r="178" spans="1:5">
      <c r="A178" s="739">
        <v>24116</v>
      </c>
      <c r="B178" s="739" t="s">
        <v>3743</v>
      </c>
      <c r="C178" s="738" t="s">
        <v>824</v>
      </c>
      <c r="D178" s="737">
        <v>1.06</v>
      </c>
      <c r="E178" s="744"/>
    </row>
    <row r="179" spans="1:5" ht="60">
      <c r="A179" s="739">
        <v>24130</v>
      </c>
      <c r="B179" s="739" t="s">
        <v>3744</v>
      </c>
      <c r="C179" s="738" t="s">
        <v>824</v>
      </c>
      <c r="D179" s="737">
        <v>373.49</v>
      </c>
      <c r="E179" s="744"/>
    </row>
    <row r="180" spans="1:5" ht="60">
      <c r="A180" s="739">
        <v>24131</v>
      </c>
      <c r="B180" s="739" t="s">
        <v>3745</v>
      </c>
      <c r="C180" s="738" t="s">
        <v>824</v>
      </c>
      <c r="D180" s="737">
        <v>431.43</v>
      </c>
      <c r="E180" s="744"/>
    </row>
    <row r="181" spans="1:5" ht="45">
      <c r="A181" s="739">
        <v>24145</v>
      </c>
      <c r="B181" s="739" t="s">
        <v>3746</v>
      </c>
      <c r="C181" s="738" t="s">
        <v>3747</v>
      </c>
      <c r="D181" s="737">
        <v>91.12</v>
      </c>
      <c r="E181" s="744"/>
    </row>
    <row r="182" spans="1:5" ht="30">
      <c r="A182" s="739">
        <v>24184</v>
      </c>
      <c r="B182" s="739" t="s">
        <v>3748</v>
      </c>
      <c r="C182" s="738" t="s">
        <v>3645</v>
      </c>
      <c r="D182" s="737">
        <v>36.82</v>
      </c>
      <c r="E182" s="744"/>
    </row>
    <row r="183" spans="1:5" ht="15" customHeight="1">
      <c r="A183" s="740">
        <v>245</v>
      </c>
      <c r="B183" s="740" t="s">
        <v>3749</v>
      </c>
      <c r="C183" s="740"/>
      <c r="D183" s="740"/>
      <c r="E183" s="743"/>
    </row>
    <row r="184" spans="1:5" ht="45">
      <c r="A184" s="739">
        <v>24516</v>
      </c>
      <c r="B184" s="739" t="s">
        <v>3750</v>
      </c>
      <c r="C184" s="738" t="s">
        <v>3645</v>
      </c>
      <c r="D184" s="737">
        <v>27.97</v>
      </c>
      <c r="E184" s="744"/>
    </row>
    <row r="185" spans="1:5">
      <c r="A185" s="740">
        <v>255</v>
      </c>
      <c r="B185" s="740" t="s">
        <v>3751</v>
      </c>
      <c r="C185" s="740"/>
      <c r="D185" s="740"/>
      <c r="E185" s="743"/>
    </row>
    <row r="186" spans="1:5" ht="30">
      <c r="A186" s="739">
        <v>25513</v>
      </c>
      <c r="B186" s="739" t="s">
        <v>3752</v>
      </c>
      <c r="C186" s="738" t="s">
        <v>824</v>
      </c>
      <c r="D186" s="737">
        <v>27.96</v>
      </c>
      <c r="E186" s="744"/>
    </row>
    <row r="187" spans="1:5" ht="30">
      <c r="A187" s="739">
        <v>25514</v>
      </c>
      <c r="B187" s="739" t="s">
        <v>3753</v>
      </c>
      <c r="C187" s="738" t="s">
        <v>824</v>
      </c>
      <c r="D187" s="737">
        <v>47.33</v>
      </c>
      <c r="E187" s="744"/>
    </row>
    <row r="188" spans="1:5" ht="30">
      <c r="A188" s="739">
        <v>25532</v>
      </c>
      <c r="B188" s="739" t="s">
        <v>3754</v>
      </c>
      <c r="C188" s="738" t="s">
        <v>824</v>
      </c>
      <c r="D188" s="737">
        <v>78.510000000000005</v>
      </c>
      <c r="E188" s="744"/>
    </row>
    <row r="189" spans="1:5" ht="30">
      <c r="A189" s="739">
        <v>25568</v>
      </c>
      <c r="B189" s="739" t="s">
        <v>3755</v>
      </c>
      <c r="C189" s="738" t="s">
        <v>824</v>
      </c>
      <c r="D189" s="737">
        <v>32.020000000000003</v>
      </c>
      <c r="E189" s="744"/>
    </row>
    <row r="190" spans="1:5" ht="30">
      <c r="A190" s="739">
        <v>25569</v>
      </c>
      <c r="B190" s="739" t="s">
        <v>3755</v>
      </c>
      <c r="C190" s="738" t="s">
        <v>824</v>
      </c>
      <c r="D190" s="737">
        <v>93.12</v>
      </c>
      <c r="E190" s="744"/>
    </row>
    <row r="191" spans="1:5" ht="30">
      <c r="A191" s="739">
        <v>25570</v>
      </c>
      <c r="B191" s="739" t="s">
        <v>3756</v>
      </c>
      <c r="C191" s="738" t="s">
        <v>3645</v>
      </c>
      <c r="D191" s="737">
        <v>2.08</v>
      </c>
      <c r="E191" s="744"/>
    </row>
    <row r="192" spans="1:5" ht="30">
      <c r="A192" s="739">
        <v>25571</v>
      </c>
      <c r="B192" s="739" t="s">
        <v>3757</v>
      </c>
      <c r="C192" s="738" t="s">
        <v>3645</v>
      </c>
      <c r="D192" s="737">
        <v>3.27</v>
      </c>
      <c r="E192" s="744"/>
    </row>
    <row r="193" spans="1:5" ht="30">
      <c r="A193" s="739">
        <v>25592</v>
      </c>
      <c r="B193" s="739" t="s">
        <v>3758</v>
      </c>
      <c r="C193" s="738" t="s">
        <v>824</v>
      </c>
      <c r="D193" s="737">
        <v>78.489999999999995</v>
      </c>
      <c r="E193" s="744"/>
    </row>
    <row r="194" spans="1:5">
      <c r="A194" s="740">
        <v>256</v>
      </c>
      <c r="B194" s="740" t="s">
        <v>3751</v>
      </c>
      <c r="C194" s="740"/>
      <c r="D194" s="740"/>
      <c r="E194" s="743"/>
    </row>
    <row r="195" spans="1:5" ht="30">
      <c r="A195" s="739">
        <v>25617</v>
      </c>
      <c r="B195" s="739" t="s">
        <v>3759</v>
      </c>
      <c r="C195" s="738" t="s">
        <v>824</v>
      </c>
      <c r="D195" s="737">
        <v>47.41</v>
      </c>
      <c r="E195" s="744"/>
    </row>
    <row r="196" spans="1:5">
      <c r="A196" s="740">
        <v>258</v>
      </c>
      <c r="B196" s="740" t="s">
        <v>3751</v>
      </c>
      <c r="C196" s="740"/>
      <c r="D196" s="740"/>
      <c r="E196" s="743"/>
    </row>
    <row r="197" spans="1:5" ht="60">
      <c r="A197" s="739">
        <v>25841</v>
      </c>
      <c r="B197" s="739" t="s">
        <v>3760</v>
      </c>
      <c r="C197" s="738" t="s">
        <v>824</v>
      </c>
      <c r="D197" s="737">
        <v>50.86</v>
      </c>
      <c r="E197" s="744"/>
    </row>
    <row r="198" spans="1:5" ht="60">
      <c r="A198" s="739">
        <v>25843</v>
      </c>
      <c r="B198" s="739" t="s">
        <v>3761</v>
      </c>
      <c r="C198" s="738" t="s">
        <v>824</v>
      </c>
      <c r="D198" s="737">
        <v>74.38</v>
      </c>
      <c r="E198" s="744"/>
    </row>
    <row r="199" spans="1:5">
      <c r="A199" s="740">
        <v>260</v>
      </c>
      <c r="B199" s="740" t="s">
        <v>3762</v>
      </c>
      <c r="C199" s="740"/>
      <c r="D199" s="740"/>
      <c r="E199" s="743"/>
    </row>
    <row r="200" spans="1:5" ht="30">
      <c r="A200" s="739">
        <v>26008</v>
      </c>
      <c r="B200" s="739" t="s">
        <v>3763</v>
      </c>
      <c r="C200" s="738" t="s">
        <v>3674</v>
      </c>
      <c r="D200" s="737">
        <v>74.41</v>
      </c>
      <c r="E200" s="744"/>
    </row>
    <row r="201" spans="1:5" ht="30">
      <c r="A201" s="739">
        <v>26015</v>
      </c>
      <c r="B201" s="739" t="s">
        <v>3764</v>
      </c>
      <c r="C201" s="738" t="s">
        <v>3674</v>
      </c>
      <c r="D201" s="737">
        <v>72.040000000000006</v>
      </c>
      <c r="E201" s="744"/>
    </row>
    <row r="202" spans="1:5" ht="30">
      <c r="A202" s="739">
        <v>26040</v>
      </c>
      <c r="B202" s="739" t="s">
        <v>3765</v>
      </c>
      <c r="C202" s="738" t="s">
        <v>3674</v>
      </c>
      <c r="D202" s="737">
        <v>7.69</v>
      </c>
      <c r="E202" s="744"/>
    </row>
    <row r="203" spans="1:5" ht="45">
      <c r="A203" s="739">
        <v>26091</v>
      </c>
      <c r="B203" s="739" t="s">
        <v>3766</v>
      </c>
      <c r="C203" s="738" t="s">
        <v>3674</v>
      </c>
      <c r="D203" s="737">
        <v>4.72</v>
      </c>
      <c r="E203" s="744"/>
    </row>
    <row r="204" spans="1:5" ht="15" customHeight="1">
      <c r="A204" s="740">
        <v>265</v>
      </c>
      <c r="B204" s="740" t="s">
        <v>3767</v>
      </c>
      <c r="C204" s="740"/>
      <c r="D204" s="740"/>
      <c r="E204" s="743"/>
    </row>
    <row r="205" spans="1:5">
      <c r="A205" s="739">
        <v>26503</v>
      </c>
      <c r="B205" s="739" t="s">
        <v>3768</v>
      </c>
      <c r="C205" s="738" t="s">
        <v>3645</v>
      </c>
      <c r="D205" s="737">
        <v>0.89</v>
      </c>
      <c r="E205" s="744"/>
    </row>
    <row r="206" spans="1:5">
      <c r="A206" s="739">
        <v>26506</v>
      </c>
      <c r="B206" s="739" t="s">
        <v>3769</v>
      </c>
      <c r="C206" s="738" t="s">
        <v>3645</v>
      </c>
      <c r="D206" s="737">
        <v>300.64999999999998</v>
      </c>
      <c r="E206" s="744"/>
    </row>
    <row r="207" spans="1:5" ht="45">
      <c r="A207" s="739">
        <v>26508</v>
      </c>
      <c r="B207" s="739" t="s">
        <v>3770</v>
      </c>
      <c r="C207" s="738" t="s">
        <v>3674</v>
      </c>
      <c r="D207" s="737">
        <v>7.29</v>
      </c>
      <c r="E207" s="744"/>
    </row>
    <row r="208" spans="1:5" ht="30">
      <c r="A208" s="739">
        <v>26512</v>
      </c>
      <c r="B208" s="739" t="s">
        <v>3771</v>
      </c>
      <c r="C208" s="738" t="s">
        <v>3645</v>
      </c>
      <c r="D208" s="737">
        <v>0.8</v>
      </c>
      <c r="E208" s="744"/>
    </row>
    <row r="209" spans="1:5" ht="45">
      <c r="A209" s="739">
        <v>26517</v>
      </c>
      <c r="B209" s="739" t="s">
        <v>3772</v>
      </c>
      <c r="C209" s="738" t="s">
        <v>3645</v>
      </c>
      <c r="D209" s="737">
        <v>1.18</v>
      </c>
      <c r="E209" s="744"/>
    </row>
    <row r="210" spans="1:5">
      <c r="A210" s="739">
        <v>26546</v>
      </c>
      <c r="B210" s="739" t="s">
        <v>3773</v>
      </c>
      <c r="C210" s="738" t="s">
        <v>3645</v>
      </c>
      <c r="D210" s="737">
        <v>0.23</v>
      </c>
      <c r="E210" s="744"/>
    </row>
    <row r="211" spans="1:5" ht="30">
      <c r="A211" s="739">
        <v>26548</v>
      </c>
      <c r="B211" s="739" t="s">
        <v>3774</v>
      </c>
      <c r="C211" s="738" t="s">
        <v>3645</v>
      </c>
      <c r="D211" s="737">
        <v>0.47</v>
      </c>
      <c r="E211" s="744"/>
    </row>
    <row r="212" spans="1:5">
      <c r="A212" s="739">
        <v>26549</v>
      </c>
      <c r="B212" s="739" t="s">
        <v>3775</v>
      </c>
      <c r="C212" s="738" t="s">
        <v>3645</v>
      </c>
      <c r="D212" s="737">
        <v>0.09</v>
      </c>
      <c r="E212" s="744"/>
    </row>
    <row r="213" spans="1:5" ht="45">
      <c r="A213" s="739">
        <v>26550</v>
      </c>
      <c r="B213" s="739" t="s">
        <v>3776</v>
      </c>
      <c r="C213" s="738" t="s">
        <v>3645</v>
      </c>
      <c r="D213" s="737">
        <v>14.1</v>
      </c>
      <c r="E213" s="744"/>
    </row>
    <row r="214" spans="1:5">
      <c r="A214" s="739">
        <v>26551</v>
      </c>
      <c r="B214" s="739" t="s">
        <v>3777</v>
      </c>
      <c r="C214" s="738" t="s">
        <v>3645</v>
      </c>
      <c r="D214" s="737">
        <v>0.31</v>
      </c>
      <c r="E214" s="744"/>
    </row>
    <row r="215" spans="1:5">
      <c r="A215" s="739">
        <v>26552</v>
      </c>
      <c r="B215" s="739" t="s">
        <v>3778</v>
      </c>
      <c r="C215" s="738" t="s">
        <v>3645</v>
      </c>
      <c r="D215" s="737">
        <v>0.08</v>
      </c>
      <c r="E215" s="744"/>
    </row>
    <row r="216" spans="1:5">
      <c r="A216" s="739">
        <v>26554</v>
      </c>
      <c r="B216" s="739" t="s">
        <v>3779</v>
      </c>
      <c r="C216" s="738" t="s">
        <v>3645</v>
      </c>
      <c r="D216" s="737">
        <v>0.13</v>
      </c>
      <c r="E216" s="744"/>
    </row>
    <row r="217" spans="1:5">
      <c r="A217" s="739">
        <v>26560</v>
      </c>
      <c r="B217" s="739" t="s">
        <v>3780</v>
      </c>
      <c r="C217" s="738" t="s">
        <v>749</v>
      </c>
      <c r="D217" s="737">
        <v>14.4</v>
      </c>
      <c r="E217" s="744"/>
    </row>
    <row r="218" spans="1:5">
      <c r="A218" s="739">
        <v>26563</v>
      </c>
      <c r="B218" s="739" t="s">
        <v>3781</v>
      </c>
      <c r="C218" s="738" t="s">
        <v>749</v>
      </c>
      <c r="D218" s="737">
        <v>18.87</v>
      </c>
      <c r="E218" s="744"/>
    </row>
    <row r="219" spans="1:5">
      <c r="A219" s="739">
        <v>26566</v>
      </c>
      <c r="B219" s="739" t="s">
        <v>3782</v>
      </c>
      <c r="C219" s="738" t="s">
        <v>749</v>
      </c>
      <c r="D219" s="737">
        <v>15.2</v>
      </c>
      <c r="E219" s="744"/>
    </row>
    <row r="220" spans="1:5">
      <c r="A220" s="739">
        <v>26569</v>
      </c>
      <c r="B220" s="739" t="s">
        <v>794</v>
      </c>
      <c r="C220" s="738" t="s">
        <v>749</v>
      </c>
      <c r="D220" s="737">
        <v>13.65</v>
      </c>
      <c r="E220" s="744"/>
    </row>
    <row r="221" spans="1:5">
      <c r="A221" s="739">
        <v>26570</v>
      </c>
      <c r="B221" s="739" t="s">
        <v>3783</v>
      </c>
      <c r="C221" s="738" t="s">
        <v>749</v>
      </c>
      <c r="D221" s="737">
        <v>13.65</v>
      </c>
      <c r="E221" s="744"/>
    </row>
    <row r="222" spans="1:5">
      <c r="A222" s="739">
        <v>26573</v>
      </c>
      <c r="B222" s="739" t="s">
        <v>3784</v>
      </c>
      <c r="C222" s="738" t="s">
        <v>749</v>
      </c>
      <c r="D222" s="737">
        <v>19.96</v>
      </c>
      <c r="E222" s="744"/>
    </row>
    <row r="223" spans="1:5" ht="30">
      <c r="A223" s="739">
        <v>26581</v>
      </c>
      <c r="B223" s="739" t="s">
        <v>3785</v>
      </c>
      <c r="C223" s="738" t="s">
        <v>749</v>
      </c>
      <c r="D223" s="737">
        <v>16.52</v>
      </c>
      <c r="E223" s="744"/>
    </row>
    <row r="224" spans="1:5">
      <c r="A224" s="739">
        <v>26588</v>
      </c>
      <c r="B224" s="739" t="s">
        <v>3786</v>
      </c>
      <c r="C224" s="738" t="s">
        <v>3645</v>
      </c>
      <c r="D224" s="737">
        <v>0.13</v>
      </c>
      <c r="E224" s="744"/>
    </row>
    <row r="225" spans="1:5" ht="30">
      <c r="A225" s="739">
        <v>26589</v>
      </c>
      <c r="B225" s="739" t="s">
        <v>3787</v>
      </c>
      <c r="C225" s="738" t="s">
        <v>3645</v>
      </c>
      <c r="D225" s="737">
        <v>0.2</v>
      </c>
      <c r="E225" s="744"/>
    </row>
    <row r="226" spans="1:5">
      <c r="A226" s="739">
        <v>26591</v>
      </c>
      <c r="B226" s="739" t="s">
        <v>3788</v>
      </c>
      <c r="C226" s="738" t="s">
        <v>3645</v>
      </c>
      <c r="D226" s="737">
        <v>0.06</v>
      </c>
      <c r="E226" s="744"/>
    </row>
    <row r="227" spans="1:5">
      <c r="A227" s="739">
        <v>26592</v>
      </c>
      <c r="B227" s="739" t="s">
        <v>3789</v>
      </c>
      <c r="C227" s="738" t="s">
        <v>3645</v>
      </c>
      <c r="D227" s="737">
        <v>0.09</v>
      </c>
      <c r="E227" s="744"/>
    </row>
    <row r="228" spans="1:5" ht="15" customHeight="1">
      <c r="A228" s="740">
        <v>266</v>
      </c>
      <c r="B228" s="740" t="s">
        <v>3790</v>
      </c>
      <c r="C228" s="740"/>
      <c r="D228" s="740"/>
      <c r="E228" s="743"/>
    </row>
    <row r="229" spans="1:5" ht="30">
      <c r="A229" s="739">
        <v>26607</v>
      </c>
      <c r="B229" s="739" t="s">
        <v>3791</v>
      </c>
      <c r="C229" s="738" t="s">
        <v>3645</v>
      </c>
      <c r="D229" s="737">
        <v>1.06</v>
      </c>
      <c r="E229" s="744"/>
    </row>
    <row r="230" spans="1:5" ht="30">
      <c r="A230" s="739">
        <v>26610</v>
      </c>
      <c r="B230" s="739" t="s">
        <v>3792</v>
      </c>
      <c r="C230" s="738" t="s">
        <v>3645</v>
      </c>
      <c r="D230" s="737">
        <v>0.49</v>
      </c>
      <c r="E230" s="744"/>
    </row>
    <row r="231" spans="1:5">
      <c r="A231" s="739">
        <v>26612</v>
      </c>
      <c r="B231" s="739" t="s">
        <v>3793</v>
      </c>
      <c r="C231" s="738" t="s">
        <v>3645</v>
      </c>
      <c r="D231" s="737">
        <v>0.63</v>
      </c>
      <c r="E231" s="744"/>
    </row>
    <row r="232" spans="1:5" ht="30">
      <c r="A232" s="739">
        <v>26617</v>
      </c>
      <c r="B232" s="739" t="s">
        <v>3794</v>
      </c>
      <c r="C232" s="738" t="s">
        <v>3674</v>
      </c>
      <c r="D232" s="737">
        <v>20.93</v>
      </c>
      <c r="E232" s="744"/>
    </row>
    <row r="233" spans="1:5" ht="30">
      <c r="A233" s="739">
        <v>26618</v>
      </c>
      <c r="B233" s="739" t="s">
        <v>3795</v>
      </c>
      <c r="C233" s="738" t="s">
        <v>3645</v>
      </c>
      <c r="D233" s="737">
        <v>25.99</v>
      </c>
      <c r="E233" s="744"/>
    </row>
    <row r="234" spans="1:5" ht="30">
      <c r="A234" s="739">
        <v>26648</v>
      </c>
      <c r="B234" s="739" t="s">
        <v>3796</v>
      </c>
      <c r="C234" s="738" t="s">
        <v>3645</v>
      </c>
      <c r="D234" s="737">
        <v>0.26</v>
      </c>
      <c r="E234" s="744"/>
    </row>
    <row r="235" spans="1:5">
      <c r="A235" s="739">
        <v>26663</v>
      </c>
      <c r="B235" s="739" t="s">
        <v>3797</v>
      </c>
      <c r="C235" s="738" t="s">
        <v>749</v>
      </c>
      <c r="D235" s="737">
        <v>13.76</v>
      </c>
      <c r="E235" s="744"/>
    </row>
    <row r="236" spans="1:5" ht="30">
      <c r="A236" s="739">
        <v>26664</v>
      </c>
      <c r="B236" s="739" t="s">
        <v>3798</v>
      </c>
      <c r="C236" s="738" t="s">
        <v>3645</v>
      </c>
      <c r="D236" s="737">
        <v>0.33</v>
      </c>
      <c r="E236" s="744"/>
    </row>
    <row r="237" spans="1:5" ht="45">
      <c r="A237" s="739">
        <v>26668</v>
      </c>
      <c r="B237" s="739" t="s">
        <v>3799</v>
      </c>
      <c r="C237" s="738" t="s">
        <v>3645</v>
      </c>
      <c r="D237" s="737">
        <v>97.48</v>
      </c>
      <c r="E237" s="744"/>
    </row>
    <row r="238" spans="1:5" ht="45">
      <c r="A238" s="739">
        <v>26669</v>
      </c>
      <c r="B238" s="739" t="s">
        <v>3800</v>
      </c>
      <c r="C238" s="738" t="s">
        <v>3645</v>
      </c>
      <c r="D238" s="737">
        <v>15.3</v>
      </c>
      <c r="E238" s="744"/>
    </row>
    <row r="239" spans="1:5" ht="45">
      <c r="A239" s="739">
        <v>26670</v>
      </c>
      <c r="B239" s="739" t="s">
        <v>3801</v>
      </c>
      <c r="C239" s="738" t="s">
        <v>3645</v>
      </c>
      <c r="D239" s="737">
        <v>229.73</v>
      </c>
      <c r="E239" s="744"/>
    </row>
    <row r="240" spans="1:5" ht="45">
      <c r="A240" s="739">
        <v>26671</v>
      </c>
      <c r="B240" s="739" t="s">
        <v>3802</v>
      </c>
      <c r="C240" s="738" t="s">
        <v>3645</v>
      </c>
      <c r="D240" s="737">
        <v>94.25</v>
      </c>
      <c r="E240" s="744"/>
    </row>
    <row r="241" spans="1:5" ht="45">
      <c r="A241" s="739">
        <v>26673</v>
      </c>
      <c r="B241" s="739" t="s">
        <v>3803</v>
      </c>
      <c r="C241" s="738" t="s">
        <v>3645</v>
      </c>
      <c r="D241" s="737">
        <v>3.53</v>
      </c>
      <c r="E241" s="744"/>
    </row>
    <row r="242" spans="1:5">
      <c r="A242" s="739">
        <v>26675</v>
      </c>
      <c r="B242" s="739" t="s">
        <v>3804</v>
      </c>
      <c r="C242" s="738" t="s">
        <v>3645</v>
      </c>
      <c r="D242" s="737">
        <v>0.34</v>
      </c>
      <c r="E242" s="744"/>
    </row>
    <row r="243" spans="1:5" ht="30">
      <c r="A243" s="739">
        <v>26678</v>
      </c>
      <c r="B243" s="739" t="s">
        <v>3805</v>
      </c>
      <c r="C243" s="738" t="s">
        <v>3645</v>
      </c>
      <c r="D243" s="737">
        <v>0.43</v>
      </c>
      <c r="E243" s="744"/>
    </row>
    <row r="244" spans="1:5" ht="15" customHeight="1">
      <c r="A244" s="740">
        <v>267</v>
      </c>
      <c r="B244" s="740" t="s">
        <v>3790</v>
      </c>
      <c r="C244" s="740"/>
      <c r="D244" s="740"/>
      <c r="E244" s="743"/>
    </row>
    <row r="245" spans="1:5" ht="45">
      <c r="A245" s="739">
        <v>26714</v>
      </c>
      <c r="B245" s="739" t="s">
        <v>3806</v>
      </c>
      <c r="C245" s="738" t="s">
        <v>3645</v>
      </c>
      <c r="D245" s="737">
        <v>16.18</v>
      </c>
      <c r="E245" s="744"/>
    </row>
    <row r="246" spans="1:5">
      <c r="A246" s="739">
        <v>26721</v>
      </c>
      <c r="B246" s="739" t="s">
        <v>3807</v>
      </c>
      <c r="C246" s="738" t="s">
        <v>749</v>
      </c>
      <c r="D246" s="737">
        <v>27.39</v>
      </c>
      <c r="E246" s="744"/>
    </row>
    <row r="247" spans="1:5" ht="15" customHeight="1">
      <c r="A247" s="740">
        <v>268</v>
      </c>
      <c r="B247" s="740" t="s">
        <v>3790</v>
      </c>
      <c r="C247" s="740"/>
      <c r="D247" s="740"/>
      <c r="E247" s="743"/>
    </row>
    <row r="248" spans="1:5" ht="30">
      <c r="A248" s="739">
        <v>26877</v>
      </c>
      <c r="B248" s="739" t="s">
        <v>3808</v>
      </c>
      <c r="C248" s="738" t="s">
        <v>3645</v>
      </c>
      <c r="D248" s="737">
        <v>0.64</v>
      </c>
      <c r="E248" s="744"/>
    </row>
    <row r="249" spans="1:5" ht="30">
      <c r="A249" s="739">
        <v>26879</v>
      </c>
      <c r="B249" s="739" t="s">
        <v>3809</v>
      </c>
      <c r="C249" s="738" t="s">
        <v>3645</v>
      </c>
      <c r="D249" s="737">
        <v>0.31</v>
      </c>
      <c r="E249" s="744"/>
    </row>
    <row r="250" spans="1:5" ht="30">
      <c r="A250" s="739">
        <v>26894</v>
      </c>
      <c r="B250" s="739" t="s">
        <v>3810</v>
      </c>
      <c r="C250" s="738" t="s">
        <v>3645</v>
      </c>
      <c r="D250" s="737">
        <v>0.14000000000000001</v>
      </c>
      <c r="E250" s="744"/>
    </row>
    <row r="251" spans="1:5" ht="15" customHeight="1">
      <c r="A251" s="740">
        <v>269</v>
      </c>
      <c r="B251" s="740" t="s">
        <v>3811</v>
      </c>
      <c r="C251" s="740"/>
      <c r="D251" s="740"/>
      <c r="E251" s="743"/>
    </row>
    <row r="252" spans="1:5" ht="30">
      <c r="A252" s="739">
        <v>26917</v>
      </c>
      <c r="B252" s="739" t="s">
        <v>3812</v>
      </c>
      <c r="C252" s="738" t="s">
        <v>3645</v>
      </c>
      <c r="D252" s="737">
        <v>82.52</v>
      </c>
      <c r="E252" s="744"/>
    </row>
    <row r="253" spans="1:5">
      <c r="A253" s="740">
        <v>270</v>
      </c>
      <c r="B253" s="740" t="s">
        <v>3813</v>
      </c>
      <c r="C253" s="740"/>
      <c r="D253" s="740"/>
      <c r="E253" s="743"/>
    </row>
    <row r="254" spans="1:5" ht="30">
      <c r="A254" s="739">
        <v>27002</v>
      </c>
      <c r="B254" s="739" t="s">
        <v>3814</v>
      </c>
      <c r="C254" s="738" t="s">
        <v>749</v>
      </c>
      <c r="D254" s="737">
        <v>14.36</v>
      </c>
      <c r="E254" s="744"/>
    </row>
    <row r="255" spans="1:5">
      <c r="A255" s="739">
        <v>27003</v>
      </c>
      <c r="B255" s="739" t="s">
        <v>3815</v>
      </c>
      <c r="C255" s="738" t="s">
        <v>749</v>
      </c>
      <c r="D255" s="737">
        <v>14.37</v>
      </c>
      <c r="E255" s="744"/>
    </row>
    <row r="256" spans="1:5">
      <c r="A256" s="739">
        <v>27004</v>
      </c>
      <c r="B256" s="739" t="s">
        <v>3816</v>
      </c>
      <c r="C256" s="738" t="s">
        <v>749</v>
      </c>
      <c r="D256" s="737">
        <v>15.21</v>
      </c>
      <c r="E256" s="744"/>
    </row>
    <row r="257" spans="1:5">
      <c r="A257" s="739">
        <v>27005</v>
      </c>
      <c r="B257" s="739" t="s">
        <v>3817</v>
      </c>
      <c r="C257" s="738" t="s">
        <v>749</v>
      </c>
      <c r="D257" s="737">
        <v>15.77</v>
      </c>
      <c r="E257" s="744"/>
    </row>
    <row r="258" spans="1:5">
      <c r="A258" s="739">
        <v>27006</v>
      </c>
      <c r="B258" s="739" t="s">
        <v>3818</v>
      </c>
      <c r="C258" s="738" t="s">
        <v>749</v>
      </c>
      <c r="D258" s="737">
        <v>18.68</v>
      </c>
      <c r="E258" s="744"/>
    </row>
    <row r="259" spans="1:5">
      <c r="A259" s="739">
        <v>27010</v>
      </c>
      <c r="B259" s="739" t="s">
        <v>796</v>
      </c>
      <c r="C259" s="738" t="s">
        <v>749</v>
      </c>
      <c r="D259" s="737">
        <v>12.07</v>
      </c>
      <c r="E259" s="744"/>
    </row>
    <row r="260" spans="1:5">
      <c r="A260" s="739">
        <v>27020</v>
      </c>
      <c r="B260" s="739" t="s">
        <v>3819</v>
      </c>
      <c r="C260" s="738" t="s">
        <v>3674</v>
      </c>
      <c r="D260" s="737">
        <v>0.42</v>
      </c>
      <c r="E260" s="744"/>
    </row>
    <row r="261" spans="1:5" ht="30">
      <c r="A261" s="739">
        <v>27022</v>
      </c>
      <c r="B261" s="739" t="s">
        <v>3820</v>
      </c>
      <c r="C261" s="738" t="s">
        <v>3674</v>
      </c>
      <c r="D261" s="737">
        <v>0.9</v>
      </c>
      <c r="E261" s="744"/>
    </row>
    <row r="262" spans="1:5">
      <c r="A262" s="740">
        <v>275</v>
      </c>
      <c r="B262" s="740" t="s">
        <v>3821</v>
      </c>
      <c r="C262" s="740"/>
      <c r="D262" s="740"/>
      <c r="E262" s="743"/>
    </row>
    <row r="263" spans="1:5" ht="30">
      <c r="A263" s="739">
        <v>27504</v>
      </c>
      <c r="B263" s="739" t="s">
        <v>3822</v>
      </c>
      <c r="C263" s="738" t="s">
        <v>3645</v>
      </c>
      <c r="D263" s="737">
        <v>104.36</v>
      </c>
      <c r="E263" s="744"/>
    </row>
    <row r="264" spans="1:5" ht="30">
      <c r="A264" s="739">
        <v>27520</v>
      </c>
      <c r="B264" s="739" t="s">
        <v>3823</v>
      </c>
      <c r="C264" s="738" t="s">
        <v>824</v>
      </c>
      <c r="D264" s="737">
        <v>21.95</v>
      </c>
      <c r="E264" s="744"/>
    </row>
    <row r="265" spans="1:5" ht="30">
      <c r="A265" s="739">
        <v>27532</v>
      </c>
      <c r="B265" s="739" t="s">
        <v>3824</v>
      </c>
      <c r="C265" s="738" t="s">
        <v>824</v>
      </c>
      <c r="D265" s="737">
        <v>99.61</v>
      </c>
      <c r="E265" s="744"/>
    </row>
    <row r="266" spans="1:5" ht="45">
      <c r="A266" s="739">
        <v>27546</v>
      </c>
      <c r="B266" s="739" t="s">
        <v>3825</v>
      </c>
      <c r="C266" s="738" t="s">
        <v>824</v>
      </c>
      <c r="D266" s="737">
        <v>50.6</v>
      </c>
      <c r="E266" s="744"/>
    </row>
    <row r="267" spans="1:5">
      <c r="A267" s="740">
        <v>276</v>
      </c>
      <c r="B267" s="740" t="s">
        <v>3826</v>
      </c>
      <c r="C267" s="740"/>
      <c r="D267" s="740"/>
      <c r="E267" s="743"/>
    </row>
    <row r="268" spans="1:5" ht="45">
      <c r="A268" s="739">
        <v>27602</v>
      </c>
      <c r="B268" s="739" t="s">
        <v>3827</v>
      </c>
      <c r="C268" s="738" t="s">
        <v>824</v>
      </c>
      <c r="D268" s="737">
        <v>36.35</v>
      </c>
      <c r="E268" s="744"/>
    </row>
    <row r="269" spans="1:5" ht="30">
      <c r="A269" s="739">
        <v>27666</v>
      </c>
      <c r="B269" s="739" t="s">
        <v>3828</v>
      </c>
      <c r="C269" s="738" t="s">
        <v>824</v>
      </c>
      <c r="D269" s="737">
        <v>74.75</v>
      </c>
      <c r="E269" s="744"/>
    </row>
    <row r="270" spans="1:5" ht="45">
      <c r="A270" s="739">
        <v>27676</v>
      </c>
      <c r="B270" s="739" t="s">
        <v>3829</v>
      </c>
      <c r="C270" s="738" t="s">
        <v>824</v>
      </c>
      <c r="D270" s="737">
        <v>139.44</v>
      </c>
      <c r="E270" s="744"/>
    </row>
    <row r="271" spans="1:5" ht="30">
      <c r="A271" s="739">
        <v>27677</v>
      </c>
      <c r="B271" s="739" t="s">
        <v>3830</v>
      </c>
      <c r="C271" s="738" t="s">
        <v>824</v>
      </c>
      <c r="D271" s="737">
        <v>18.079999999999998</v>
      </c>
      <c r="E271" s="744"/>
    </row>
    <row r="272" spans="1:5" ht="30">
      <c r="A272" s="739">
        <v>27678</v>
      </c>
      <c r="B272" s="739" t="s">
        <v>3831</v>
      </c>
      <c r="C272" s="738" t="s">
        <v>824</v>
      </c>
      <c r="D272" s="737">
        <v>40.83</v>
      </c>
      <c r="E272" s="744"/>
    </row>
    <row r="273" spans="1:5" ht="30">
      <c r="A273" s="739">
        <v>27679</v>
      </c>
      <c r="B273" s="739" t="s">
        <v>3832</v>
      </c>
      <c r="C273" s="738" t="s">
        <v>824</v>
      </c>
      <c r="D273" s="737">
        <v>135.34</v>
      </c>
      <c r="E273" s="744"/>
    </row>
    <row r="274" spans="1:5" ht="30">
      <c r="A274" s="739">
        <v>27680</v>
      </c>
      <c r="B274" s="739" t="s">
        <v>3833</v>
      </c>
      <c r="C274" s="738" t="s">
        <v>824</v>
      </c>
      <c r="D274" s="737">
        <v>85.47</v>
      </c>
      <c r="E274" s="744"/>
    </row>
    <row r="275" spans="1:5">
      <c r="A275" s="740">
        <v>280</v>
      </c>
      <c r="B275" s="740" t="s">
        <v>1180</v>
      </c>
      <c r="C275" s="740"/>
      <c r="D275" s="740"/>
      <c r="E275" s="743"/>
    </row>
    <row r="276" spans="1:5">
      <c r="A276" s="739">
        <v>28001</v>
      </c>
      <c r="B276" s="739" t="s">
        <v>3834</v>
      </c>
      <c r="C276" s="738" t="s">
        <v>819</v>
      </c>
      <c r="D276" s="737">
        <v>53.33</v>
      </c>
      <c r="E276" s="744"/>
    </row>
    <row r="277" spans="1:5" ht="30">
      <c r="A277" s="739">
        <v>28004</v>
      </c>
      <c r="B277" s="739" t="s">
        <v>3835</v>
      </c>
      <c r="C277" s="738" t="s">
        <v>3645</v>
      </c>
      <c r="D277" s="737">
        <v>84.97</v>
      </c>
      <c r="E277" s="744"/>
    </row>
    <row r="278" spans="1:5" ht="45">
      <c r="A278" s="739">
        <v>28005</v>
      </c>
      <c r="B278" s="739" t="s">
        <v>3836</v>
      </c>
      <c r="C278" s="738" t="s">
        <v>749</v>
      </c>
      <c r="D278" s="737">
        <v>39.47</v>
      </c>
      <c r="E278" s="744"/>
    </row>
    <row r="279" spans="1:5">
      <c r="A279" s="739">
        <v>28008</v>
      </c>
      <c r="B279" s="739" t="s">
        <v>798</v>
      </c>
      <c r="C279" s="738" t="s">
        <v>3747</v>
      </c>
      <c r="D279" s="737">
        <v>11.57</v>
      </c>
      <c r="E279" s="744"/>
    </row>
    <row r="280" spans="1:5" ht="30">
      <c r="A280" s="739">
        <v>28028</v>
      </c>
      <c r="B280" s="739" t="s">
        <v>3837</v>
      </c>
      <c r="C280" s="738" t="s">
        <v>3674</v>
      </c>
      <c r="D280" s="737">
        <v>12.05</v>
      </c>
      <c r="E280" s="744"/>
    </row>
    <row r="281" spans="1:5">
      <c r="A281" s="739">
        <v>28056</v>
      </c>
      <c r="B281" s="739" t="s">
        <v>3838</v>
      </c>
      <c r="C281" s="738" t="s">
        <v>3674</v>
      </c>
      <c r="D281" s="737">
        <v>3.44</v>
      </c>
      <c r="E281" s="744"/>
    </row>
    <row r="282" spans="1:5" ht="30">
      <c r="A282" s="739">
        <v>28067</v>
      </c>
      <c r="B282" s="739" t="s">
        <v>3839</v>
      </c>
      <c r="C282" s="738" t="s">
        <v>3674</v>
      </c>
      <c r="D282" s="737">
        <v>4.04</v>
      </c>
      <c r="E282" s="744"/>
    </row>
    <row r="283" spans="1:5" ht="30">
      <c r="A283" s="739">
        <v>28068</v>
      </c>
      <c r="B283" s="739" t="s">
        <v>3840</v>
      </c>
      <c r="C283" s="738" t="s">
        <v>3674</v>
      </c>
      <c r="D283" s="737">
        <v>7.83</v>
      </c>
      <c r="E283" s="744"/>
    </row>
    <row r="284" spans="1:5">
      <c r="A284" s="740">
        <v>281</v>
      </c>
      <c r="B284" s="740" t="s">
        <v>3841</v>
      </c>
      <c r="C284" s="740"/>
      <c r="D284" s="740"/>
      <c r="E284" s="743"/>
    </row>
    <row r="285" spans="1:5" ht="30">
      <c r="A285" s="739">
        <v>28125</v>
      </c>
      <c r="B285" s="739" t="s">
        <v>3842</v>
      </c>
      <c r="C285" s="738" t="s">
        <v>3674</v>
      </c>
      <c r="D285" s="737">
        <v>10.09</v>
      </c>
      <c r="E285" s="744"/>
    </row>
    <row r="286" spans="1:5" ht="60">
      <c r="A286" s="739">
        <v>28183</v>
      </c>
      <c r="B286" s="739" t="s">
        <v>3843</v>
      </c>
      <c r="C286" s="738" t="s">
        <v>3645</v>
      </c>
      <c r="D286" s="737">
        <v>381.82</v>
      </c>
      <c r="E286" s="744"/>
    </row>
    <row r="287" spans="1:5">
      <c r="A287" s="740">
        <v>282</v>
      </c>
      <c r="B287" s="740" t="s">
        <v>3841</v>
      </c>
      <c r="C287" s="740"/>
      <c r="D287" s="740"/>
      <c r="E287" s="743"/>
    </row>
    <row r="288" spans="1:5" ht="45">
      <c r="A288" s="739">
        <v>28267</v>
      </c>
      <c r="B288" s="739" t="s">
        <v>3844</v>
      </c>
      <c r="C288" s="738" t="s">
        <v>3645</v>
      </c>
      <c r="D288" s="737">
        <v>103.82</v>
      </c>
      <c r="E288" s="744"/>
    </row>
    <row r="289" spans="1:5">
      <c r="A289" s="739">
        <v>28270</v>
      </c>
      <c r="B289" s="739" t="s">
        <v>3845</v>
      </c>
      <c r="C289" s="738" t="s">
        <v>3674</v>
      </c>
      <c r="D289" s="737">
        <v>0.21</v>
      </c>
      <c r="E289" s="744"/>
    </row>
    <row r="290" spans="1:5" ht="45">
      <c r="A290" s="739">
        <v>28273</v>
      </c>
      <c r="B290" s="739" t="s">
        <v>3846</v>
      </c>
      <c r="C290" s="738" t="s">
        <v>3645</v>
      </c>
      <c r="D290" s="737">
        <v>152.88</v>
      </c>
      <c r="E290" s="744"/>
    </row>
    <row r="291" spans="1:5">
      <c r="A291" s="740">
        <v>290</v>
      </c>
      <c r="B291" s="740" t="s">
        <v>3841</v>
      </c>
      <c r="C291" s="740"/>
      <c r="D291" s="740"/>
      <c r="E291" s="743"/>
    </row>
    <row r="292" spans="1:5" ht="30">
      <c r="A292" s="739">
        <v>29028</v>
      </c>
      <c r="B292" s="739" t="s">
        <v>3847</v>
      </c>
      <c r="C292" s="738" t="s">
        <v>3645</v>
      </c>
      <c r="D292" s="737">
        <v>763.56</v>
      </c>
      <c r="E292" s="744"/>
    </row>
    <row r="293" spans="1:5">
      <c r="A293" s="739">
        <v>29050</v>
      </c>
      <c r="B293" s="739" t="s">
        <v>3848</v>
      </c>
      <c r="C293" s="738" t="s">
        <v>3645</v>
      </c>
      <c r="D293" s="737">
        <v>31.99</v>
      </c>
      <c r="E293" s="744"/>
    </row>
    <row r="294" spans="1:5" ht="30">
      <c r="A294" s="739">
        <v>29093</v>
      </c>
      <c r="B294" s="739" t="s">
        <v>3849</v>
      </c>
      <c r="C294" s="738" t="s">
        <v>3645</v>
      </c>
      <c r="D294" s="737">
        <v>1.81</v>
      </c>
      <c r="E294" s="744"/>
    </row>
    <row r="295" spans="1:5" ht="30">
      <c r="A295" s="739">
        <v>29094</v>
      </c>
      <c r="B295" s="739" t="s">
        <v>3850</v>
      </c>
      <c r="C295" s="738" t="s">
        <v>3645</v>
      </c>
      <c r="D295" s="737">
        <v>34.729999999999997</v>
      </c>
      <c r="E295" s="744"/>
    </row>
    <row r="296" spans="1:5">
      <c r="A296" s="740">
        <v>291</v>
      </c>
      <c r="B296" s="740" t="s">
        <v>3841</v>
      </c>
      <c r="C296" s="740"/>
      <c r="D296" s="740"/>
      <c r="E296" s="743"/>
    </row>
    <row r="297" spans="1:5" ht="30">
      <c r="A297" s="739">
        <v>29112</v>
      </c>
      <c r="B297" s="739" t="s">
        <v>3851</v>
      </c>
      <c r="C297" s="738" t="s">
        <v>3674</v>
      </c>
      <c r="D297" s="737">
        <v>50.52</v>
      </c>
      <c r="E297" s="744"/>
    </row>
    <row r="298" spans="1:5" ht="45">
      <c r="A298" s="739">
        <v>29156</v>
      </c>
      <c r="B298" s="739" t="s">
        <v>3852</v>
      </c>
      <c r="C298" s="738" t="s">
        <v>3645</v>
      </c>
      <c r="D298" s="737">
        <v>129.9</v>
      </c>
      <c r="E298" s="744"/>
    </row>
    <row r="299" spans="1:5">
      <c r="A299" s="740">
        <v>292</v>
      </c>
      <c r="B299" s="740" t="s">
        <v>3841</v>
      </c>
      <c r="C299" s="740"/>
      <c r="D299" s="740"/>
      <c r="E299" s="743"/>
    </row>
    <row r="300" spans="1:5" ht="45">
      <c r="A300" s="739">
        <v>29204</v>
      </c>
      <c r="B300" s="739" t="s">
        <v>3853</v>
      </c>
      <c r="C300" s="738" t="s">
        <v>3674</v>
      </c>
      <c r="D300" s="737">
        <v>0.61</v>
      </c>
      <c r="E300" s="744"/>
    </row>
    <row r="301" spans="1:5" ht="45">
      <c r="A301" s="739">
        <v>29220</v>
      </c>
      <c r="B301" s="739" t="s">
        <v>3854</v>
      </c>
      <c r="C301" s="738" t="s">
        <v>3645</v>
      </c>
      <c r="D301" s="737">
        <v>146.27000000000001</v>
      </c>
      <c r="E301" s="744"/>
    </row>
    <row r="302" spans="1:5" ht="45">
      <c r="A302" s="739">
        <v>29221</v>
      </c>
      <c r="B302" s="739" t="s">
        <v>3855</v>
      </c>
      <c r="C302" s="738" t="s">
        <v>3645</v>
      </c>
      <c r="D302" s="737">
        <v>123.46</v>
      </c>
      <c r="E302" s="744"/>
    </row>
    <row r="303" spans="1:5" ht="30">
      <c r="A303" s="739">
        <v>29243</v>
      </c>
      <c r="B303" s="739" t="s">
        <v>3856</v>
      </c>
      <c r="C303" s="738" t="s">
        <v>3747</v>
      </c>
      <c r="D303" s="737">
        <v>34.61</v>
      </c>
      <c r="E303" s="744"/>
    </row>
    <row r="304" spans="1:5">
      <c r="A304" s="740">
        <v>293</v>
      </c>
      <c r="B304" s="740" t="s">
        <v>1180</v>
      </c>
      <c r="C304" s="740"/>
      <c r="D304" s="740"/>
      <c r="E304" s="743"/>
    </row>
    <row r="305" spans="1:5" ht="60">
      <c r="A305" s="739">
        <v>29337</v>
      </c>
      <c r="B305" s="739" t="s">
        <v>3857</v>
      </c>
      <c r="C305" s="738" t="s">
        <v>3645</v>
      </c>
      <c r="D305" s="737">
        <v>61.39</v>
      </c>
      <c r="E305" s="744"/>
    </row>
    <row r="306" spans="1:5" ht="30">
      <c r="A306" s="739">
        <v>29391</v>
      </c>
      <c r="B306" s="739" t="s">
        <v>3858</v>
      </c>
      <c r="C306" s="738" t="s">
        <v>3747</v>
      </c>
      <c r="D306" s="737">
        <v>7.12</v>
      </c>
      <c r="E306" s="744"/>
    </row>
    <row r="307" spans="1:5">
      <c r="A307" s="740">
        <v>3</v>
      </c>
      <c r="B307" s="740" t="s">
        <v>3859</v>
      </c>
      <c r="C307" s="740"/>
      <c r="D307" s="740"/>
      <c r="E307" s="743"/>
    </row>
    <row r="308" spans="1:5" ht="15" customHeight="1">
      <c r="A308" s="740">
        <v>301</v>
      </c>
      <c r="B308" s="740" t="s">
        <v>3860</v>
      </c>
      <c r="C308" s="740"/>
      <c r="D308" s="740"/>
      <c r="E308" s="743"/>
    </row>
    <row r="309" spans="1:5" ht="30">
      <c r="A309" s="739">
        <v>30106</v>
      </c>
      <c r="B309" s="739" t="s">
        <v>3861</v>
      </c>
      <c r="C309" s="738" t="s">
        <v>3674</v>
      </c>
      <c r="D309" s="737">
        <v>18</v>
      </c>
      <c r="E309" s="744"/>
    </row>
    <row r="310" spans="1:5" ht="45">
      <c r="A310" s="739">
        <v>30152</v>
      </c>
      <c r="B310" s="739" t="s">
        <v>3862</v>
      </c>
      <c r="C310" s="738" t="s">
        <v>3645</v>
      </c>
      <c r="D310" s="737">
        <v>273</v>
      </c>
      <c r="E310" s="744"/>
    </row>
    <row r="311" spans="1:5" ht="30">
      <c r="A311" s="739">
        <v>30172</v>
      </c>
      <c r="B311" s="739" t="s">
        <v>3863</v>
      </c>
      <c r="C311" s="738" t="s">
        <v>3645</v>
      </c>
      <c r="D311" s="737">
        <v>297.45999999999998</v>
      </c>
      <c r="E311" s="744"/>
    </row>
    <row r="312" spans="1:5" ht="30">
      <c r="A312" s="739">
        <v>30173</v>
      </c>
      <c r="B312" s="739" t="s">
        <v>3864</v>
      </c>
      <c r="C312" s="738" t="s">
        <v>3645</v>
      </c>
      <c r="D312" s="737">
        <v>275.94</v>
      </c>
      <c r="E312" s="744"/>
    </row>
    <row r="313" spans="1:5" ht="30">
      <c r="A313" s="739">
        <v>30174</v>
      </c>
      <c r="B313" s="739" t="s">
        <v>3865</v>
      </c>
      <c r="C313" s="738" t="s">
        <v>3645</v>
      </c>
      <c r="D313" s="737">
        <v>277.27999999999997</v>
      </c>
      <c r="E313" s="744"/>
    </row>
    <row r="314" spans="1:5" ht="30">
      <c r="A314" s="739">
        <v>30175</v>
      </c>
      <c r="B314" s="739" t="s">
        <v>3866</v>
      </c>
      <c r="C314" s="738" t="s">
        <v>3645</v>
      </c>
      <c r="D314" s="737">
        <v>278.63</v>
      </c>
      <c r="E314" s="744"/>
    </row>
    <row r="315" spans="1:5" ht="30">
      <c r="A315" s="739">
        <v>30191</v>
      </c>
      <c r="B315" s="739" t="s">
        <v>3867</v>
      </c>
      <c r="C315" s="738" t="s">
        <v>3674</v>
      </c>
      <c r="D315" s="737">
        <v>53.24</v>
      </c>
      <c r="E315" s="744"/>
    </row>
    <row r="316" spans="1:5">
      <c r="A316" s="740">
        <v>302</v>
      </c>
      <c r="B316" s="740" t="s">
        <v>3868</v>
      </c>
      <c r="C316" s="740"/>
      <c r="D316" s="740"/>
      <c r="E316" s="743"/>
    </row>
    <row r="317" spans="1:5" ht="45">
      <c r="A317" s="739">
        <v>30202</v>
      </c>
      <c r="B317" s="739" t="s">
        <v>3869</v>
      </c>
      <c r="C317" s="738" t="s">
        <v>3645</v>
      </c>
      <c r="D317" s="737">
        <v>196.07</v>
      </c>
      <c r="E317" s="744"/>
    </row>
    <row r="318" spans="1:5" ht="45">
      <c r="A318" s="739">
        <v>30210</v>
      </c>
      <c r="B318" s="739" t="s">
        <v>3870</v>
      </c>
      <c r="C318" s="738" t="s">
        <v>3645</v>
      </c>
      <c r="D318" s="737">
        <v>252.5</v>
      </c>
      <c r="E318" s="744"/>
    </row>
    <row r="319" spans="1:5" ht="45">
      <c r="A319" s="739">
        <v>30211</v>
      </c>
      <c r="B319" s="739" t="s">
        <v>3871</v>
      </c>
      <c r="C319" s="738" t="s">
        <v>3645</v>
      </c>
      <c r="D319" s="737">
        <v>252.5</v>
      </c>
      <c r="E319" s="744"/>
    </row>
    <row r="320" spans="1:5" ht="45">
      <c r="A320" s="739">
        <v>30212</v>
      </c>
      <c r="B320" s="739" t="s">
        <v>3872</v>
      </c>
      <c r="C320" s="738" t="s">
        <v>3645</v>
      </c>
      <c r="D320" s="737">
        <v>252.5</v>
      </c>
      <c r="E320" s="744"/>
    </row>
    <row r="321" spans="1:5" ht="45">
      <c r="A321" s="739">
        <v>30213</v>
      </c>
      <c r="B321" s="739" t="s">
        <v>3873</v>
      </c>
      <c r="C321" s="738" t="s">
        <v>3645</v>
      </c>
      <c r="D321" s="737">
        <v>307.25</v>
      </c>
      <c r="E321" s="744"/>
    </row>
    <row r="322" spans="1:5" ht="45">
      <c r="A322" s="739">
        <v>30217</v>
      </c>
      <c r="B322" s="739" t="s">
        <v>3874</v>
      </c>
      <c r="C322" s="738" t="s">
        <v>3645</v>
      </c>
      <c r="D322" s="737">
        <v>273</v>
      </c>
      <c r="E322" s="744"/>
    </row>
    <row r="323" spans="1:5" ht="45">
      <c r="A323" s="739">
        <v>30233</v>
      </c>
      <c r="B323" s="739" t="s">
        <v>3875</v>
      </c>
      <c r="C323" s="738" t="s">
        <v>3645</v>
      </c>
      <c r="D323" s="737">
        <v>273</v>
      </c>
      <c r="E323" s="744"/>
    </row>
    <row r="324" spans="1:5" ht="30">
      <c r="A324" s="739">
        <v>30257</v>
      </c>
      <c r="B324" s="739" t="s">
        <v>3876</v>
      </c>
      <c r="C324" s="738" t="s">
        <v>3645</v>
      </c>
      <c r="D324" s="736">
        <v>1045.51</v>
      </c>
      <c r="E324" s="744"/>
    </row>
    <row r="325" spans="1:5" ht="30">
      <c r="A325" s="739">
        <v>30261</v>
      </c>
      <c r="B325" s="739" t="s">
        <v>3877</v>
      </c>
      <c r="C325" s="738" t="s">
        <v>3645</v>
      </c>
      <c r="D325" s="737">
        <v>987.39</v>
      </c>
      <c r="E325" s="744"/>
    </row>
    <row r="326" spans="1:5" ht="30">
      <c r="A326" s="739">
        <v>30263</v>
      </c>
      <c r="B326" s="739" t="s">
        <v>3878</v>
      </c>
      <c r="C326" s="738" t="s">
        <v>3645</v>
      </c>
      <c r="D326" s="736">
        <v>1098.6300000000001</v>
      </c>
      <c r="E326" s="744"/>
    </row>
    <row r="327" spans="1:5">
      <c r="A327" s="740">
        <v>303</v>
      </c>
      <c r="B327" s="740" t="s">
        <v>3868</v>
      </c>
      <c r="C327" s="740"/>
      <c r="D327" s="740"/>
      <c r="E327" s="743"/>
    </row>
    <row r="328" spans="1:5" ht="30">
      <c r="A328" s="739">
        <v>30358</v>
      </c>
      <c r="B328" s="739" t="s">
        <v>3879</v>
      </c>
      <c r="C328" s="738" t="s">
        <v>3674</v>
      </c>
      <c r="D328" s="737">
        <v>30.86</v>
      </c>
      <c r="E328" s="744"/>
    </row>
    <row r="329" spans="1:5">
      <c r="A329" s="740">
        <v>304</v>
      </c>
      <c r="B329" s="740" t="s">
        <v>3868</v>
      </c>
      <c r="C329" s="740"/>
      <c r="D329" s="740"/>
      <c r="E329" s="743"/>
    </row>
    <row r="330" spans="1:5" ht="45">
      <c r="A330" s="739">
        <v>30460</v>
      </c>
      <c r="B330" s="739" t="s">
        <v>3880</v>
      </c>
      <c r="C330" s="738" t="s">
        <v>3645</v>
      </c>
      <c r="D330" s="737">
        <v>273</v>
      </c>
      <c r="E330" s="744"/>
    </row>
    <row r="331" spans="1:5" ht="30">
      <c r="A331" s="739">
        <v>30496</v>
      </c>
      <c r="B331" s="739" t="s">
        <v>3881</v>
      </c>
      <c r="C331" s="738" t="s">
        <v>3674</v>
      </c>
      <c r="D331" s="737">
        <v>28</v>
      </c>
      <c r="E331" s="744"/>
    </row>
    <row r="332" spans="1:5">
      <c r="A332" s="740">
        <v>306</v>
      </c>
      <c r="B332" s="740" t="s">
        <v>3868</v>
      </c>
      <c r="C332" s="740"/>
      <c r="D332" s="740"/>
      <c r="E332" s="743"/>
    </row>
    <row r="333" spans="1:5" ht="30">
      <c r="A333" s="739">
        <v>30665</v>
      </c>
      <c r="B333" s="739" t="s">
        <v>3882</v>
      </c>
      <c r="C333" s="738" t="s">
        <v>3674</v>
      </c>
      <c r="D333" s="737">
        <v>41.11</v>
      </c>
      <c r="E333" s="744"/>
    </row>
    <row r="334" spans="1:5" ht="45">
      <c r="A334" s="739">
        <v>30675</v>
      </c>
      <c r="B334" s="739" t="s">
        <v>3883</v>
      </c>
      <c r="C334" s="738" t="s">
        <v>3645</v>
      </c>
      <c r="D334" s="737">
        <v>559.22</v>
      </c>
      <c r="E334" s="744"/>
    </row>
    <row r="335" spans="1:5" ht="45">
      <c r="A335" s="739">
        <v>30676</v>
      </c>
      <c r="B335" s="739" t="s">
        <v>3884</v>
      </c>
      <c r="C335" s="738" t="s">
        <v>3645</v>
      </c>
      <c r="D335" s="737">
        <v>559.22</v>
      </c>
      <c r="E335" s="744"/>
    </row>
    <row r="336" spans="1:5" ht="45">
      <c r="A336" s="739">
        <v>30677</v>
      </c>
      <c r="B336" s="739" t="s">
        <v>3885</v>
      </c>
      <c r="C336" s="738" t="s">
        <v>3645</v>
      </c>
      <c r="D336" s="737">
        <v>666.64</v>
      </c>
      <c r="E336" s="744"/>
    </row>
    <row r="337" spans="1:5">
      <c r="A337" s="740">
        <v>308</v>
      </c>
      <c r="B337" s="740" t="s">
        <v>3886</v>
      </c>
      <c r="C337" s="740"/>
      <c r="D337" s="740"/>
      <c r="E337" s="743"/>
    </row>
    <row r="338" spans="1:5" ht="30">
      <c r="A338" s="739">
        <v>30868</v>
      </c>
      <c r="B338" s="739" t="s">
        <v>3887</v>
      </c>
      <c r="C338" s="738" t="s">
        <v>824</v>
      </c>
      <c r="D338" s="737">
        <v>953.49</v>
      </c>
      <c r="E338" s="744"/>
    </row>
    <row r="339" spans="1:5">
      <c r="A339" s="740">
        <v>309</v>
      </c>
      <c r="B339" s="740" t="s">
        <v>3886</v>
      </c>
      <c r="C339" s="740"/>
      <c r="D339" s="740"/>
      <c r="E339" s="743"/>
    </row>
    <row r="340" spans="1:5" ht="45">
      <c r="A340" s="739">
        <v>30951</v>
      </c>
      <c r="B340" s="739" t="s">
        <v>3888</v>
      </c>
      <c r="C340" s="738" t="s">
        <v>824</v>
      </c>
      <c r="D340" s="737">
        <v>565.99</v>
      </c>
      <c r="E340" s="744"/>
    </row>
    <row r="341" spans="1:5">
      <c r="A341" s="740">
        <v>310</v>
      </c>
      <c r="B341" s="740" t="s">
        <v>3886</v>
      </c>
      <c r="C341" s="740"/>
      <c r="D341" s="740"/>
      <c r="E341" s="743"/>
    </row>
    <row r="342" spans="1:5" ht="30">
      <c r="A342" s="739">
        <v>31012</v>
      </c>
      <c r="B342" s="739" t="s">
        <v>3889</v>
      </c>
      <c r="C342" s="738" t="s">
        <v>3645</v>
      </c>
      <c r="D342" s="736">
        <v>1468.63</v>
      </c>
      <c r="E342" s="744"/>
    </row>
    <row r="343" spans="1:5">
      <c r="A343" s="740">
        <v>311</v>
      </c>
      <c r="B343" s="740" t="s">
        <v>3886</v>
      </c>
      <c r="C343" s="740"/>
      <c r="D343" s="740"/>
      <c r="E343" s="743"/>
    </row>
    <row r="344" spans="1:5" ht="30">
      <c r="A344" s="739">
        <v>31124</v>
      </c>
      <c r="B344" s="739" t="s">
        <v>3890</v>
      </c>
      <c r="C344" s="738" t="s">
        <v>3645</v>
      </c>
      <c r="D344" s="736">
        <v>1581.52</v>
      </c>
      <c r="E344" s="744"/>
    </row>
    <row r="345" spans="1:5">
      <c r="A345" s="740">
        <v>312</v>
      </c>
      <c r="B345" s="740" t="s">
        <v>3886</v>
      </c>
      <c r="C345" s="740"/>
      <c r="D345" s="740"/>
      <c r="E345" s="743"/>
    </row>
    <row r="346" spans="1:5" ht="30">
      <c r="A346" s="739">
        <v>31242</v>
      </c>
      <c r="B346" s="739" t="s">
        <v>3891</v>
      </c>
      <c r="C346" s="738" t="s">
        <v>3645</v>
      </c>
      <c r="D346" s="736">
        <v>2027.56</v>
      </c>
      <c r="E346" s="744"/>
    </row>
    <row r="347" spans="1:5">
      <c r="A347" s="740">
        <v>314</v>
      </c>
      <c r="B347" s="740" t="s">
        <v>3886</v>
      </c>
      <c r="C347" s="740"/>
      <c r="D347" s="740"/>
      <c r="E347" s="743"/>
    </row>
    <row r="348" spans="1:5" ht="45">
      <c r="A348" s="739">
        <v>31443</v>
      </c>
      <c r="B348" s="739" t="s">
        <v>3892</v>
      </c>
      <c r="C348" s="738" t="s">
        <v>824</v>
      </c>
      <c r="D348" s="737">
        <v>611.79999999999995</v>
      </c>
      <c r="E348" s="744"/>
    </row>
    <row r="349" spans="1:5">
      <c r="A349" s="740">
        <v>315</v>
      </c>
      <c r="B349" s="740" t="s">
        <v>3893</v>
      </c>
      <c r="C349" s="740"/>
      <c r="D349" s="740"/>
      <c r="E349" s="743"/>
    </row>
    <row r="350" spans="1:5" ht="30">
      <c r="A350" s="739">
        <v>31507</v>
      </c>
      <c r="B350" s="739" t="s">
        <v>3894</v>
      </c>
      <c r="C350" s="738" t="s">
        <v>3645</v>
      </c>
      <c r="D350" s="737">
        <v>290.20999999999998</v>
      </c>
      <c r="E350" s="744"/>
    </row>
    <row r="351" spans="1:5">
      <c r="A351" s="739">
        <v>31511</v>
      </c>
      <c r="B351" s="739" t="s">
        <v>3895</v>
      </c>
      <c r="C351" s="738" t="s">
        <v>3645</v>
      </c>
      <c r="D351" s="737">
        <v>7.25</v>
      </c>
      <c r="E351" s="744"/>
    </row>
    <row r="352" spans="1:5">
      <c r="A352" s="739">
        <v>31515</v>
      </c>
      <c r="B352" s="739" t="s">
        <v>3896</v>
      </c>
      <c r="C352" s="738" t="s">
        <v>3645</v>
      </c>
      <c r="D352" s="737">
        <v>69.67</v>
      </c>
      <c r="E352" s="744"/>
    </row>
    <row r="353" spans="1:5">
      <c r="A353" s="739">
        <v>31516</v>
      </c>
      <c r="B353" s="739" t="s">
        <v>3897</v>
      </c>
      <c r="C353" s="738" t="s">
        <v>3645</v>
      </c>
      <c r="D353" s="737">
        <v>6.22</v>
      </c>
      <c r="E353" s="744"/>
    </row>
    <row r="354" spans="1:5" ht="30">
      <c r="A354" s="739">
        <v>31517</v>
      </c>
      <c r="B354" s="739" t="s">
        <v>3898</v>
      </c>
      <c r="C354" s="738" t="s">
        <v>3645</v>
      </c>
      <c r="D354" s="737">
        <v>74.72</v>
      </c>
      <c r="E354" s="744"/>
    </row>
    <row r="355" spans="1:5" ht="30">
      <c r="A355" s="739">
        <v>31518</v>
      </c>
      <c r="B355" s="739" t="s">
        <v>3899</v>
      </c>
      <c r="C355" s="738" t="s">
        <v>3645</v>
      </c>
      <c r="D355" s="737">
        <v>75.040000000000006</v>
      </c>
      <c r="E355" s="744"/>
    </row>
    <row r="356" spans="1:5">
      <c r="A356" s="739">
        <v>31519</v>
      </c>
      <c r="B356" s="739" t="s">
        <v>3900</v>
      </c>
      <c r="C356" s="738" t="s">
        <v>3645</v>
      </c>
      <c r="D356" s="737">
        <v>36.799999999999997</v>
      </c>
      <c r="E356" s="744"/>
    </row>
    <row r="357" spans="1:5">
      <c r="A357" s="739">
        <v>31548</v>
      </c>
      <c r="B357" s="739" t="s">
        <v>3901</v>
      </c>
      <c r="C357" s="738" t="s">
        <v>3645</v>
      </c>
      <c r="D357" s="737">
        <v>24.47</v>
      </c>
      <c r="E357" s="744"/>
    </row>
    <row r="358" spans="1:5" ht="30">
      <c r="A358" s="739">
        <v>31570</v>
      </c>
      <c r="B358" s="739" t="s">
        <v>3902</v>
      </c>
      <c r="C358" s="738" t="s">
        <v>3645</v>
      </c>
      <c r="D358" s="737">
        <v>9.8699999999999992</v>
      </c>
      <c r="E358" s="744"/>
    </row>
    <row r="359" spans="1:5" ht="30">
      <c r="A359" s="739">
        <v>31571</v>
      </c>
      <c r="B359" s="739" t="s">
        <v>3903</v>
      </c>
      <c r="C359" s="738" t="s">
        <v>3645</v>
      </c>
      <c r="D359" s="737">
        <v>12.99</v>
      </c>
      <c r="E359" s="744"/>
    </row>
    <row r="360" spans="1:5">
      <c r="A360" s="739">
        <v>31581</v>
      </c>
      <c r="B360" s="739" t="s">
        <v>3904</v>
      </c>
      <c r="C360" s="738" t="s">
        <v>3645</v>
      </c>
      <c r="D360" s="737">
        <v>66.510000000000005</v>
      </c>
      <c r="E360" s="744"/>
    </row>
    <row r="361" spans="1:5" ht="30">
      <c r="A361" s="739">
        <v>31584</v>
      </c>
      <c r="B361" s="739" t="s">
        <v>3905</v>
      </c>
      <c r="C361" s="738" t="s">
        <v>3645</v>
      </c>
      <c r="D361" s="737">
        <v>10.95</v>
      </c>
      <c r="E361" s="744"/>
    </row>
    <row r="362" spans="1:5" ht="15" customHeight="1">
      <c r="A362" s="740">
        <v>316</v>
      </c>
      <c r="B362" s="740" t="s">
        <v>3906</v>
      </c>
      <c r="C362" s="740"/>
      <c r="D362" s="740"/>
      <c r="E362" s="743"/>
    </row>
    <row r="363" spans="1:5" ht="30">
      <c r="A363" s="739">
        <v>31601</v>
      </c>
      <c r="B363" s="739" t="s">
        <v>3907</v>
      </c>
      <c r="C363" s="738" t="s">
        <v>3645</v>
      </c>
      <c r="D363" s="737">
        <v>60.52</v>
      </c>
      <c r="E363" s="744"/>
    </row>
    <row r="364" spans="1:5" ht="30">
      <c r="A364" s="739">
        <v>31647</v>
      </c>
      <c r="B364" s="739" t="s">
        <v>3908</v>
      </c>
      <c r="C364" s="738" t="s">
        <v>3645</v>
      </c>
      <c r="D364" s="737">
        <v>55.16</v>
      </c>
      <c r="E364" s="744"/>
    </row>
    <row r="365" spans="1:5">
      <c r="A365" s="740">
        <v>317</v>
      </c>
      <c r="B365" s="740" t="s">
        <v>3886</v>
      </c>
      <c r="C365" s="740"/>
      <c r="D365" s="740"/>
      <c r="E365" s="743"/>
    </row>
    <row r="366" spans="1:5" ht="30">
      <c r="A366" s="739">
        <v>31733</v>
      </c>
      <c r="B366" s="739" t="s">
        <v>3909</v>
      </c>
      <c r="C366" s="738" t="s">
        <v>824</v>
      </c>
      <c r="D366" s="737">
        <v>604.07000000000005</v>
      </c>
      <c r="E366" s="744"/>
    </row>
    <row r="367" spans="1:5" ht="15" customHeight="1">
      <c r="A367" s="740">
        <v>318</v>
      </c>
      <c r="B367" s="740" t="s">
        <v>3906</v>
      </c>
      <c r="C367" s="740"/>
      <c r="D367" s="740"/>
      <c r="E367" s="743"/>
    </row>
    <row r="368" spans="1:5" ht="30">
      <c r="A368" s="739">
        <v>31811</v>
      </c>
      <c r="B368" s="739" t="s">
        <v>3910</v>
      </c>
      <c r="C368" s="738" t="s">
        <v>3645</v>
      </c>
      <c r="D368" s="737">
        <v>94.61</v>
      </c>
      <c r="E368" s="744"/>
    </row>
    <row r="369" spans="1:5" ht="30">
      <c r="A369" s="739">
        <v>31812</v>
      </c>
      <c r="B369" s="739" t="s">
        <v>3911</v>
      </c>
      <c r="C369" s="738" t="s">
        <v>3645</v>
      </c>
      <c r="D369" s="737">
        <v>30.26</v>
      </c>
      <c r="E369" s="744"/>
    </row>
    <row r="370" spans="1:5" ht="30">
      <c r="A370" s="739">
        <v>31813</v>
      </c>
      <c r="B370" s="739" t="s">
        <v>3912</v>
      </c>
      <c r="C370" s="738" t="s">
        <v>3645</v>
      </c>
      <c r="D370" s="737">
        <v>67.930000000000007</v>
      </c>
      <c r="E370" s="744"/>
    </row>
    <row r="371" spans="1:5" ht="15" customHeight="1">
      <c r="A371" s="740">
        <v>320</v>
      </c>
      <c r="B371" s="740" t="s">
        <v>3913</v>
      </c>
      <c r="C371" s="740"/>
      <c r="D371" s="740"/>
      <c r="E371" s="743"/>
    </row>
    <row r="372" spans="1:5">
      <c r="A372" s="739">
        <v>32001</v>
      </c>
      <c r="B372" s="739" t="s">
        <v>3914</v>
      </c>
      <c r="C372" s="738" t="s">
        <v>824</v>
      </c>
      <c r="D372" s="737">
        <v>80.599999999999994</v>
      </c>
      <c r="E372" s="744"/>
    </row>
    <row r="373" spans="1:5" ht="15" customHeight="1">
      <c r="A373" s="740">
        <v>322</v>
      </c>
      <c r="B373" s="740" t="s">
        <v>3915</v>
      </c>
      <c r="C373" s="740"/>
      <c r="D373" s="740"/>
      <c r="E373" s="743"/>
    </row>
    <row r="374" spans="1:5" ht="30">
      <c r="A374" s="739">
        <v>32219</v>
      </c>
      <c r="B374" s="739" t="s">
        <v>3916</v>
      </c>
      <c r="C374" s="738" t="s">
        <v>824</v>
      </c>
      <c r="D374" s="737">
        <v>165.93</v>
      </c>
      <c r="E374" s="744"/>
    </row>
    <row r="375" spans="1:5" ht="15" customHeight="1">
      <c r="A375" s="740">
        <v>325</v>
      </c>
      <c r="B375" s="740" t="s">
        <v>3917</v>
      </c>
      <c r="C375" s="740"/>
      <c r="D375" s="740"/>
      <c r="E375" s="743"/>
    </row>
    <row r="376" spans="1:5" ht="30">
      <c r="A376" s="739">
        <v>32502</v>
      </c>
      <c r="B376" s="739" t="s">
        <v>3918</v>
      </c>
      <c r="C376" s="738" t="s">
        <v>824</v>
      </c>
      <c r="D376" s="737">
        <v>560.30999999999995</v>
      </c>
      <c r="E376" s="744"/>
    </row>
    <row r="377" spans="1:5" ht="30">
      <c r="A377" s="739">
        <v>32505</v>
      </c>
      <c r="B377" s="739" t="s">
        <v>3919</v>
      </c>
      <c r="C377" s="738" t="s">
        <v>824</v>
      </c>
      <c r="D377" s="737">
        <v>386.87</v>
      </c>
      <c r="E377" s="744"/>
    </row>
    <row r="378" spans="1:5" ht="15" customHeight="1">
      <c r="A378" s="740">
        <v>326</v>
      </c>
      <c r="B378" s="740" t="s">
        <v>3920</v>
      </c>
      <c r="C378" s="740"/>
      <c r="D378" s="740"/>
      <c r="E378" s="743"/>
    </row>
    <row r="379" spans="1:5" ht="30">
      <c r="A379" s="739">
        <v>32659</v>
      </c>
      <c r="B379" s="739" t="s">
        <v>3921</v>
      </c>
      <c r="C379" s="738" t="s">
        <v>3674</v>
      </c>
      <c r="D379" s="737">
        <v>25.64</v>
      </c>
      <c r="E379" s="744"/>
    </row>
    <row r="380" spans="1:5">
      <c r="A380" s="740">
        <v>332</v>
      </c>
      <c r="B380" s="740" t="s">
        <v>3922</v>
      </c>
      <c r="C380" s="740"/>
      <c r="D380" s="740"/>
      <c r="E380" s="743"/>
    </row>
    <row r="381" spans="1:5" ht="30">
      <c r="A381" s="739">
        <v>33245</v>
      </c>
      <c r="B381" s="739" t="s">
        <v>3923</v>
      </c>
      <c r="C381" s="738" t="s">
        <v>3645</v>
      </c>
      <c r="D381" s="736">
        <v>2088.0300000000002</v>
      </c>
      <c r="E381" s="744"/>
    </row>
    <row r="382" spans="1:5" ht="15" customHeight="1">
      <c r="A382" s="740">
        <v>335</v>
      </c>
      <c r="B382" s="740" t="s">
        <v>3924</v>
      </c>
      <c r="C382" s="740"/>
      <c r="D382" s="740"/>
      <c r="E382" s="743"/>
    </row>
    <row r="383" spans="1:5" ht="30">
      <c r="A383" s="739">
        <v>33503</v>
      </c>
      <c r="B383" s="739" t="s">
        <v>3925</v>
      </c>
      <c r="C383" s="738" t="s">
        <v>3674</v>
      </c>
      <c r="D383" s="737">
        <v>7.89</v>
      </c>
      <c r="E383" s="744"/>
    </row>
    <row r="384" spans="1:5" ht="30">
      <c r="A384" s="739">
        <v>33506</v>
      </c>
      <c r="B384" s="739" t="s">
        <v>3926</v>
      </c>
      <c r="C384" s="738" t="s">
        <v>3674</v>
      </c>
      <c r="D384" s="737">
        <v>63.71</v>
      </c>
      <c r="E384" s="744"/>
    </row>
    <row r="385" spans="1:5" ht="30">
      <c r="A385" s="739">
        <v>33511</v>
      </c>
      <c r="B385" s="739" t="s">
        <v>3927</v>
      </c>
      <c r="C385" s="738" t="s">
        <v>3674</v>
      </c>
      <c r="D385" s="737">
        <v>36.770000000000003</v>
      </c>
      <c r="E385" s="744"/>
    </row>
    <row r="386" spans="1:5" ht="30">
      <c r="A386" s="739">
        <v>33518</v>
      </c>
      <c r="B386" s="739" t="s">
        <v>3928</v>
      </c>
      <c r="C386" s="738" t="s">
        <v>3674</v>
      </c>
      <c r="D386" s="737">
        <v>90.07</v>
      </c>
      <c r="E386" s="744"/>
    </row>
    <row r="387" spans="1:5" ht="45">
      <c r="A387" s="739">
        <v>33556</v>
      </c>
      <c r="B387" s="739" t="s">
        <v>3929</v>
      </c>
      <c r="C387" s="738" t="s">
        <v>3674</v>
      </c>
      <c r="D387" s="737">
        <v>5.04</v>
      </c>
      <c r="E387" s="744"/>
    </row>
    <row r="388" spans="1:5" ht="30">
      <c r="A388" s="739">
        <v>33599</v>
      </c>
      <c r="B388" s="739" t="s">
        <v>3930</v>
      </c>
      <c r="C388" s="738" t="s">
        <v>3674</v>
      </c>
      <c r="D388" s="737">
        <v>19.03</v>
      </c>
      <c r="E388" s="744"/>
    </row>
    <row r="389" spans="1:5">
      <c r="A389" s="740">
        <v>338</v>
      </c>
      <c r="B389" s="740" t="s">
        <v>1180</v>
      </c>
      <c r="C389" s="740"/>
      <c r="D389" s="740"/>
      <c r="E389" s="743"/>
    </row>
    <row r="390" spans="1:5" ht="30">
      <c r="A390" s="739">
        <v>33851</v>
      </c>
      <c r="B390" s="739" t="s">
        <v>3931</v>
      </c>
      <c r="C390" s="738" t="s">
        <v>3645</v>
      </c>
      <c r="D390" s="736">
        <v>5820.8</v>
      </c>
      <c r="E390" s="744"/>
    </row>
    <row r="391" spans="1:5" ht="15" customHeight="1">
      <c r="A391" s="740">
        <v>339</v>
      </c>
      <c r="B391" s="740" t="s">
        <v>3932</v>
      </c>
      <c r="C391" s="740"/>
      <c r="D391" s="740"/>
      <c r="E391" s="743"/>
    </row>
    <row r="392" spans="1:5" ht="30">
      <c r="A392" s="739">
        <v>33976</v>
      </c>
      <c r="B392" s="739" t="s">
        <v>3933</v>
      </c>
      <c r="C392" s="738" t="s">
        <v>3645</v>
      </c>
      <c r="D392" s="737">
        <v>244.31</v>
      </c>
      <c r="E392" s="744"/>
    </row>
    <row r="393" spans="1:5">
      <c r="A393" s="740">
        <v>340</v>
      </c>
      <c r="B393" s="740" t="s">
        <v>3934</v>
      </c>
      <c r="C393" s="740"/>
      <c r="D393" s="740"/>
      <c r="E393" s="743"/>
    </row>
    <row r="394" spans="1:5" ht="30">
      <c r="A394" s="739">
        <v>34005</v>
      </c>
      <c r="B394" s="739" t="s">
        <v>3935</v>
      </c>
      <c r="C394" s="738" t="s">
        <v>824</v>
      </c>
      <c r="D394" s="737">
        <v>52.1</v>
      </c>
      <c r="E394" s="744"/>
    </row>
    <row r="395" spans="1:5">
      <c r="A395" s="740">
        <v>341</v>
      </c>
      <c r="B395" s="740" t="s">
        <v>3936</v>
      </c>
      <c r="C395" s="740"/>
      <c r="D395" s="740"/>
      <c r="E395" s="743"/>
    </row>
    <row r="396" spans="1:5" ht="60">
      <c r="A396" s="739">
        <v>34129</v>
      </c>
      <c r="B396" s="739" t="s">
        <v>3937</v>
      </c>
      <c r="C396" s="738" t="s">
        <v>824</v>
      </c>
      <c r="D396" s="737">
        <v>85</v>
      </c>
      <c r="E396" s="744"/>
    </row>
    <row r="397" spans="1:5">
      <c r="A397" s="740">
        <v>343</v>
      </c>
      <c r="B397" s="740" t="s">
        <v>3938</v>
      </c>
      <c r="C397" s="740"/>
      <c r="D397" s="740"/>
      <c r="E397" s="743"/>
    </row>
    <row r="398" spans="1:5" ht="30">
      <c r="A398" s="739">
        <v>34383</v>
      </c>
      <c r="B398" s="739" t="s">
        <v>3939</v>
      </c>
      <c r="C398" s="738" t="s">
        <v>3645</v>
      </c>
      <c r="D398" s="737">
        <v>42.69</v>
      </c>
      <c r="E398" s="744"/>
    </row>
    <row r="399" spans="1:5">
      <c r="A399" s="739">
        <v>34384</v>
      </c>
      <c r="B399" s="739" t="s">
        <v>3940</v>
      </c>
      <c r="C399" s="738" t="s">
        <v>3645</v>
      </c>
      <c r="D399" s="737">
        <v>51.72</v>
      </c>
      <c r="E399" s="744"/>
    </row>
    <row r="400" spans="1:5">
      <c r="A400" s="740">
        <v>345</v>
      </c>
      <c r="B400" s="740" t="s">
        <v>3941</v>
      </c>
      <c r="C400" s="740"/>
      <c r="D400" s="740"/>
      <c r="E400" s="743"/>
    </row>
    <row r="401" spans="1:5" ht="30">
      <c r="A401" s="739">
        <v>34544</v>
      </c>
      <c r="B401" s="739" t="s">
        <v>3942</v>
      </c>
      <c r="C401" s="738" t="s">
        <v>749</v>
      </c>
      <c r="D401" s="737">
        <v>66.260000000000005</v>
      </c>
      <c r="E401" s="744"/>
    </row>
    <row r="402" spans="1:5" ht="15" customHeight="1">
      <c r="A402" s="740">
        <v>346</v>
      </c>
      <c r="B402" s="740" t="s">
        <v>3943</v>
      </c>
      <c r="C402" s="740"/>
      <c r="D402" s="740"/>
      <c r="E402" s="743"/>
    </row>
    <row r="403" spans="1:5" ht="30">
      <c r="A403" s="739">
        <v>34656</v>
      </c>
      <c r="B403" s="739" t="s">
        <v>3944</v>
      </c>
      <c r="C403" s="738" t="s">
        <v>824</v>
      </c>
      <c r="D403" s="737">
        <v>93.13</v>
      </c>
      <c r="E403" s="744"/>
    </row>
    <row r="404" spans="1:5" ht="30">
      <c r="A404" s="739">
        <v>34666</v>
      </c>
      <c r="B404" s="739" t="s">
        <v>3945</v>
      </c>
      <c r="C404" s="738" t="s">
        <v>824</v>
      </c>
      <c r="D404" s="737">
        <v>93.13</v>
      </c>
      <c r="E404" s="744"/>
    </row>
    <row r="405" spans="1:5" ht="15" customHeight="1">
      <c r="A405" s="740">
        <v>347</v>
      </c>
      <c r="B405" s="740" t="s">
        <v>3943</v>
      </c>
      <c r="C405" s="740"/>
      <c r="D405" s="740"/>
      <c r="E405" s="743"/>
    </row>
    <row r="406" spans="1:5" ht="30">
      <c r="A406" s="739">
        <v>34787</v>
      </c>
      <c r="B406" s="739" t="s">
        <v>3946</v>
      </c>
      <c r="C406" s="738" t="s">
        <v>824</v>
      </c>
      <c r="D406" s="737">
        <v>62.7</v>
      </c>
      <c r="E406" s="744"/>
    </row>
    <row r="407" spans="1:5">
      <c r="A407" s="740">
        <v>348</v>
      </c>
      <c r="B407" s="740" t="s">
        <v>3947</v>
      </c>
      <c r="C407" s="740"/>
      <c r="D407" s="740"/>
      <c r="E407" s="743"/>
    </row>
    <row r="408" spans="1:5" ht="45">
      <c r="A408" s="739">
        <v>34850</v>
      </c>
      <c r="B408" s="739" t="s">
        <v>3948</v>
      </c>
      <c r="C408" s="738" t="s">
        <v>3747</v>
      </c>
      <c r="D408" s="737">
        <v>153.19999999999999</v>
      </c>
      <c r="E408" s="744"/>
    </row>
    <row r="409" spans="1:5">
      <c r="A409" s="740">
        <v>351</v>
      </c>
      <c r="B409" s="740" t="s">
        <v>3949</v>
      </c>
      <c r="C409" s="740"/>
      <c r="D409" s="740"/>
      <c r="E409" s="743"/>
    </row>
    <row r="410" spans="1:5">
      <c r="A410" s="739">
        <v>35114</v>
      </c>
      <c r="B410" s="739" t="s">
        <v>3950</v>
      </c>
      <c r="C410" s="738" t="s">
        <v>3674</v>
      </c>
      <c r="D410" s="737">
        <v>1.91</v>
      </c>
      <c r="E410" s="744"/>
    </row>
    <row r="411" spans="1:5" ht="15" customHeight="1">
      <c r="A411" s="740">
        <v>352</v>
      </c>
      <c r="B411" s="740" t="s">
        <v>3951</v>
      </c>
      <c r="C411" s="740"/>
      <c r="D411" s="740"/>
      <c r="E411" s="743"/>
    </row>
    <row r="412" spans="1:5" ht="30">
      <c r="A412" s="739">
        <v>35211</v>
      </c>
      <c r="B412" s="739" t="s">
        <v>3952</v>
      </c>
      <c r="C412" s="738" t="s">
        <v>3953</v>
      </c>
      <c r="D412" s="737">
        <v>19.93</v>
      </c>
      <c r="E412" s="744"/>
    </row>
    <row r="413" spans="1:5">
      <c r="A413" s="740">
        <v>355</v>
      </c>
      <c r="B413" s="740" t="s">
        <v>3954</v>
      </c>
      <c r="C413" s="740"/>
      <c r="D413" s="740"/>
      <c r="E413" s="743"/>
    </row>
    <row r="414" spans="1:5" ht="30">
      <c r="A414" s="739">
        <v>35504</v>
      </c>
      <c r="B414" s="739" t="s">
        <v>3955</v>
      </c>
      <c r="C414" s="738" t="s">
        <v>749</v>
      </c>
      <c r="D414" s="737">
        <v>1.17</v>
      </c>
      <c r="E414" s="744"/>
    </row>
    <row r="415" spans="1:5" ht="60">
      <c r="A415" s="739">
        <v>35571</v>
      </c>
      <c r="B415" s="739" t="s">
        <v>3956</v>
      </c>
      <c r="C415" s="738" t="s">
        <v>824</v>
      </c>
      <c r="D415" s="737">
        <v>286.67</v>
      </c>
      <c r="E415" s="744"/>
    </row>
    <row r="416" spans="1:5" ht="45">
      <c r="A416" s="739">
        <v>35579</v>
      </c>
      <c r="B416" s="739" t="s">
        <v>3957</v>
      </c>
      <c r="C416" s="738" t="s">
        <v>824</v>
      </c>
      <c r="D416" s="737">
        <v>276.89</v>
      </c>
      <c r="E416" s="744"/>
    </row>
    <row r="417" spans="1:5" ht="15" customHeight="1">
      <c r="A417" s="740">
        <v>356</v>
      </c>
      <c r="B417" s="740" t="s">
        <v>3958</v>
      </c>
      <c r="C417" s="740"/>
      <c r="D417" s="740"/>
      <c r="E417" s="743"/>
    </row>
    <row r="418" spans="1:5" ht="30">
      <c r="A418" s="739">
        <v>35625</v>
      </c>
      <c r="B418" s="739" t="s">
        <v>3959</v>
      </c>
      <c r="C418" s="738" t="s">
        <v>824</v>
      </c>
      <c r="D418" s="737">
        <v>176</v>
      </c>
      <c r="E418" s="744"/>
    </row>
    <row r="419" spans="1:5">
      <c r="A419" s="740">
        <v>360</v>
      </c>
      <c r="B419" s="740" t="s">
        <v>3960</v>
      </c>
      <c r="C419" s="740"/>
      <c r="D419" s="740"/>
      <c r="E419" s="743"/>
    </row>
    <row r="420" spans="1:5">
      <c r="A420" s="739">
        <v>36002</v>
      </c>
      <c r="B420" s="739" t="s">
        <v>3961</v>
      </c>
      <c r="C420" s="738" t="s">
        <v>3674</v>
      </c>
      <c r="D420" s="737">
        <v>19</v>
      </c>
      <c r="E420" s="744"/>
    </row>
    <row r="421" spans="1:5" ht="30">
      <c r="A421" s="739">
        <v>36010</v>
      </c>
      <c r="B421" s="739" t="s">
        <v>3962</v>
      </c>
      <c r="C421" s="738" t="s">
        <v>3674</v>
      </c>
      <c r="D421" s="737">
        <v>12.41</v>
      </c>
      <c r="E421" s="744"/>
    </row>
    <row r="422" spans="1:5" ht="30">
      <c r="A422" s="739">
        <v>36012</v>
      </c>
      <c r="B422" s="739" t="s">
        <v>3963</v>
      </c>
      <c r="C422" s="738" t="s">
        <v>3674</v>
      </c>
      <c r="D422" s="737">
        <v>4.29</v>
      </c>
      <c r="E422" s="744"/>
    </row>
    <row r="423" spans="1:5" ht="30">
      <c r="A423" s="739">
        <v>36018</v>
      </c>
      <c r="B423" s="739" t="s">
        <v>3964</v>
      </c>
      <c r="C423" s="738" t="s">
        <v>3674</v>
      </c>
      <c r="D423" s="737">
        <v>20.14</v>
      </c>
      <c r="E423" s="744"/>
    </row>
    <row r="424" spans="1:5" ht="30">
      <c r="A424" s="739">
        <v>36034</v>
      </c>
      <c r="B424" s="739" t="s">
        <v>3965</v>
      </c>
      <c r="C424" s="738" t="s">
        <v>3674</v>
      </c>
      <c r="D424" s="737">
        <v>30.48</v>
      </c>
      <c r="E424" s="744"/>
    </row>
    <row r="425" spans="1:5" ht="30">
      <c r="A425" s="739">
        <v>36044</v>
      </c>
      <c r="B425" s="739" t="s">
        <v>3966</v>
      </c>
      <c r="C425" s="738" t="s">
        <v>3674</v>
      </c>
      <c r="D425" s="737">
        <v>51.33</v>
      </c>
      <c r="E425" s="744"/>
    </row>
    <row r="426" spans="1:5" ht="45">
      <c r="A426" s="739">
        <v>36091</v>
      </c>
      <c r="B426" s="739" t="s">
        <v>3967</v>
      </c>
      <c r="C426" s="738" t="s">
        <v>3674</v>
      </c>
      <c r="D426" s="737">
        <v>17.95</v>
      </c>
      <c r="E426" s="744"/>
    </row>
    <row r="427" spans="1:5">
      <c r="A427" s="740">
        <v>365</v>
      </c>
      <c r="B427" s="740" t="s">
        <v>3968</v>
      </c>
      <c r="C427" s="740"/>
      <c r="D427" s="740"/>
      <c r="E427" s="743"/>
    </row>
    <row r="428" spans="1:5" ht="30">
      <c r="A428" s="739">
        <v>36506</v>
      </c>
      <c r="B428" s="739" t="s">
        <v>3969</v>
      </c>
      <c r="C428" s="738" t="s">
        <v>3674</v>
      </c>
      <c r="D428" s="737">
        <v>38.020000000000003</v>
      </c>
      <c r="E428" s="744"/>
    </row>
    <row r="429" spans="1:5" ht="30">
      <c r="A429" s="739">
        <v>36512</v>
      </c>
      <c r="B429" s="739" t="s">
        <v>3970</v>
      </c>
      <c r="C429" s="738" t="s">
        <v>3645</v>
      </c>
      <c r="D429" s="737">
        <v>1.72</v>
      </c>
      <c r="E429" s="744"/>
    </row>
    <row r="430" spans="1:5" ht="30">
      <c r="A430" s="739">
        <v>36514</v>
      </c>
      <c r="B430" s="739" t="s">
        <v>3971</v>
      </c>
      <c r="C430" s="738" t="s">
        <v>3645</v>
      </c>
      <c r="D430" s="737">
        <v>2.29</v>
      </c>
      <c r="E430" s="744"/>
    </row>
    <row r="431" spans="1:5" ht="30">
      <c r="A431" s="739">
        <v>36517</v>
      </c>
      <c r="B431" s="739" t="s">
        <v>3972</v>
      </c>
      <c r="C431" s="738" t="s">
        <v>3645</v>
      </c>
      <c r="D431" s="737">
        <v>1.4</v>
      </c>
      <c r="E431" s="744"/>
    </row>
    <row r="432" spans="1:5">
      <c r="A432" s="740">
        <v>368</v>
      </c>
      <c r="B432" s="740" t="s">
        <v>3947</v>
      </c>
      <c r="C432" s="740"/>
      <c r="D432" s="740"/>
      <c r="E432" s="743"/>
    </row>
    <row r="433" spans="1:5" ht="75">
      <c r="A433" s="739">
        <v>36825</v>
      </c>
      <c r="B433" s="739" t="s">
        <v>3973</v>
      </c>
      <c r="C433" s="738" t="s">
        <v>3747</v>
      </c>
      <c r="D433" s="737">
        <v>198.61</v>
      </c>
      <c r="E433" s="744"/>
    </row>
    <row r="434" spans="1:5">
      <c r="A434" s="740">
        <v>369</v>
      </c>
      <c r="B434" s="740" t="s">
        <v>3974</v>
      </c>
      <c r="C434" s="740"/>
      <c r="D434" s="740"/>
      <c r="E434" s="743"/>
    </row>
    <row r="435" spans="1:5" ht="30">
      <c r="A435" s="739">
        <v>36991</v>
      </c>
      <c r="B435" s="739" t="s">
        <v>3975</v>
      </c>
      <c r="C435" s="738" t="s">
        <v>3645</v>
      </c>
      <c r="D435" s="737">
        <v>1.0900000000000001</v>
      </c>
      <c r="E435" s="744"/>
    </row>
    <row r="436" spans="1:5">
      <c r="A436" s="740">
        <v>370</v>
      </c>
      <c r="B436" s="740" t="s">
        <v>3976</v>
      </c>
      <c r="C436" s="740"/>
      <c r="D436" s="740"/>
      <c r="E436" s="743"/>
    </row>
    <row r="437" spans="1:5" ht="30">
      <c r="A437" s="739">
        <v>37009</v>
      </c>
      <c r="B437" s="739" t="s">
        <v>3977</v>
      </c>
      <c r="C437" s="738" t="s">
        <v>824</v>
      </c>
      <c r="D437" s="737">
        <v>270.73</v>
      </c>
      <c r="E437" s="744"/>
    </row>
    <row r="438" spans="1:5" ht="30">
      <c r="A438" s="739">
        <v>37013</v>
      </c>
      <c r="B438" s="739" t="s">
        <v>3978</v>
      </c>
      <c r="C438" s="738" t="s">
        <v>824</v>
      </c>
      <c r="D438" s="737">
        <v>345.42</v>
      </c>
      <c r="E438" s="744"/>
    </row>
    <row r="439" spans="1:5">
      <c r="A439" s="739">
        <v>37043</v>
      </c>
      <c r="B439" s="739" t="s">
        <v>3979</v>
      </c>
      <c r="C439" s="738" t="s">
        <v>749</v>
      </c>
      <c r="D439" s="737">
        <v>16.05</v>
      </c>
      <c r="E439" s="744"/>
    </row>
    <row r="440" spans="1:5">
      <c r="A440" s="739">
        <v>37057</v>
      </c>
      <c r="B440" s="739" t="s">
        <v>3980</v>
      </c>
      <c r="C440" s="738" t="s">
        <v>824</v>
      </c>
      <c r="D440" s="737">
        <v>467.46</v>
      </c>
      <c r="E440" s="744"/>
    </row>
    <row r="441" spans="1:5" ht="30">
      <c r="A441" s="739">
        <v>37090</v>
      </c>
      <c r="B441" s="739" t="s">
        <v>3981</v>
      </c>
      <c r="C441" s="738" t="s">
        <v>3645</v>
      </c>
      <c r="D441" s="737">
        <v>4.96</v>
      </c>
      <c r="E441" s="744"/>
    </row>
    <row r="442" spans="1:5" ht="15" customHeight="1">
      <c r="A442" s="740">
        <v>371</v>
      </c>
      <c r="B442" s="740" t="s">
        <v>3982</v>
      </c>
      <c r="C442" s="740"/>
      <c r="D442" s="740"/>
      <c r="E442" s="743"/>
    </row>
    <row r="443" spans="1:5" ht="30">
      <c r="A443" s="739">
        <v>37103</v>
      </c>
      <c r="B443" s="739" t="s">
        <v>3983</v>
      </c>
      <c r="C443" s="738" t="s">
        <v>824</v>
      </c>
      <c r="D443" s="737">
        <v>992.35</v>
      </c>
      <c r="E443" s="744"/>
    </row>
    <row r="444" spans="1:5">
      <c r="A444" s="740">
        <v>375</v>
      </c>
      <c r="B444" s="740" t="s">
        <v>3974</v>
      </c>
      <c r="C444" s="740"/>
      <c r="D444" s="740"/>
      <c r="E444" s="743"/>
    </row>
    <row r="445" spans="1:5" ht="30">
      <c r="A445" s="739">
        <v>37502</v>
      </c>
      <c r="B445" s="739" t="s">
        <v>3984</v>
      </c>
      <c r="C445" s="738" t="s">
        <v>3747</v>
      </c>
      <c r="D445" s="737">
        <v>47.36</v>
      </c>
      <c r="E445" s="744"/>
    </row>
    <row r="446" spans="1:5" ht="30">
      <c r="A446" s="739">
        <v>37509</v>
      </c>
      <c r="B446" s="739" t="s">
        <v>3985</v>
      </c>
      <c r="C446" s="738" t="s">
        <v>3747</v>
      </c>
      <c r="D446" s="737">
        <v>94.97</v>
      </c>
      <c r="E446" s="744"/>
    </row>
    <row r="447" spans="1:5" ht="30">
      <c r="A447" s="739">
        <v>37513</v>
      </c>
      <c r="B447" s="739" t="s">
        <v>3986</v>
      </c>
      <c r="C447" s="738" t="s">
        <v>3747</v>
      </c>
      <c r="D447" s="737">
        <v>29.62</v>
      </c>
      <c r="E447" s="744"/>
    </row>
    <row r="448" spans="1:5" ht="30">
      <c r="A448" s="739">
        <v>37514</v>
      </c>
      <c r="B448" s="739" t="s">
        <v>3987</v>
      </c>
      <c r="C448" s="738" t="s">
        <v>3747</v>
      </c>
      <c r="D448" s="737">
        <v>31.69</v>
      </c>
      <c r="E448" s="744"/>
    </row>
    <row r="449" spans="1:5" ht="45">
      <c r="A449" s="739">
        <v>37517</v>
      </c>
      <c r="B449" s="739" t="s">
        <v>3988</v>
      </c>
      <c r="C449" s="738" t="s">
        <v>3747</v>
      </c>
      <c r="D449" s="737">
        <v>17.260000000000002</v>
      </c>
      <c r="E449" s="744"/>
    </row>
    <row r="450" spans="1:5" ht="30">
      <c r="A450" s="739">
        <v>37519</v>
      </c>
      <c r="B450" s="739" t="s">
        <v>3989</v>
      </c>
      <c r="C450" s="738" t="s">
        <v>3747</v>
      </c>
      <c r="D450" s="737">
        <v>13.72</v>
      </c>
      <c r="E450" s="744"/>
    </row>
    <row r="451" spans="1:5" ht="30">
      <c r="A451" s="739">
        <v>37564</v>
      </c>
      <c r="B451" s="739" t="s">
        <v>3990</v>
      </c>
      <c r="C451" s="738" t="s">
        <v>3747</v>
      </c>
      <c r="D451" s="737">
        <v>34.81</v>
      </c>
      <c r="E451" s="744"/>
    </row>
    <row r="452" spans="1:5">
      <c r="A452" s="739">
        <v>37566</v>
      </c>
      <c r="B452" s="739" t="s">
        <v>3991</v>
      </c>
      <c r="C452" s="738" t="s">
        <v>3747</v>
      </c>
      <c r="D452" s="737">
        <v>17.260000000000002</v>
      </c>
      <c r="E452" s="744"/>
    </row>
    <row r="453" spans="1:5">
      <c r="A453" s="740">
        <v>377</v>
      </c>
      <c r="B453" s="740" t="s">
        <v>3974</v>
      </c>
      <c r="C453" s="740"/>
      <c r="D453" s="740"/>
      <c r="E453" s="743"/>
    </row>
    <row r="454" spans="1:5" ht="45">
      <c r="A454" s="739">
        <v>37733</v>
      </c>
      <c r="B454" s="739" t="s">
        <v>3992</v>
      </c>
      <c r="C454" s="738" t="s">
        <v>3747</v>
      </c>
      <c r="D454" s="737">
        <v>45.71</v>
      </c>
      <c r="E454" s="744"/>
    </row>
    <row r="455" spans="1:5" ht="15" customHeight="1">
      <c r="A455" s="740">
        <v>380</v>
      </c>
      <c r="B455" s="740" t="s">
        <v>3993</v>
      </c>
      <c r="C455" s="740"/>
      <c r="D455" s="740"/>
      <c r="E455" s="743"/>
    </row>
    <row r="456" spans="1:5" ht="30">
      <c r="A456" s="739">
        <v>38001</v>
      </c>
      <c r="B456" s="739" t="s">
        <v>3994</v>
      </c>
      <c r="C456" s="738" t="s">
        <v>3747</v>
      </c>
      <c r="D456" s="737">
        <v>15.92</v>
      </c>
      <c r="E456" s="744"/>
    </row>
    <row r="457" spans="1:5">
      <c r="A457" s="739">
        <v>38003</v>
      </c>
      <c r="B457" s="739" t="s">
        <v>3995</v>
      </c>
      <c r="C457" s="738" t="s">
        <v>749</v>
      </c>
      <c r="D457" s="737">
        <v>1.69</v>
      </c>
      <c r="E457" s="744"/>
    </row>
    <row r="458" spans="1:5" ht="30">
      <c r="A458" s="739">
        <v>38006</v>
      </c>
      <c r="B458" s="739" t="s">
        <v>3996</v>
      </c>
      <c r="C458" s="738" t="s">
        <v>3747</v>
      </c>
      <c r="D458" s="737">
        <v>33.61</v>
      </c>
      <c r="E458" s="744"/>
    </row>
    <row r="459" spans="1:5" ht="30">
      <c r="A459" s="739">
        <v>38009</v>
      </c>
      <c r="B459" s="739" t="s">
        <v>3997</v>
      </c>
      <c r="C459" s="738" t="s">
        <v>3747</v>
      </c>
      <c r="D459" s="737">
        <v>13.72</v>
      </c>
      <c r="E459" s="744"/>
    </row>
    <row r="460" spans="1:5" ht="45">
      <c r="A460" s="739">
        <v>38012</v>
      </c>
      <c r="B460" s="739" t="s">
        <v>3998</v>
      </c>
      <c r="C460" s="738" t="s">
        <v>3645</v>
      </c>
      <c r="D460" s="737">
        <v>3.15</v>
      </c>
      <c r="E460" s="744"/>
    </row>
    <row r="461" spans="1:5">
      <c r="A461" s="739">
        <v>38013</v>
      </c>
      <c r="B461" s="739" t="s">
        <v>3999</v>
      </c>
      <c r="C461" s="738" t="s">
        <v>3645</v>
      </c>
      <c r="D461" s="737">
        <v>1.0900000000000001</v>
      </c>
      <c r="E461" s="744"/>
    </row>
    <row r="462" spans="1:5" ht="30">
      <c r="A462" s="739">
        <v>38014</v>
      </c>
      <c r="B462" s="739" t="s">
        <v>4993</v>
      </c>
      <c r="C462" s="738" t="s">
        <v>749</v>
      </c>
      <c r="D462" s="737">
        <v>10</v>
      </c>
      <c r="E462" s="744"/>
    </row>
    <row r="463" spans="1:5" ht="45">
      <c r="A463" s="739">
        <v>38016</v>
      </c>
      <c r="B463" s="739" t="s">
        <v>4994</v>
      </c>
      <c r="C463" s="738" t="s">
        <v>749</v>
      </c>
      <c r="D463" s="737">
        <v>17.809999999999999</v>
      </c>
      <c r="E463" s="744"/>
    </row>
    <row r="464" spans="1:5" ht="30">
      <c r="A464" s="739">
        <v>38017</v>
      </c>
      <c r="B464" s="739" t="s">
        <v>4000</v>
      </c>
      <c r="C464" s="738" t="s">
        <v>749</v>
      </c>
      <c r="D464" s="737">
        <v>4.74</v>
      </c>
      <c r="E464" s="744"/>
    </row>
    <row r="465" spans="1:5">
      <c r="A465" s="739">
        <v>38018</v>
      </c>
      <c r="B465" s="739" t="s">
        <v>4001</v>
      </c>
      <c r="C465" s="738" t="s">
        <v>749</v>
      </c>
      <c r="D465" s="737">
        <v>31.52</v>
      </c>
      <c r="E465" s="744"/>
    </row>
    <row r="466" spans="1:5">
      <c r="A466" s="739">
        <v>38021</v>
      </c>
      <c r="B466" s="739" t="s">
        <v>4002</v>
      </c>
      <c r="C466" s="738" t="s">
        <v>3747</v>
      </c>
      <c r="D466" s="737">
        <v>81.23</v>
      </c>
      <c r="E466" s="744"/>
    </row>
    <row r="467" spans="1:5">
      <c r="A467" s="739">
        <v>38022</v>
      </c>
      <c r="B467" s="739" t="s">
        <v>4003</v>
      </c>
      <c r="C467" s="738" t="s">
        <v>3747</v>
      </c>
      <c r="D467" s="737">
        <v>37.56</v>
      </c>
      <c r="E467" s="744"/>
    </row>
    <row r="468" spans="1:5">
      <c r="A468" s="739">
        <v>38024</v>
      </c>
      <c r="B468" s="739" t="s">
        <v>4004</v>
      </c>
      <c r="C468" s="738" t="s">
        <v>3645</v>
      </c>
      <c r="D468" s="737">
        <v>8.4</v>
      </c>
      <c r="E468" s="744"/>
    </row>
    <row r="469" spans="1:5">
      <c r="A469" s="739">
        <v>38025</v>
      </c>
      <c r="B469" s="739" t="s">
        <v>4005</v>
      </c>
      <c r="C469" s="738" t="s">
        <v>3747</v>
      </c>
      <c r="D469" s="737">
        <v>33.96</v>
      </c>
      <c r="E469" s="744"/>
    </row>
    <row r="470" spans="1:5" ht="30">
      <c r="A470" s="739">
        <v>38028</v>
      </c>
      <c r="B470" s="739" t="s">
        <v>4006</v>
      </c>
      <c r="C470" s="738" t="s">
        <v>3747</v>
      </c>
      <c r="D470" s="737">
        <v>42.91</v>
      </c>
      <c r="E470" s="744"/>
    </row>
    <row r="471" spans="1:5" ht="45">
      <c r="A471" s="739">
        <v>38029</v>
      </c>
      <c r="B471" s="739" t="s">
        <v>4007</v>
      </c>
      <c r="C471" s="738" t="s">
        <v>3747</v>
      </c>
      <c r="D471" s="737">
        <v>38.369999999999997</v>
      </c>
      <c r="E471" s="744"/>
    </row>
    <row r="472" spans="1:5">
      <c r="A472" s="739">
        <v>38030</v>
      </c>
      <c r="B472" s="739" t="s">
        <v>4008</v>
      </c>
      <c r="C472" s="738" t="s">
        <v>3747</v>
      </c>
      <c r="D472" s="737">
        <v>30.9</v>
      </c>
      <c r="E472" s="744"/>
    </row>
    <row r="473" spans="1:5" ht="45">
      <c r="A473" s="739">
        <v>38051</v>
      </c>
      <c r="B473" s="739" t="s">
        <v>4009</v>
      </c>
      <c r="C473" s="738" t="s">
        <v>3747</v>
      </c>
      <c r="D473" s="737">
        <v>51.91</v>
      </c>
      <c r="E473" s="744"/>
    </row>
    <row r="474" spans="1:5" ht="30">
      <c r="A474" s="739">
        <v>38057</v>
      </c>
      <c r="B474" s="739" t="s">
        <v>4010</v>
      </c>
      <c r="C474" s="738" t="s">
        <v>3645</v>
      </c>
      <c r="D474" s="737">
        <v>27.06</v>
      </c>
      <c r="E474" s="744"/>
    </row>
    <row r="475" spans="1:5" ht="45">
      <c r="A475" s="739">
        <v>38088</v>
      </c>
      <c r="B475" s="739" t="s">
        <v>4011</v>
      </c>
      <c r="C475" s="738" t="s">
        <v>3747</v>
      </c>
      <c r="D475" s="737">
        <v>36.58</v>
      </c>
      <c r="E475" s="744"/>
    </row>
    <row r="476" spans="1:5" ht="15" customHeight="1">
      <c r="A476" s="740">
        <v>381</v>
      </c>
      <c r="B476" s="740" t="s">
        <v>4012</v>
      </c>
      <c r="C476" s="740"/>
      <c r="D476" s="740"/>
      <c r="E476" s="743"/>
    </row>
    <row r="477" spans="1:5">
      <c r="A477" s="739">
        <v>38182</v>
      </c>
      <c r="B477" s="739" t="s">
        <v>4013</v>
      </c>
      <c r="C477" s="738" t="s">
        <v>3747</v>
      </c>
      <c r="D477" s="737">
        <v>32.270000000000003</v>
      </c>
      <c r="E477" s="744"/>
    </row>
    <row r="478" spans="1:5">
      <c r="A478" s="740">
        <v>385</v>
      </c>
      <c r="B478" s="740" t="s">
        <v>3170</v>
      </c>
      <c r="C478" s="740"/>
      <c r="D478" s="740"/>
      <c r="E478" s="743"/>
    </row>
    <row r="479" spans="1:5" ht="30">
      <c r="A479" s="739">
        <v>38509</v>
      </c>
      <c r="B479" s="739" t="s">
        <v>4014</v>
      </c>
      <c r="C479" s="738" t="s">
        <v>824</v>
      </c>
      <c r="D479" s="737">
        <v>14.83</v>
      </c>
      <c r="E479" s="744"/>
    </row>
    <row r="480" spans="1:5">
      <c r="A480" s="739">
        <v>38511</v>
      </c>
      <c r="B480" s="739" t="s">
        <v>4015</v>
      </c>
      <c r="C480" s="738" t="s">
        <v>819</v>
      </c>
      <c r="D480" s="737">
        <v>222.78</v>
      </c>
      <c r="E480" s="744"/>
    </row>
    <row r="481" spans="1:5">
      <c r="A481" s="740">
        <v>390</v>
      </c>
      <c r="B481" s="740" t="s">
        <v>1180</v>
      </c>
      <c r="C481" s="740"/>
      <c r="D481" s="740"/>
      <c r="E481" s="743"/>
    </row>
    <row r="482" spans="1:5" ht="45">
      <c r="A482" s="739">
        <v>39002</v>
      </c>
      <c r="B482" s="739" t="s">
        <v>4016</v>
      </c>
      <c r="C482" s="738" t="s">
        <v>824</v>
      </c>
      <c r="D482" s="737">
        <v>203.33</v>
      </c>
      <c r="E482" s="744"/>
    </row>
    <row r="483" spans="1:5">
      <c r="A483" s="739">
        <v>39021</v>
      </c>
      <c r="B483" s="739" t="s">
        <v>4017</v>
      </c>
      <c r="C483" s="738" t="s">
        <v>749</v>
      </c>
      <c r="D483" s="737">
        <v>22.35</v>
      </c>
      <c r="E483" s="744"/>
    </row>
    <row r="484" spans="1:5" ht="30">
      <c r="A484" s="739">
        <v>39075</v>
      </c>
      <c r="B484" s="739" t="s">
        <v>4018</v>
      </c>
      <c r="C484" s="738" t="s">
        <v>824</v>
      </c>
      <c r="D484" s="736">
        <v>1578.95</v>
      </c>
      <c r="E484" s="744"/>
    </row>
    <row r="485" spans="1:5" ht="30">
      <c r="A485" s="739">
        <v>39089</v>
      </c>
      <c r="B485" s="739" t="s">
        <v>4019</v>
      </c>
      <c r="C485" s="738" t="s">
        <v>3645</v>
      </c>
      <c r="D485" s="736">
        <v>2064.42</v>
      </c>
      <c r="E485" s="744"/>
    </row>
    <row r="486" spans="1:5" ht="30">
      <c r="A486" s="739">
        <v>39090</v>
      </c>
      <c r="B486" s="739" t="s">
        <v>4020</v>
      </c>
      <c r="C486" s="738" t="s">
        <v>4021</v>
      </c>
      <c r="D486" s="736">
        <v>1831.92</v>
      </c>
      <c r="E486" s="744"/>
    </row>
    <row r="487" spans="1:5">
      <c r="A487" s="740">
        <v>391</v>
      </c>
      <c r="B487" s="740" t="s">
        <v>4022</v>
      </c>
      <c r="C487" s="740"/>
      <c r="D487" s="740"/>
      <c r="E487" s="743"/>
    </row>
    <row r="488" spans="1:5" ht="30">
      <c r="A488" s="739">
        <v>39113</v>
      </c>
      <c r="B488" s="739" t="s">
        <v>4023</v>
      </c>
      <c r="C488" s="738" t="s">
        <v>3645</v>
      </c>
      <c r="D488" s="737">
        <v>224.47</v>
      </c>
      <c r="E488" s="744"/>
    </row>
    <row r="489" spans="1:5">
      <c r="A489" s="739">
        <v>39114</v>
      </c>
      <c r="B489" s="739" t="s">
        <v>4024</v>
      </c>
      <c r="C489" s="738" t="s">
        <v>3645</v>
      </c>
      <c r="D489" s="737">
        <v>65.38</v>
      </c>
      <c r="E489" s="744"/>
    </row>
    <row r="490" spans="1:5" ht="30">
      <c r="A490" s="739">
        <v>39115</v>
      </c>
      <c r="B490" s="739" t="s">
        <v>4025</v>
      </c>
      <c r="C490" s="738" t="s">
        <v>3645</v>
      </c>
      <c r="D490" s="737">
        <v>274.02999999999997</v>
      </c>
      <c r="E490" s="744"/>
    </row>
    <row r="491" spans="1:5" ht="30">
      <c r="A491" s="739">
        <v>39123</v>
      </c>
      <c r="B491" s="739" t="s">
        <v>4026</v>
      </c>
      <c r="C491" s="738" t="s">
        <v>3674</v>
      </c>
      <c r="D491" s="737">
        <v>9.9</v>
      </c>
      <c r="E491" s="744"/>
    </row>
    <row r="492" spans="1:5" ht="45">
      <c r="A492" s="739">
        <v>39125</v>
      </c>
      <c r="B492" s="739" t="s">
        <v>4027</v>
      </c>
      <c r="C492" s="738" t="s">
        <v>3674</v>
      </c>
      <c r="D492" s="737">
        <v>31.86</v>
      </c>
      <c r="E492" s="744"/>
    </row>
    <row r="493" spans="1:5">
      <c r="A493" s="740">
        <v>395</v>
      </c>
      <c r="B493" s="740" t="s">
        <v>4022</v>
      </c>
      <c r="C493" s="740"/>
      <c r="D493" s="740"/>
      <c r="E493" s="743"/>
    </row>
    <row r="494" spans="1:5" ht="45">
      <c r="A494" s="739">
        <v>39515</v>
      </c>
      <c r="B494" s="739" t="s">
        <v>4028</v>
      </c>
      <c r="C494" s="738" t="s">
        <v>3645</v>
      </c>
      <c r="D494" s="737">
        <v>14.42</v>
      </c>
      <c r="E494" s="744"/>
    </row>
    <row r="495" spans="1:5" ht="15" customHeight="1">
      <c r="A495" s="740">
        <v>398</v>
      </c>
      <c r="B495" s="740" t="s">
        <v>4029</v>
      </c>
      <c r="C495" s="740"/>
      <c r="D495" s="740"/>
      <c r="E495" s="743"/>
    </row>
    <row r="496" spans="1:5" ht="30">
      <c r="A496" s="739">
        <v>39841</v>
      </c>
      <c r="B496" s="739" t="s">
        <v>4030</v>
      </c>
      <c r="C496" s="738" t="s">
        <v>824</v>
      </c>
      <c r="D496" s="737">
        <v>202.3</v>
      </c>
      <c r="E496" s="744"/>
    </row>
    <row r="497" spans="1:5">
      <c r="A497" s="740">
        <v>4</v>
      </c>
      <c r="B497" s="740" t="s">
        <v>4031</v>
      </c>
      <c r="C497" s="740"/>
      <c r="D497" s="740"/>
      <c r="E497" s="743"/>
    </row>
    <row r="498" spans="1:5">
      <c r="A498" s="740">
        <v>401</v>
      </c>
      <c r="B498" s="740" t="s">
        <v>3015</v>
      </c>
      <c r="C498" s="740"/>
      <c r="D498" s="740"/>
      <c r="E498" s="743"/>
    </row>
    <row r="499" spans="1:5" ht="30">
      <c r="A499" s="739">
        <v>40102</v>
      </c>
      <c r="B499" s="739" t="s">
        <v>4032</v>
      </c>
      <c r="C499" s="738" t="s">
        <v>3645</v>
      </c>
      <c r="D499" s="736">
        <v>1363.22</v>
      </c>
      <c r="E499" s="744"/>
    </row>
    <row r="500" spans="1:5" ht="30">
      <c r="A500" s="739">
        <v>40140</v>
      </c>
      <c r="B500" s="739" t="s">
        <v>4033</v>
      </c>
      <c r="C500" s="738" t="s">
        <v>3645</v>
      </c>
      <c r="D500" s="736">
        <v>2017.07</v>
      </c>
      <c r="E500" s="744"/>
    </row>
    <row r="501" spans="1:5">
      <c r="A501" s="740">
        <v>402</v>
      </c>
      <c r="B501" s="740" t="s">
        <v>4034</v>
      </c>
      <c r="C501" s="740"/>
      <c r="D501" s="740"/>
      <c r="E501" s="743"/>
    </row>
    <row r="502" spans="1:5" ht="30">
      <c r="A502" s="739">
        <v>40211</v>
      </c>
      <c r="B502" s="739" t="s">
        <v>4035</v>
      </c>
      <c r="C502" s="738" t="s">
        <v>3645</v>
      </c>
      <c r="D502" s="737">
        <v>26.16</v>
      </c>
      <c r="E502" s="744"/>
    </row>
    <row r="503" spans="1:5" ht="30">
      <c r="A503" s="739">
        <v>40264</v>
      </c>
      <c r="B503" s="739" t="s">
        <v>4036</v>
      </c>
      <c r="C503" s="738" t="s">
        <v>3645</v>
      </c>
      <c r="D503" s="737">
        <v>618.23</v>
      </c>
      <c r="E503" s="744"/>
    </row>
    <row r="504" spans="1:5">
      <c r="A504" s="740">
        <v>403</v>
      </c>
      <c r="B504" s="740" t="s">
        <v>1180</v>
      </c>
      <c r="C504" s="740"/>
      <c r="D504" s="740"/>
      <c r="E504" s="743"/>
    </row>
    <row r="505" spans="1:5" ht="30">
      <c r="A505" s="739">
        <v>40303</v>
      </c>
      <c r="B505" s="739" t="s">
        <v>4037</v>
      </c>
      <c r="C505" s="738" t="s">
        <v>3645</v>
      </c>
      <c r="D505" s="737">
        <v>56.16</v>
      </c>
      <c r="E505" s="744"/>
    </row>
    <row r="506" spans="1:5" ht="30">
      <c r="A506" s="739">
        <v>40304</v>
      </c>
      <c r="B506" s="739" t="s">
        <v>4038</v>
      </c>
      <c r="C506" s="738" t="s">
        <v>3645</v>
      </c>
      <c r="D506" s="737">
        <v>68.09</v>
      </c>
      <c r="E506" s="744"/>
    </row>
    <row r="507" spans="1:5" ht="30">
      <c r="A507" s="739">
        <v>40305</v>
      </c>
      <c r="B507" s="739" t="s">
        <v>4039</v>
      </c>
      <c r="C507" s="738" t="s">
        <v>3645</v>
      </c>
      <c r="D507" s="737">
        <v>87.35</v>
      </c>
      <c r="E507" s="744"/>
    </row>
    <row r="508" spans="1:5" ht="30">
      <c r="A508" s="739">
        <v>40306</v>
      </c>
      <c r="B508" s="739" t="s">
        <v>4040</v>
      </c>
      <c r="C508" s="738" t="s">
        <v>3645</v>
      </c>
      <c r="D508" s="737">
        <v>9.36</v>
      </c>
      <c r="E508" s="744"/>
    </row>
    <row r="509" spans="1:5">
      <c r="A509" s="740">
        <v>404</v>
      </c>
      <c r="B509" s="740" t="s">
        <v>4041</v>
      </c>
      <c r="C509" s="740"/>
      <c r="D509" s="740"/>
      <c r="E509" s="743"/>
    </row>
    <row r="510" spans="1:5" ht="30">
      <c r="A510" s="739">
        <v>40401</v>
      </c>
      <c r="B510" s="739" t="s">
        <v>4042</v>
      </c>
      <c r="C510" s="738" t="s">
        <v>3645</v>
      </c>
      <c r="D510" s="737">
        <v>8.98</v>
      </c>
      <c r="E510" s="744"/>
    </row>
    <row r="511" spans="1:5">
      <c r="A511" s="740">
        <v>405</v>
      </c>
      <c r="B511" s="740" t="s">
        <v>4043</v>
      </c>
      <c r="C511" s="740"/>
      <c r="D511" s="740"/>
      <c r="E511" s="743"/>
    </row>
    <row r="512" spans="1:5" ht="30">
      <c r="A512" s="739">
        <v>40504</v>
      </c>
      <c r="B512" s="739" t="s">
        <v>4044</v>
      </c>
      <c r="C512" s="738" t="s">
        <v>3645</v>
      </c>
      <c r="D512" s="737">
        <v>77.09</v>
      </c>
      <c r="E512" s="744"/>
    </row>
    <row r="513" spans="1:5" ht="30">
      <c r="A513" s="739">
        <v>40522</v>
      </c>
      <c r="B513" s="739" t="s">
        <v>4045</v>
      </c>
      <c r="C513" s="738" t="s">
        <v>3645</v>
      </c>
      <c r="D513" s="737">
        <v>6.06</v>
      </c>
      <c r="E513" s="744"/>
    </row>
    <row r="514" spans="1:5" ht="30">
      <c r="A514" s="739">
        <v>40523</v>
      </c>
      <c r="B514" s="739" t="s">
        <v>4046</v>
      </c>
      <c r="C514" s="738" t="s">
        <v>3645</v>
      </c>
      <c r="D514" s="737">
        <v>5.9</v>
      </c>
      <c r="E514" s="744"/>
    </row>
    <row r="515" spans="1:5">
      <c r="A515" s="740">
        <v>406</v>
      </c>
      <c r="B515" s="740" t="s">
        <v>4047</v>
      </c>
      <c r="C515" s="740"/>
      <c r="D515" s="740"/>
      <c r="E515" s="743"/>
    </row>
    <row r="516" spans="1:5" ht="45">
      <c r="A516" s="739">
        <v>40612</v>
      </c>
      <c r="B516" s="739" t="s">
        <v>4048</v>
      </c>
      <c r="C516" s="738" t="s">
        <v>3645</v>
      </c>
      <c r="D516" s="737">
        <v>9.23</v>
      </c>
      <c r="E516" s="744"/>
    </row>
    <row r="517" spans="1:5">
      <c r="A517" s="740">
        <v>409</v>
      </c>
      <c r="B517" s="740" t="s">
        <v>1180</v>
      </c>
      <c r="C517" s="740"/>
      <c r="D517" s="740"/>
      <c r="E517" s="743"/>
    </row>
    <row r="518" spans="1:5" ht="30">
      <c r="A518" s="739">
        <v>40974</v>
      </c>
      <c r="B518" s="739" t="s">
        <v>4049</v>
      </c>
      <c r="C518" s="738" t="s">
        <v>3645</v>
      </c>
      <c r="D518" s="737">
        <v>53.49</v>
      </c>
      <c r="E518" s="744"/>
    </row>
    <row r="519" spans="1:5">
      <c r="A519" s="740">
        <v>410</v>
      </c>
      <c r="B519" s="740" t="s">
        <v>4050</v>
      </c>
      <c r="C519" s="740"/>
      <c r="D519" s="740"/>
      <c r="E519" s="743"/>
    </row>
    <row r="520" spans="1:5" ht="30">
      <c r="A520" s="739">
        <v>41054</v>
      </c>
      <c r="B520" s="739" t="s">
        <v>4051</v>
      </c>
      <c r="C520" s="738" t="s">
        <v>3645</v>
      </c>
      <c r="D520" s="736">
        <v>33124.57</v>
      </c>
      <c r="E520" s="744"/>
    </row>
    <row r="521" spans="1:5" ht="30">
      <c r="A521" s="739">
        <v>41055</v>
      </c>
      <c r="B521" s="739" t="s">
        <v>4052</v>
      </c>
      <c r="C521" s="738" t="s">
        <v>3645</v>
      </c>
      <c r="D521" s="736">
        <v>15411</v>
      </c>
      <c r="E521" s="744"/>
    </row>
    <row r="522" spans="1:5" ht="30">
      <c r="A522" s="739">
        <v>41056</v>
      </c>
      <c r="B522" s="739" t="s">
        <v>4053</v>
      </c>
      <c r="C522" s="738" t="s">
        <v>3645</v>
      </c>
      <c r="D522" s="736">
        <v>25709.67</v>
      </c>
      <c r="E522" s="744"/>
    </row>
    <row r="523" spans="1:5" ht="30">
      <c r="A523" s="739">
        <v>41058</v>
      </c>
      <c r="B523" s="739" t="s">
        <v>4054</v>
      </c>
      <c r="C523" s="738" t="s">
        <v>3645</v>
      </c>
      <c r="D523" s="736">
        <v>20547.310000000001</v>
      </c>
      <c r="E523" s="744"/>
    </row>
    <row r="524" spans="1:5">
      <c r="A524" s="740">
        <v>411</v>
      </c>
      <c r="B524" s="740" t="s">
        <v>4055</v>
      </c>
      <c r="C524" s="740"/>
      <c r="D524" s="740"/>
      <c r="E524" s="743"/>
    </row>
    <row r="525" spans="1:5" ht="30">
      <c r="A525" s="739">
        <v>41106</v>
      </c>
      <c r="B525" s="739" t="s">
        <v>4056</v>
      </c>
      <c r="C525" s="738" t="s">
        <v>3674</v>
      </c>
      <c r="D525" s="737">
        <v>36.65</v>
      </c>
      <c r="E525" s="744"/>
    </row>
    <row r="526" spans="1:5" ht="15" customHeight="1">
      <c r="A526" s="740">
        <v>415</v>
      </c>
      <c r="B526" s="740" t="s">
        <v>4057</v>
      </c>
      <c r="C526" s="740"/>
      <c r="D526" s="740"/>
      <c r="E526" s="743"/>
    </row>
    <row r="527" spans="1:5" ht="30">
      <c r="A527" s="739">
        <v>41520</v>
      </c>
      <c r="B527" s="739" t="s">
        <v>4058</v>
      </c>
      <c r="C527" s="738" t="s">
        <v>3645</v>
      </c>
      <c r="D527" s="736">
        <v>1714.62</v>
      </c>
      <c r="E527" s="744"/>
    </row>
    <row r="528" spans="1:5" ht="45">
      <c r="A528" s="739">
        <v>41528</v>
      </c>
      <c r="B528" s="739" t="s">
        <v>4059</v>
      </c>
      <c r="C528" s="738" t="s">
        <v>3645</v>
      </c>
      <c r="D528" s="737">
        <v>446.47</v>
      </c>
      <c r="E528" s="744"/>
    </row>
    <row r="529" spans="1:5" ht="45">
      <c r="A529" s="739">
        <v>41530</v>
      </c>
      <c r="B529" s="739" t="s">
        <v>4060</v>
      </c>
      <c r="C529" s="738" t="s">
        <v>3645</v>
      </c>
      <c r="D529" s="737">
        <v>783.41</v>
      </c>
      <c r="E529" s="744"/>
    </row>
    <row r="530" spans="1:5" ht="45">
      <c r="A530" s="739">
        <v>41533</v>
      </c>
      <c r="B530" s="739" t="s">
        <v>4061</v>
      </c>
      <c r="C530" s="738" t="s">
        <v>3645</v>
      </c>
      <c r="D530" s="737">
        <v>520.41</v>
      </c>
      <c r="E530" s="744"/>
    </row>
    <row r="531" spans="1:5" ht="45">
      <c r="A531" s="739">
        <v>41536</v>
      </c>
      <c r="B531" s="739" t="s">
        <v>4062</v>
      </c>
      <c r="C531" s="738" t="s">
        <v>3645</v>
      </c>
      <c r="D531" s="737">
        <v>651.22</v>
      </c>
      <c r="E531" s="744"/>
    </row>
    <row r="532" spans="1:5" ht="45">
      <c r="A532" s="739">
        <v>41542</v>
      </c>
      <c r="B532" s="739" t="s">
        <v>4063</v>
      </c>
      <c r="C532" s="738" t="s">
        <v>3645</v>
      </c>
      <c r="D532" s="737">
        <v>813.91</v>
      </c>
      <c r="E532" s="744"/>
    </row>
    <row r="533" spans="1:5" ht="30">
      <c r="A533" s="739">
        <v>41569</v>
      </c>
      <c r="B533" s="739" t="s">
        <v>4064</v>
      </c>
      <c r="C533" s="738" t="s">
        <v>3645</v>
      </c>
      <c r="D533" s="737">
        <v>167.99</v>
      </c>
      <c r="E533" s="744"/>
    </row>
    <row r="534" spans="1:5" ht="45">
      <c r="A534" s="739">
        <v>41579</v>
      </c>
      <c r="B534" s="739" t="s">
        <v>4065</v>
      </c>
      <c r="C534" s="738" t="s">
        <v>3645</v>
      </c>
      <c r="D534" s="736">
        <v>1337.2</v>
      </c>
      <c r="E534" s="744"/>
    </row>
    <row r="535" spans="1:5" ht="30">
      <c r="A535" s="739">
        <v>41588</v>
      </c>
      <c r="B535" s="739" t="s">
        <v>4066</v>
      </c>
      <c r="C535" s="738" t="s">
        <v>3645</v>
      </c>
      <c r="D535" s="737">
        <v>4.18</v>
      </c>
      <c r="E535" s="744"/>
    </row>
    <row r="536" spans="1:5" ht="15" customHeight="1">
      <c r="A536" s="740">
        <v>416</v>
      </c>
      <c r="B536" s="740" t="s">
        <v>4067</v>
      </c>
      <c r="C536" s="740"/>
      <c r="D536" s="740"/>
      <c r="E536" s="743"/>
    </row>
    <row r="537" spans="1:5" ht="30">
      <c r="A537" s="739">
        <v>41667</v>
      </c>
      <c r="B537" s="739" t="s">
        <v>4068</v>
      </c>
      <c r="C537" s="738" t="s">
        <v>3645</v>
      </c>
      <c r="D537" s="737">
        <v>4.26</v>
      </c>
      <c r="E537" s="744"/>
    </row>
    <row r="538" spans="1:5" ht="15" customHeight="1">
      <c r="A538" s="740">
        <v>417</v>
      </c>
      <c r="B538" s="740" t="s">
        <v>4067</v>
      </c>
      <c r="C538" s="740"/>
      <c r="D538" s="740"/>
      <c r="E538" s="743"/>
    </row>
    <row r="539" spans="1:5" ht="45">
      <c r="A539" s="739">
        <v>41724</v>
      </c>
      <c r="B539" s="739" t="s">
        <v>4069</v>
      </c>
      <c r="C539" s="738" t="s">
        <v>3645</v>
      </c>
      <c r="D539" s="737">
        <v>437.16</v>
      </c>
      <c r="E539" s="744"/>
    </row>
    <row r="540" spans="1:5" ht="45">
      <c r="A540" s="739">
        <v>41726</v>
      </c>
      <c r="B540" s="739" t="s">
        <v>4070</v>
      </c>
      <c r="C540" s="738" t="s">
        <v>3645</v>
      </c>
      <c r="D540" s="737">
        <v>540.45000000000005</v>
      </c>
      <c r="E540" s="744"/>
    </row>
    <row r="541" spans="1:5" ht="15" customHeight="1">
      <c r="A541" s="740">
        <v>418</v>
      </c>
      <c r="B541" s="740" t="s">
        <v>4067</v>
      </c>
      <c r="C541" s="740"/>
      <c r="D541" s="740"/>
      <c r="E541" s="743"/>
    </row>
    <row r="542" spans="1:5" ht="45">
      <c r="A542" s="739">
        <v>41815</v>
      </c>
      <c r="B542" s="739" t="s">
        <v>4071</v>
      </c>
      <c r="C542" s="738" t="s">
        <v>3645</v>
      </c>
      <c r="D542" s="736">
        <v>1075.8399999999999</v>
      </c>
      <c r="E542" s="744"/>
    </row>
    <row r="543" spans="1:5" ht="45">
      <c r="A543" s="739">
        <v>41817</v>
      </c>
      <c r="B543" s="739" t="s">
        <v>4072</v>
      </c>
      <c r="C543" s="738" t="s">
        <v>3645</v>
      </c>
      <c r="D543" s="737">
        <v>828.86</v>
      </c>
      <c r="E543" s="744"/>
    </row>
    <row r="544" spans="1:5" ht="45">
      <c r="A544" s="739">
        <v>41821</v>
      </c>
      <c r="B544" s="739" t="s">
        <v>4073</v>
      </c>
      <c r="C544" s="738" t="s">
        <v>3645</v>
      </c>
      <c r="D544" s="737">
        <v>783.41</v>
      </c>
      <c r="E544" s="744"/>
    </row>
    <row r="545" spans="1:5" ht="30">
      <c r="A545" s="739">
        <v>41860</v>
      </c>
      <c r="B545" s="739" t="s">
        <v>4074</v>
      </c>
      <c r="C545" s="738" t="s">
        <v>3645</v>
      </c>
      <c r="D545" s="736">
        <v>1446.72</v>
      </c>
      <c r="E545" s="744"/>
    </row>
    <row r="546" spans="1:5" ht="30">
      <c r="A546" s="739">
        <v>41861</v>
      </c>
      <c r="B546" s="739" t="s">
        <v>4075</v>
      </c>
      <c r="C546" s="738" t="s">
        <v>3645</v>
      </c>
      <c r="D546" s="737">
        <v>269.13</v>
      </c>
      <c r="E546" s="744"/>
    </row>
    <row r="547" spans="1:5" ht="30">
      <c r="A547" s="739">
        <v>41866</v>
      </c>
      <c r="B547" s="739" t="s">
        <v>4076</v>
      </c>
      <c r="C547" s="738" t="s">
        <v>3645</v>
      </c>
      <c r="D547" s="737">
        <v>127.55</v>
      </c>
      <c r="E547" s="744"/>
    </row>
    <row r="548" spans="1:5" ht="15" customHeight="1">
      <c r="A548" s="740">
        <v>419</v>
      </c>
      <c r="B548" s="740" t="s">
        <v>4067</v>
      </c>
      <c r="C548" s="740"/>
      <c r="D548" s="740"/>
      <c r="E548" s="743"/>
    </row>
    <row r="549" spans="1:5" ht="45">
      <c r="A549" s="739">
        <v>41962</v>
      </c>
      <c r="B549" s="739" t="s">
        <v>4077</v>
      </c>
      <c r="C549" s="738" t="s">
        <v>3645</v>
      </c>
      <c r="D549" s="737">
        <v>651.22</v>
      </c>
      <c r="E549" s="744"/>
    </row>
    <row r="550" spans="1:5" ht="15" customHeight="1">
      <c r="A550" s="740">
        <v>420</v>
      </c>
      <c r="B550" s="740" t="s">
        <v>4078</v>
      </c>
      <c r="C550" s="740"/>
      <c r="D550" s="740"/>
      <c r="E550" s="743"/>
    </row>
    <row r="551" spans="1:5" ht="30">
      <c r="A551" s="739">
        <v>42047</v>
      </c>
      <c r="B551" s="739" t="s">
        <v>4079</v>
      </c>
      <c r="C551" s="738" t="s">
        <v>3674</v>
      </c>
      <c r="D551" s="737">
        <v>348.11</v>
      </c>
      <c r="E551" s="744"/>
    </row>
    <row r="552" spans="1:5" ht="30">
      <c r="A552" s="739">
        <v>42051</v>
      </c>
      <c r="B552" s="739" t="s">
        <v>4080</v>
      </c>
      <c r="C552" s="738" t="s">
        <v>3674</v>
      </c>
      <c r="D552" s="737">
        <v>42.67</v>
      </c>
      <c r="E552" s="744"/>
    </row>
    <row r="553" spans="1:5" ht="30">
      <c r="A553" s="739">
        <v>42052</v>
      </c>
      <c r="B553" s="739" t="s">
        <v>4081</v>
      </c>
      <c r="C553" s="738" t="s">
        <v>3674</v>
      </c>
      <c r="D553" s="737">
        <v>71.69</v>
      </c>
      <c r="E553" s="744"/>
    </row>
    <row r="554" spans="1:5" ht="30">
      <c r="A554" s="739">
        <v>42087</v>
      </c>
      <c r="B554" s="739" t="s">
        <v>4082</v>
      </c>
      <c r="C554" s="738" t="s">
        <v>3645</v>
      </c>
      <c r="D554" s="737">
        <v>90.79</v>
      </c>
      <c r="E554" s="744"/>
    </row>
    <row r="555" spans="1:5" ht="30">
      <c r="A555" s="739">
        <v>42090</v>
      </c>
      <c r="B555" s="739" t="s">
        <v>4083</v>
      </c>
      <c r="C555" s="738" t="s">
        <v>3674</v>
      </c>
      <c r="D555" s="737">
        <v>51.78</v>
      </c>
      <c r="E555" s="744"/>
    </row>
    <row r="556" spans="1:5" ht="30">
      <c r="A556" s="739">
        <v>42091</v>
      </c>
      <c r="B556" s="739" t="s">
        <v>4084</v>
      </c>
      <c r="C556" s="738" t="s">
        <v>3645</v>
      </c>
      <c r="D556" s="737">
        <v>17.68</v>
      </c>
      <c r="E556" s="744"/>
    </row>
    <row r="557" spans="1:5" ht="30">
      <c r="A557" s="739">
        <v>42098</v>
      </c>
      <c r="B557" s="739" t="s">
        <v>4085</v>
      </c>
      <c r="C557" s="738" t="s">
        <v>3645</v>
      </c>
      <c r="D557" s="737">
        <v>47.67</v>
      </c>
      <c r="E557" s="744"/>
    </row>
    <row r="558" spans="1:5" ht="15" customHeight="1">
      <c r="A558" s="740">
        <v>423</v>
      </c>
      <c r="B558" s="740" t="s">
        <v>4086</v>
      </c>
      <c r="C558" s="740"/>
      <c r="D558" s="740"/>
      <c r="E558" s="743"/>
    </row>
    <row r="559" spans="1:5" ht="45">
      <c r="A559" s="739">
        <v>42301</v>
      </c>
      <c r="B559" s="739" t="s">
        <v>4995</v>
      </c>
      <c r="C559" s="738" t="s">
        <v>3645</v>
      </c>
      <c r="D559" s="737">
        <v>16.329999999999998</v>
      </c>
      <c r="E559" s="744"/>
    </row>
    <row r="560" spans="1:5" ht="45">
      <c r="A560" s="739">
        <v>42302</v>
      </c>
      <c r="B560" s="739" t="s">
        <v>4996</v>
      </c>
      <c r="C560" s="738" t="s">
        <v>3645</v>
      </c>
      <c r="D560" s="737">
        <v>15.75</v>
      </c>
      <c r="E560" s="744"/>
    </row>
    <row r="561" spans="1:5" ht="45">
      <c r="A561" s="739">
        <v>42303</v>
      </c>
      <c r="B561" s="739" t="s">
        <v>4997</v>
      </c>
      <c r="C561" s="738" t="s">
        <v>3645</v>
      </c>
      <c r="D561" s="737">
        <v>19.87</v>
      </c>
      <c r="E561" s="744"/>
    </row>
    <row r="562" spans="1:5" ht="15" customHeight="1">
      <c r="A562" s="740">
        <v>425</v>
      </c>
      <c r="B562" s="740" t="s">
        <v>4087</v>
      </c>
      <c r="C562" s="740"/>
      <c r="D562" s="740"/>
      <c r="E562" s="743"/>
    </row>
    <row r="563" spans="1:5" ht="30">
      <c r="A563" s="739">
        <v>42501</v>
      </c>
      <c r="B563" s="739" t="s">
        <v>4088</v>
      </c>
      <c r="C563" s="738" t="s">
        <v>3674</v>
      </c>
      <c r="D563" s="737">
        <v>3.37</v>
      </c>
      <c r="E563" s="744"/>
    </row>
    <row r="564" spans="1:5" ht="30">
      <c r="A564" s="739">
        <v>42502</v>
      </c>
      <c r="B564" s="739" t="s">
        <v>4089</v>
      </c>
      <c r="C564" s="738" t="s">
        <v>3674</v>
      </c>
      <c r="D564" s="737">
        <v>4.13</v>
      </c>
      <c r="E564" s="744"/>
    </row>
    <row r="565" spans="1:5" ht="30">
      <c r="A565" s="739">
        <v>42503</v>
      </c>
      <c r="B565" s="739" t="s">
        <v>4090</v>
      </c>
      <c r="C565" s="738" t="s">
        <v>3674</v>
      </c>
      <c r="D565" s="737">
        <v>5.6</v>
      </c>
      <c r="E565" s="744"/>
    </row>
    <row r="566" spans="1:5" ht="30">
      <c r="A566" s="739">
        <v>42504</v>
      </c>
      <c r="B566" s="739" t="s">
        <v>4091</v>
      </c>
      <c r="C566" s="738" t="s">
        <v>88</v>
      </c>
      <c r="D566" s="737">
        <v>8.91</v>
      </c>
      <c r="E566" s="744"/>
    </row>
    <row r="567" spans="1:5" ht="30">
      <c r="A567" s="739">
        <v>42505</v>
      </c>
      <c r="B567" s="739" t="s">
        <v>4092</v>
      </c>
      <c r="C567" s="738" t="s">
        <v>88</v>
      </c>
      <c r="D567" s="737">
        <v>11.19</v>
      </c>
      <c r="E567" s="744"/>
    </row>
    <row r="568" spans="1:5" ht="30">
      <c r="A568" s="739">
        <v>42506</v>
      </c>
      <c r="B568" s="739" t="s">
        <v>4093</v>
      </c>
      <c r="C568" s="738" t="s">
        <v>3674</v>
      </c>
      <c r="D568" s="737">
        <v>13.95</v>
      </c>
      <c r="E568" s="744"/>
    </row>
    <row r="569" spans="1:5" ht="30">
      <c r="A569" s="739">
        <v>42508</v>
      </c>
      <c r="B569" s="739" t="s">
        <v>4094</v>
      </c>
      <c r="C569" s="738" t="s">
        <v>3674</v>
      </c>
      <c r="D569" s="737">
        <v>34.65</v>
      </c>
      <c r="E569" s="744"/>
    </row>
    <row r="570" spans="1:5" ht="30">
      <c r="A570" s="739">
        <v>42509</v>
      </c>
      <c r="B570" s="739" t="s">
        <v>4095</v>
      </c>
      <c r="C570" s="738" t="s">
        <v>3674</v>
      </c>
      <c r="D570" s="737">
        <v>55.44</v>
      </c>
      <c r="E570" s="744"/>
    </row>
    <row r="571" spans="1:5" ht="30">
      <c r="A571" s="739">
        <v>42511</v>
      </c>
      <c r="B571" s="739" t="s">
        <v>4096</v>
      </c>
      <c r="C571" s="738" t="s">
        <v>3645</v>
      </c>
      <c r="D571" s="737">
        <v>3.49</v>
      </c>
      <c r="E571" s="744"/>
    </row>
    <row r="572" spans="1:5" ht="30">
      <c r="A572" s="739">
        <v>42521</v>
      </c>
      <c r="B572" s="739" t="s">
        <v>4097</v>
      </c>
      <c r="C572" s="738" t="s">
        <v>3645</v>
      </c>
      <c r="D572" s="737">
        <v>1.83</v>
      </c>
      <c r="E572" s="744"/>
    </row>
    <row r="573" spans="1:5" ht="30">
      <c r="A573" s="739">
        <v>42529</v>
      </c>
      <c r="B573" s="739" t="s">
        <v>4098</v>
      </c>
      <c r="C573" s="738" t="s">
        <v>3674</v>
      </c>
      <c r="D573" s="737">
        <v>5.63</v>
      </c>
      <c r="E573" s="744"/>
    </row>
    <row r="574" spans="1:5">
      <c r="A574" s="739">
        <v>42530</v>
      </c>
      <c r="B574" s="739" t="s">
        <v>4099</v>
      </c>
      <c r="C574" s="738" t="s">
        <v>3645</v>
      </c>
      <c r="D574" s="737">
        <v>59.68</v>
      </c>
      <c r="E574" s="744"/>
    </row>
    <row r="575" spans="1:5" ht="30">
      <c r="A575" s="739">
        <v>42535</v>
      </c>
      <c r="B575" s="739" t="s">
        <v>4100</v>
      </c>
      <c r="C575" s="738" t="s">
        <v>3674</v>
      </c>
      <c r="D575" s="737">
        <v>5.35</v>
      </c>
      <c r="E575" s="744"/>
    </row>
    <row r="576" spans="1:5" ht="30">
      <c r="A576" s="739">
        <v>42546</v>
      </c>
      <c r="B576" s="739" t="s">
        <v>4101</v>
      </c>
      <c r="C576" s="738" t="s">
        <v>3674</v>
      </c>
      <c r="D576" s="737">
        <v>7.69</v>
      </c>
      <c r="E576" s="744"/>
    </row>
    <row r="577" spans="1:5">
      <c r="A577" s="739">
        <v>42548</v>
      </c>
      <c r="B577" s="739" t="s">
        <v>4102</v>
      </c>
      <c r="C577" s="738" t="s">
        <v>3674</v>
      </c>
      <c r="D577" s="737">
        <v>150.78</v>
      </c>
      <c r="E577" s="744"/>
    </row>
    <row r="578" spans="1:5" ht="30">
      <c r="A578" s="739">
        <v>42552</v>
      </c>
      <c r="B578" s="739" t="s">
        <v>4103</v>
      </c>
      <c r="C578" s="738" t="s">
        <v>3645</v>
      </c>
      <c r="D578" s="737">
        <v>2.92</v>
      </c>
      <c r="E578" s="744"/>
    </row>
    <row r="579" spans="1:5" ht="75">
      <c r="A579" s="739">
        <v>42558</v>
      </c>
      <c r="B579" s="739" t="s">
        <v>4104</v>
      </c>
      <c r="C579" s="738" t="s">
        <v>3645</v>
      </c>
      <c r="D579" s="737">
        <v>10.71</v>
      </c>
      <c r="E579" s="744"/>
    </row>
    <row r="580" spans="1:5" ht="45">
      <c r="A580" s="739">
        <v>42565</v>
      </c>
      <c r="B580" s="739" t="s">
        <v>4105</v>
      </c>
      <c r="C580" s="738" t="s">
        <v>3674</v>
      </c>
      <c r="D580" s="737">
        <v>1.78</v>
      </c>
      <c r="E580" s="744"/>
    </row>
    <row r="581" spans="1:5" ht="45">
      <c r="A581" s="739">
        <v>42588</v>
      </c>
      <c r="B581" s="739" t="s">
        <v>4106</v>
      </c>
      <c r="C581" s="738" t="s">
        <v>3674</v>
      </c>
      <c r="D581" s="737">
        <v>3.18</v>
      </c>
      <c r="E581" s="744"/>
    </row>
    <row r="582" spans="1:5" ht="15" customHeight="1">
      <c r="A582" s="740">
        <v>426</v>
      </c>
      <c r="B582" s="740" t="s">
        <v>4107</v>
      </c>
      <c r="C582" s="740"/>
      <c r="D582" s="740"/>
      <c r="E582" s="743"/>
    </row>
    <row r="583" spans="1:5" ht="30">
      <c r="A583" s="739">
        <v>42636</v>
      </c>
      <c r="B583" s="739" t="s">
        <v>4108</v>
      </c>
      <c r="C583" s="738" t="s">
        <v>3674</v>
      </c>
      <c r="D583" s="737">
        <v>31.63</v>
      </c>
      <c r="E583" s="744"/>
    </row>
    <row r="584" spans="1:5" ht="30">
      <c r="A584" s="739">
        <v>42673</v>
      </c>
      <c r="B584" s="739" t="s">
        <v>4109</v>
      </c>
      <c r="C584" s="738" t="s">
        <v>3674</v>
      </c>
      <c r="D584" s="737">
        <v>4.3</v>
      </c>
      <c r="E584" s="744"/>
    </row>
    <row r="585" spans="1:5" ht="30">
      <c r="A585" s="739">
        <v>42674</v>
      </c>
      <c r="B585" s="739" t="s">
        <v>4110</v>
      </c>
      <c r="C585" s="738" t="s">
        <v>3674</v>
      </c>
      <c r="D585" s="737">
        <v>6.27</v>
      </c>
      <c r="E585" s="744"/>
    </row>
    <row r="586" spans="1:5" ht="60">
      <c r="A586" s="739">
        <v>42690</v>
      </c>
      <c r="B586" s="739" t="s">
        <v>1969</v>
      </c>
      <c r="C586" s="738" t="s">
        <v>88</v>
      </c>
      <c r="D586" s="737">
        <v>13.84</v>
      </c>
      <c r="E586" s="744"/>
    </row>
    <row r="587" spans="1:5" ht="15" customHeight="1">
      <c r="A587" s="740">
        <v>427</v>
      </c>
      <c r="B587" s="740" t="s">
        <v>4111</v>
      </c>
      <c r="C587" s="740"/>
      <c r="D587" s="740"/>
      <c r="E587" s="743"/>
    </row>
    <row r="588" spans="1:5" ht="60">
      <c r="A588" s="739">
        <v>42701</v>
      </c>
      <c r="B588" s="739" t="s">
        <v>1967</v>
      </c>
      <c r="C588" s="738" t="s">
        <v>88</v>
      </c>
      <c r="D588" s="737">
        <v>8.11</v>
      </c>
      <c r="E588" s="744"/>
    </row>
    <row r="589" spans="1:5" ht="30">
      <c r="A589" s="739">
        <v>42717</v>
      </c>
      <c r="B589" s="739" t="s">
        <v>4112</v>
      </c>
      <c r="C589" s="738" t="s">
        <v>3674</v>
      </c>
      <c r="D589" s="737">
        <v>3.04</v>
      </c>
      <c r="E589" s="744"/>
    </row>
    <row r="590" spans="1:5" ht="15" customHeight="1">
      <c r="A590" s="740">
        <v>429</v>
      </c>
      <c r="B590" s="740" t="s">
        <v>4113</v>
      </c>
      <c r="C590" s="740"/>
      <c r="D590" s="740"/>
      <c r="E590" s="743"/>
    </row>
    <row r="591" spans="1:5" ht="45">
      <c r="A591" s="739">
        <v>42906</v>
      </c>
      <c r="B591" s="739" t="s">
        <v>4114</v>
      </c>
      <c r="C591" s="738" t="s">
        <v>3645</v>
      </c>
      <c r="D591" s="737">
        <v>4.72</v>
      </c>
      <c r="E591" s="744"/>
    </row>
    <row r="592" spans="1:5">
      <c r="A592" s="740">
        <v>430</v>
      </c>
      <c r="B592" s="740" t="s">
        <v>316</v>
      </c>
      <c r="C592" s="740"/>
      <c r="D592" s="740"/>
      <c r="E592" s="743"/>
    </row>
    <row r="593" spans="1:5" ht="30">
      <c r="A593" s="739">
        <v>43004</v>
      </c>
      <c r="B593" s="739" t="s">
        <v>4115</v>
      </c>
      <c r="C593" s="738" t="s">
        <v>3674</v>
      </c>
      <c r="D593" s="737">
        <v>1.61</v>
      </c>
      <c r="E593" s="744"/>
    </row>
    <row r="594" spans="1:5" ht="30">
      <c r="A594" s="739">
        <v>43005</v>
      </c>
      <c r="B594" s="739" t="s">
        <v>4116</v>
      </c>
      <c r="C594" s="738" t="s">
        <v>3674</v>
      </c>
      <c r="D594" s="737">
        <v>2.54</v>
      </c>
      <c r="E594" s="744"/>
    </row>
    <row r="595" spans="1:5" ht="30">
      <c r="A595" s="739">
        <v>43006</v>
      </c>
      <c r="B595" s="739" t="s">
        <v>4117</v>
      </c>
      <c r="C595" s="738" t="s">
        <v>3674</v>
      </c>
      <c r="D595" s="737">
        <v>4.17</v>
      </c>
      <c r="E595" s="744"/>
    </row>
    <row r="596" spans="1:5" ht="30">
      <c r="A596" s="739">
        <v>43007</v>
      </c>
      <c r="B596" s="739" t="s">
        <v>4118</v>
      </c>
      <c r="C596" s="738" t="s">
        <v>3674</v>
      </c>
      <c r="D596" s="737">
        <v>6.22</v>
      </c>
      <c r="E596" s="744"/>
    </row>
    <row r="597" spans="1:5" ht="30">
      <c r="A597" s="739">
        <v>43009</v>
      </c>
      <c r="B597" s="739" t="s">
        <v>4119</v>
      </c>
      <c r="C597" s="738" t="s">
        <v>3674</v>
      </c>
      <c r="D597" s="737">
        <v>94.19</v>
      </c>
      <c r="E597" s="744"/>
    </row>
    <row r="598" spans="1:5" ht="30">
      <c r="A598" s="739">
        <v>43015</v>
      </c>
      <c r="B598" s="739" t="s">
        <v>4120</v>
      </c>
      <c r="C598" s="738" t="s">
        <v>3674</v>
      </c>
      <c r="D598" s="737">
        <v>15.06</v>
      </c>
      <c r="E598" s="744"/>
    </row>
    <row r="599" spans="1:5" ht="30">
      <c r="A599" s="739">
        <v>43016</v>
      </c>
      <c r="B599" s="739" t="s">
        <v>4121</v>
      </c>
      <c r="C599" s="738" t="s">
        <v>3674</v>
      </c>
      <c r="D599" s="737">
        <v>23.8</v>
      </c>
      <c r="E599" s="744"/>
    </row>
    <row r="600" spans="1:5" ht="30">
      <c r="A600" s="739">
        <v>43023</v>
      </c>
      <c r="B600" s="739" t="s">
        <v>4122</v>
      </c>
      <c r="C600" s="738" t="s">
        <v>3674</v>
      </c>
      <c r="D600" s="737">
        <v>181.43</v>
      </c>
      <c r="E600" s="744"/>
    </row>
    <row r="601" spans="1:5" ht="30">
      <c r="A601" s="739">
        <v>43036</v>
      </c>
      <c r="B601" s="739" t="s">
        <v>4123</v>
      </c>
      <c r="C601" s="738" t="s">
        <v>3674</v>
      </c>
      <c r="D601" s="737">
        <v>7.26</v>
      </c>
      <c r="E601" s="744"/>
    </row>
    <row r="602" spans="1:5" ht="30">
      <c r="A602" s="739">
        <v>43038</v>
      </c>
      <c r="B602" s="739" t="s">
        <v>4124</v>
      </c>
      <c r="C602" s="738" t="s">
        <v>3674</v>
      </c>
      <c r="D602" s="737">
        <v>17.579999999999998</v>
      </c>
      <c r="E602" s="744"/>
    </row>
    <row r="603" spans="1:5" ht="30">
      <c r="A603" s="739">
        <v>43039</v>
      </c>
      <c r="B603" s="739" t="s">
        <v>4125</v>
      </c>
      <c r="C603" s="738" t="s">
        <v>3674</v>
      </c>
      <c r="D603" s="737">
        <v>11.02</v>
      </c>
      <c r="E603" s="744"/>
    </row>
    <row r="604" spans="1:5" ht="30">
      <c r="A604" s="739">
        <v>43040</v>
      </c>
      <c r="B604" s="739" t="s">
        <v>4126</v>
      </c>
      <c r="C604" s="738" t="s">
        <v>3674</v>
      </c>
      <c r="D604" s="737">
        <v>29.62</v>
      </c>
      <c r="E604" s="744"/>
    </row>
    <row r="605" spans="1:5" ht="30">
      <c r="A605" s="739">
        <v>43041</v>
      </c>
      <c r="B605" s="739" t="s">
        <v>4127</v>
      </c>
      <c r="C605" s="738" t="s">
        <v>3674</v>
      </c>
      <c r="D605" s="737">
        <v>42.67</v>
      </c>
      <c r="E605" s="744"/>
    </row>
    <row r="606" spans="1:5" ht="30">
      <c r="A606" s="739">
        <v>43044</v>
      </c>
      <c r="B606" s="739" t="s">
        <v>4128</v>
      </c>
      <c r="C606" s="738" t="s">
        <v>3674</v>
      </c>
      <c r="D606" s="737">
        <v>53.33</v>
      </c>
      <c r="E606" s="744"/>
    </row>
    <row r="607" spans="1:5" ht="30">
      <c r="A607" s="739">
        <v>43055</v>
      </c>
      <c r="B607" s="739" t="s">
        <v>4129</v>
      </c>
      <c r="C607" s="738" t="s">
        <v>3674</v>
      </c>
      <c r="D607" s="737">
        <v>22.08</v>
      </c>
      <c r="E607" s="744"/>
    </row>
    <row r="608" spans="1:5" ht="30">
      <c r="A608" s="739">
        <v>43059</v>
      </c>
      <c r="B608" s="739" t="s">
        <v>4130</v>
      </c>
      <c r="C608" s="738" t="s">
        <v>3674</v>
      </c>
      <c r="D608" s="737">
        <v>15.75</v>
      </c>
      <c r="E608" s="744"/>
    </row>
    <row r="609" spans="1:5">
      <c r="A609" s="740">
        <v>431</v>
      </c>
      <c r="B609" s="740" t="s">
        <v>4131</v>
      </c>
      <c r="C609" s="740"/>
      <c r="D609" s="740"/>
      <c r="E609" s="743"/>
    </row>
    <row r="610" spans="1:5" ht="30">
      <c r="A610" s="739">
        <v>43113</v>
      </c>
      <c r="B610" s="739" t="s">
        <v>4132</v>
      </c>
      <c r="C610" s="738" t="s">
        <v>3674</v>
      </c>
      <c r="D610" s="737">
        <v>83.37</v>
      </c>
      <c r="E610" s="744"/>
    </row>
    <row r="611" spans="1:5">
      <c r="A611" s="739">
        <v>43127</v>
      </c>
      <c r="B611" s="739" t="s">
        <v>4133</v>
      </c>
      <c r="C611" s="738" t="s">
        <v>3674</v>
      </c>
      <c r="D611" s="737">
        <v>3.36</v>
      </c>
      <c r="E611" s="744"/>
    </row>
    <row r="612" spans="1:5" ht="30">
      <c r="A612" s="739">
        <v>43137</v>
      </c>
      <c r="B612" s="739" t="s">
        <v>4134</v>
      </c>
      <c r="C612" s="738" t="s">
        <v>3674</v>
      </c>
      <c r="D612" s="737">
        <v>70.38</v>
      </c>
      <c r="E612" s="744"/>
    </row>
    <row r="613" spans="1:5" ht="60">
      <c r="A613" s="739">
        <v>43149</v>
      </c>
      <c r="B613" s="739" t="s">
        <v>4135</v>
      </c>
      <c r="C613" s="738" t="s">
        <v>3674</v>
      </c>
      <c r="D613" s="737">
        <v>19.66</v>
      </c>
      <c r="E613" s="744"/>
    </row>
    <row r="614" spans="1:5" ht="60">
      <c r="A614" s="739">
        <v>43150</v>
      </c>
      <c r="B614" s="739" t="s">
        <v>4136</v>
      </c>
      <c r="C614" s="738" t="s">
        <v>3674</v>
      </c>
      <c r="D614" s="737">
        <v>74.959999999999994</v>
      </c>
      <c r="E614" s="744"/>
    </row>
    <row r="615" spans="1:5" ht="30">
      <c r="A615" s="739">
        <v>43160</v>
      </c>
      <c r="B615" s="739" t="s">
        <v>4137</v>
      </c>
      <c r="C615" s="738" t="s">
        <v>3674</v>
      </c>
      <c r="D615" s="737">
        <v>24.36</v>
      </c>
      <c r="E615" s="744"/>
    </row>
    <row r="616" spans="1:5" ht="30">
      <c r="A616" s="739">
        <v>43174</v>
      </c>
      <c r="B616" s="739" t="s">
        <v>4138</v>
      </c>
      <c r="C616" s="738" t="s">
        <v>3674</v>
      </c>
      <c r="D616" s="737">
        <v>33.9</v>
      </c>
      <c r="E616" s="744"/>
    </row>
    <row r="617" spans="1:5" ht="30">
      <c r="A617" s="739">
        <v>43175</v>
      </c>
      <c r="B617" s="739" t="s">
        <v>4139</v>
      </c>
      <c r="C617" s="738" t="s">
        <v>3674</v>
      </c>
      <c r="D617" s="737">
        <v>6.86</v>
      </c>
      <c r="E617" s="744"/>
    </row>
    <row r="618" spans="1:5" ht="30">
      <c r="A618" s="739">
        <v>43180</v>
      </c>
      <c r="B618" s="739" t="s">
        <v>4140</v>
      </c>
      <c r="C618" s="738" t="s">
        <v>3674</v>
      </c>
      <c r="D618" s="737">
        <v>10.11</v>
      </c>
      <c r="E618" s="744"/>
    </row>
    <row r="619" spans="1:5" ht="60">
      <c r="A619" s="739">
        <v>43188</v>
      </c>
      <c r="B619" s="739" t="s">
        <v>4141</v>
      </c>
      <c r="C619" s="738" t="s">
        <v>3674</v>
      </c>
      <c r="D619" s="737">
        <v>15.36</v>
      </c>
      <c r="E619" s="744"/>
    </row>
    <row r="620" spans="1:5" ht="30">
      <c r="A620" s="739">
        <v>43190</v>
      </c>
      <c r="B620" s="739" t="s">
        <v>4142</v>
      </c>
      <c r="C620" s="738" t="s">
        <v>3674</v>
      </c>
      <c r="D620" s="737">
        <v>47.85</v>
      </c>
      <c r="E620" s="744"/>
    </row>
    <row r="621" spans="1:5" ht="30">
      <c r="A621" s="739">
        <v>43193</v>
      </c>
      <c r="B621" s="739" t="s">
        <v>4143</v>
      </c>
      <c r="C621" s="738" t="s">
        <v>3674</v>
      </c>
      <c r="D621" s="737">
        <v>9.61</v>
      </c>
      <c r="E621" s="744"/>
    </row>
    <row r="622" spans="1:5" ht="30">
      <c r="A622" s="739">
        <v>43194</v>
      </c>
      <c r="B622" s="739" t="s">
        <v>4144</v>
      </c>
      <c r="C622" s="738" t="s">
        <v>3674</v>
      </c>
      <c r="D622" s="737">
        <v>235.34</v>
      </c>
      <c r="E622" s="744"/>
    </row>
    <row r="623" spans="1:5" ht="30">
      <c r="A623" s="739">
        <v>43199</v>
      </c>
      <c r="B623" s="739" t="s">
        <v>4145</v>
      </c>
      <c r="C623" s="738" t="s">
        <v>3674</v>
      </c>
      <c r="D623" s="737">
        <v>151.66</v>
      </c>
      <c r="E623" s="744"/>
    </row>
    <row r="624" spans="1:5">
      <c r="A624" s="740">
        <v>432</v>
      </c>
      <c r="B624" s="740" t="s">
        <v>4131</v>
      </c>
      <c r="C624" s="740"/>
      <c r="D624" s="740"/>
      <c r="E624" s="743"/>
    </row>
    <row r="625" spans="1:5" ht="30">
      <c r="A625" s="739">
        <v>43204</v>
      </c>
      <c r="B625" s="739" t="s">
        <v>4146</v>
      </c>
      <c r="C625" s="738" t="s">
        <v>3674</v>
      </c>
      <c r="D625" s="737">
        <v>100.25</v>
      </c>
      <c r="E625" s="744"/>
    </row>
    <row r="626" spans="1:5" ht="30">
      <c r="A626" s="739">
        <v>43205</v>
      </c>
      <c r="B626" s="739" t="s">
        <v>4147</v>
      </c>
      <c r="C626" s="738" t="s">
        <v>3674</v>
      </c>
      <c r="D626" s="737">
        <v>2.95</v>
      </c>
      <c r="E626" s="744"/>
    </row>
    <row r="627" spans="1:5" ht="30">
      <c r="A627" s="739">
        <v>43206</v>
      </c>
      <c r="B627" s="739" t="s">
        <v>4148</v>
      </c>
      <c r="C627" s="738" t="s">
        <v>3674</v>
      </c>
      <c r="D627" s="737">
        <v>4.38</v>
      </c>
      <c r="E627" s="744"/>
    </row>
    <row r="628" spans="1:5" ht="30">
      <c r="A628" s="739">
        <v>43236</v>
      </c>
      <c r="B628" s="739" t="s">
        <v>4149</v>
      </c>
      <c r="C628" s="738" t="s">
        <v>3674</v>
      </c>
      <c r="D628" s="737">
        <v>120.94</v>
      </c>
      <c r="E628" s="744"/>
    </row>
    <row r="629" spans="1:5" ht="30">
      <c r="A629" s="739">
        <v>43243</v>
      </c>
      <c r="B629" s="739" t="s">
        <v>4150</v>
      </c>
      <c r="C629" s="738" t="s">
        <v>749</v>
      </c>
      <c r="D629" s="737">
        <v>107.11</v>
      </c>
      <c r="E629" s="744"/>
    </row>
    <row r="630" spans="1:5" ht="30">
      <c r="A630" s="739">
        <v>43253</v>
      </c>
      <c r="B630" s="739" t="s">
        <v>4151</v>
      </c>
      <c r="C630" s="738" t="s">
        <v>3674</v>
      </c>
      <c r="D630" s="737">
        <v>327.22000000000003</v>
      </c>
      <c r="E630" s="744"/>
    </row>
    <row r="631" spans="1:5">
      <c r="A631" s="739">
        <v>43287</v>
      </c>
      <c r="B631" s="739" t="s">
        <v>4152</v>
      </c>
      <c r="C631" s="738" t="s">
        <v>3674</v>
      </c>
      <c r="D631" s="737">
        <v>5.28</v>
      </c>
      <c r="E631" s="744"/>
    </row>
    <row r="632" spans="1:5">
      <c r="A632" s="740">
        <v>433</v>
      </c>
      <c r="B632" s="740" t="s">
        <v>4153</v>
      </c>
      <c r="C632" s="740"/>
      <c r="D632" s="740"/>
      <c r="E632" s="743"/>
    </row>
    <row r="633" spans="1:5" ht="45">
      <c r="A633" s="739">
        <v>43303</v>
      </c>
      <c r="B633" s="739" t="s">
        <v>4154</v>
      </c>
      <c r="C633" s="738" t="s">
        <v>3674</v>
      </c>
      <c r="D633" s="737">
        <v>1.56</v>
      </c>
      <c r="E633" s="744"/>
    </row>
    <row r="634" spans="1:5" ht="45">
      <c r="A634" s="739">
        <v>43304</v>
      </c>
      <c r="B634" s="739" t="s">
        <v>4155</v>
      </c>
      <c r="C634" s="738" t="s">
        <v>3674</v>
      </c>
      <c r="D634" s="737">
        <v>2.5299999999999998</v>
      </c>
      <c r="E634" s="744"/>
    </row>
    <row r="635" spans="1:5" ht="45">
      <c r="A635" s="739">
        <v>43305</v>
      </c>
      <c r="B635" s="739" t="s">
        <v>4156</v>
      </c>
      <c r="C635" s="738" t="s">
        <v>3674</v>
      </c>
      <c r="D635" s="737">
        <v>4.12</v>
      </c>
      <c r="E635" s="744"/>
    </row>
    <row r="636" spans="1:5" ht="45">
      <c r="A636" s="739">
        <v>43306</v>
      </c>
      <c r="B636" s="739" t="s">
        <v>4157</v>
      </c>
      <c r="C636" s="738" t="s">
        <v>3674</v>
      </c>
      <c r="D636" s="737">
        <v>5.7</v>
      </c>
      <c r="E636" s="744"/>
    </row>
    <row r="637" spans="1:5" ht="30">
      <c r="A637" s="739">
        <v>43387</v>
      </c>
      <c r="B637" s="739" t="s">
        <v>4158</v>
      </c>
      <c r="C637" s="738" t="s">
        <v>3674</v>
      </c>
      <c r="D637" s="737">
        <v>14.37</v>
      </c>
      <c r="E637" s="744"/>
    </row>
    <row r="638" spans="1:5">
      <c r="A638" s="740">
        <v>434</v>
      </c>
      <c r="B638" s="740" t="s">
        <v>4159</v>
      </c>
      <c r="C638" s="740"/>
      <c r="D638" s="740"/>
      <c r="E638" s="743"/>
    </row>
    <row r="639" spans="1:5" ht="60">
      <c r="A639" s="739">
        <v>43406</v>
      </c>
      <c r="B639" s="739" t="s">
        <v>4160</v>
      </c>
      <c r="C639" s="738" t="s">
        <v>3674</v>
      </c>
      <c r="D639" s="737">
        <v>6.29</v>
      </c>
      <c r="E639" s="744"/>
    </row>
    <row r="640" spans="1:5" ht="45">
      <c r="A640" s="739">
        <v>43412</v>
      </c>
      <c r="B640" s="739" t="s">
        <v>4161</v>
      </c>
      <c r="C640" s="738" t="s">
        <v>3674</v>
      </c>
      <c r="D640" s="737">
        <v>10.66</v>
      </c>
      <c r="E640" s="744"/>
    </row>
    <row r="641" spans="1:5" ht="45">
      <c r="A641" s="739">
        <v>43413</v>
      </c>
      <c r="B641" s="739" t="s">
        <v>4162</v>
      </c>
      <c r="C641" s="738" t="s">
        <v>3674</v>
      </c>
      <c r="D641" s="737">
        <v>16.690000000000001</v>
      </c>
      <c r="E641" s="744"/>
    </row>
    <row r="642" spans="1:5" ht="45">
      <c r="A642" s="739">
        <v>43421</v>
      </c>
      <c r="B642" s="739" t="s">
        <v>4163</v>
      </c>
      <c r="C642" s="738" t="s">
        <v>3674</v>
      </c>
      <c r="D642" s="737">
        <v>26.02</v>
      </c>
      <c r="E642" s="744"/>
    </row>
    <row r="643" spans="1:5" ht="30">
      <c r="A643" s="739">
        <v>43441</v>
      </c>
      <c r="B643" s="739" t="s">
        <v>4164</v>
      </c>
      <c r="C643" s="738" t="s">
        <v>3674</v>
      </c>
      <c r="D643" s="737">
        <v>1.78</v>
      </c>
      <c r="E643" s="744"/>
    </row>
    <row r="644" spans="1:5" ht="60">
      <c r="A644" s="739">
        <v>43496</v>
      </c>
      <c r="B644" s="739" t="s">
        <v>4165</v>
      </c>
      <c r="C644" s="738" t="s">
        <v>3674</v>
      </c>
      <c r="D644" s="737">
        <v>8.93</v>
      </c>
      <c r="E644" s="744"/>
    </row>
    <row r="645" spans="1:5">
      <c r="A645" s="740">
        <v>437</v>
      </c>
      <c r="B645" s="740" t="s">
        <v>3841</v>
      </c>
      <c r="C645" s="740"/>
      <c r="D645" s="740"/>
      <c r="E645" s="743"/>
    </row>
    <row r="646" spans="1:5" ht="45">
      <c r="A646" s="739">
        <v>43702</v>
      </c>
      <c r="B646" s="739" t="s">
        <v>4166</v>
      </c>
      <c r="C646" s="738" t="s">
        <v>3645</v>
      </c>
      <c r="D646" s="737">
        <v>7.05</v>
      </c>
      <c r="E646" s="744"/>
    </row>
    <row r="647" spans="1:5" ht="30">
      <c r="A647" s="739">
        <v>43792</v>
      </c>
      <c r="B647" s="739" t="s">
        <v>4167</v>
      </c>
      <c r="C647" s="738" t="s">
        <v>3645</v>
      </c>
      <c r="D647" s="737">
        <v>3.57</v>
      </c>
      <c r="E647" s="744"/>
    </row>
    <row r="648" spans="1:5" ht="30">
      <c r="A648" s="739">
        <v>43795</v>
      </c>
      <c r="B648" s="739" t="s">
        <v>4168</v>
      </c>
      <c r="C648" s="738" t="s">
        <v>3645</v>
      </c>
      <c r="D648" s="737">
        <v>3.44</v>
      </c>
      <c r="E648" s="744"/>
    </row>
    <row r="649" spans="1:5" ht="15" customHeight="1">
      <c r="A649" s="740">
        <v>438</v>
      </c>
      <c r="B649" s="740" t="s">
        <v>4067</v>
      </c>
      <c r="C649" s="740"/>
      <c r="D649" s="740"/>
      <c r="E649" s="743"/>
    </row>
    <row r="650" spans="1:5" ht="30">
      <c r="A650" s="739">
        <v>43807</v>
      </c>
      <c r="B650" s="739" t="s">
        <v>4169</v>
      </c>
      <c r="C650" s="738" t="s">
        <v>3645</v>
      </c>
      <c r="D650" s="737">
        <v>817.53</v>
      </c>
      <c r="E650" s="744"/>
    </row>
    <row r="651" spans="1:5" ht="30">
      <c r="A651" s="739">
        <v>43835</v>
      </c>
      <c r="B651" s="739" t="s">
        <v>4170</v>
      </c>
      <c r="C651" s="738" t="s">
        <v>3645</v>
      </c>
      <c r="D651" s="737">
        <v>98.26</v>
      </c>
      <c r="E651" s="744"/>
    </row>
    <row r="652" spans="1:5" ht="30">
      <c r="A652" s="739">
        <v>43836</v>
      </c>
      <c r="B652" s="739" t="s">
        <v>4171</v>
      </c>
      <c r="C652" s="738" t="s">
        <v>3645</v>
      </c>
      <c r="D652" s="737">
        <v>519.66999999999996</v>
      </c>
      <c r="E652" s="744"/>
    </row>
    <row r="653" spans="1:5" ht="30">
      <c r="A653" s="739">
        <v>43837</v>
      </c>
      <c r="B653" s="739" t="s">
        <v>4172</v>
      </c>
      <c r="C653" s="738" t="s">
        <v>3645</v>
      </c>
      <c r="D653" s="737">
        <v>762.2</v>
      </c>
      <c r="E653" s="744"/>
    </row>
    <row r="654" spans="1:5" ht="30">
      <c r="A654" s="739">
        <v>43838</v>
      </c>
      <c r="B654" s="739" t="s">
        <v>4173</v>
      </c>
      <c r="C654" s="738" t="s">
        <v>3645</v>
      </c>
      <c r="D654" s="737">
        <v>762.2</v>
      </c>
      <c r="E654" s="744"/>
    </row>
    <row r="655" spans="1:5">
      <c r="A655" s="740">
        <v>440</v>
      </c>
      <c r="B655" s="740" t="s">
        <v>4174</v>
      </c>
      <c r="C655" s="740"/>
      <c r="D655" s="740"/>
      <c r="E655" s="743"/>
    </row>
    <row r="656" spans="1:5" ht="30">
      <c r="A656" s="739">
        <v>44014</v>
      </c>
      <c r="B656" s="739" t="s">
        <v>4175</v>
      </c>
      <c r="C656" s="738" t="s">
        <v>3645</v>
      </c>
      <c r="D656" s="737">
        <v>84.94</v>
      </c>
      <c r="E656" s="744"/>
    </row>
    <row r="657" spans="1:5" ht="30">
      <c r="A657" s="739">
        <v>44034</v>
      </c>
      <c r="B657" s="739" t="s">
        <v>4176</v>
      </c>
      <c r="C657" s="738" t="s">
        <v>3645</v>
      </c>
      <c r="D657" s="737">
        <v>84.94</v>
      </c>
      <c r="E657" s="744"/>
    </row>
    <row r="658" spans="1:5">
      <c r="A658" s="739">
        <v>44059</v>
      </c>
      <c r="B658" s="739" t="s">
        <v>4177</v>
      </c>
      <c r="C658" s="738" t="s">
        <v>3645</v>
      </c>
      <c r="D658" s="737">
        <v>84.94</v>
      </c>
      <c r="E658" s="744"/>
    </row>
    <row r="659" spans="1:5" ht="30">
      <c r="A659" s="739">
        <v>44097</v>
      </c>
      <c r="B659" s="739" t="s">
        <v>4178</v>
      </c>
      <c r="C659" s="738" t="s">
        <v>3645</v>
      </c>
      <c r="D659" s="737">
        <v>102.82</v>
      </c>
      <c r="E659" s="744"/>
    </row>
    <row r="660" spans="1:5">
      <c r="A660" s="740">
        <v>441</v>
      </c>
      <c r="B660" s="740" t="s">
        <v>4179</v>
      </c>
      <c r="C660" s="740"/>
      <c r="D660" s="740"/>
      <c r="E660" s="743"/>
    </row>
    <row r="661" spans="1:5" ht="30">
      <c r="A661" s="739">
        <v>44112</v>
      </c>
      <c r="B661" s="739" t="s">
        <v>4180</v>
      </c>
      <c r="C661" s="738" t="s">
        <v>3645</v>
      </c>
      <c r="D661" s="737">
        <v>102.82</v>
      </c>
      <c r="E661" s="744"/>
    </row>
    <row r="662" spans="1:5" ht="30">
      <c r="A662" s="739">
        <v>44128</v>
      </c>
      <c r="B662" s="739" t="s">
        <v>4181</v>
      </c>
      <c r="C662" s="738" t="s">
        <v>3645</v>
      </c>
      <c r="D662" s="737">
        <v>102.82</v>
      </c>
      <c r="E662" s="744"/>
    </row>
    <row r="663" spans="1:5">
      <c r="A663" s="740">
        <v>444</v>
      </c>
      <c r="B663" s="740" t="s">
        <v>4182</v>
      </c>
      <c r="C663" s="740"/>
      <c r="D663" s="740"/>
      <c r="E663" s="743"/>
    </row>
    <row r="664" spans="1:5" ht="45">
      <c r="A664" s="739">
        <v>44481</v>
      </c>
      <c r="B664" s="739" t="s">
        <v>4183</v>
      </c>
      <c r="C664" s="738" t="s">
        <v>3645</v>
      </c>
      <c r="D664" s="736">
        <v>1107.1300000000001</v>
      </c>
      <c r="E664" s="744"/>
    </row>
    <row r="665" spans="1:5">
      <c r="A665" s="740">
        <v>445</v>
      </c>
      <c r="B665" s="740" t="s">
        <v>4184</v>
      </c>
      <c r="C665" s="740"/>
      <c r="D665" s="740"/>
      <c r="E665" s="743"/>
    </row>
    <row r="666" spans="1:5" ht="30">
      <c r="A666" s="739">
        <v>44561</v>
      </c>
      <c r="B666" s="739" t="s">
        <v>4185</v>
      </c>
      <c r="C666" s="738" t="s">
        <v>3645</v>
      </c>
      <c r="D666" s="737">
        <v>347.41</v>
      </c>
      <c r="E666" s="744"/>
    </row>
    <row r="667" spans="1:5" ht="30">
      <c r="A667" s="739">
        <v>44562</v>
      </c>
      <c r="B667" s="739" t="s">
        <v>4186</v>
      </c>
      <c r="C667" s="738" t="s">
        <v>3645</v>
      </c>
      <c r="D667" s="737">
        <v>191.22</v>
      </c>
      <c r="E667" s="744"/>
    </row>
    <row r="668" spans="1:5" ht="45">
      <c r="A668" s="739">
        <v>44582</v>
      </c>
      <c r="B668" s="739" t="s">
        <v>4187</v>
      </c>
      <c r="C668" s="738" t="s">
        <v>3645</v>
      </c>
      <c r="D668" s="737">
        <v>349.5</v>
      </c>
      <c r="E668" s="744"/>
    </row>
    <row r="669" spans="1:5">
      <c r="A669" s="740">
        <v>446</v>
      </c>
      <c r="B669" s="740" t="s">
        <v>4182</v>
      </c>
      <c r="C669" s="740"/>
      <c r="D669" s="740"/>
      <c r="E669" s="743"/>
    </row>
    <row r="670" spans="1:5" ht="30">
      <c r="A670" s="739">
        <v>44624</v>
      </c>
      <c r="B670" s="739" t="s">
        <v>4188</v>
      </c>
      <c r="C670" s="738" t="s">
        <v>3645</v>
      </c>
      <c r="D670" s="737">
        <v>124.05</v>
      </c>
      <c r="E670" s="744"/>
    </row>
    <row r="671" spans="1:5" ht="30">
      <c r="A671" s="739">
        <v>44659</v>
      </c>
      <c r="B671" s="739" t="s">
        <v>4189</v>
      </c>
      <c r="C671" s="738" t="s">
        <v>3645</v>
      </c>
      <c r="D671" s="737">
        <v>10.6</v>
      </c>
      <c r="E671" s="744"/>
    </row>
    <row r="672" spans="1:5" ht="30">
      <c r="A672" s="739">
        <v>44660</v>
      </c>
      <c r="B672" s="739" t="s">
        <v>4190</v>
      </c>
      <c r="C672" s="738" t="s">
        <v>3645</v>
      </c>
      <c r="D672" s="737">
        <v>10.6</v>
      </c>
      <c r="E672" s="744"/>
    </row>
    <row r="673" spans="1:5" ht="30">
      <c r="A673" s="739">
        <v>44661</v>
      </c>
      <c r="B673" s="739" t="s">
        <v>4191</v>
      </c>
      <c r="C673" s="738" t="s">
        <v>3645</v>
      </c>
      <c r="D673" s="737">
        <v>10.6</v>
      </c>
      <c r="E673" s="744"/>
    </row>
    <row r="674" spans="1:5" ht="30">
      <c r="A674" s="739">
        <v>44662</v>
      </c>
      <c r="B674" s="739" t="s">
        <v>4192</v>
      </c>
      <c r="C674" s="738" t="s">
        <v>3645</v>
      </c>
      <c r="D674" s="737">
        <v>10.6</v>
      </c>
      <c r="E674" s="744"/>
    </row>
    <row r="675" spans="1:5" ht="30">
      <c r="A675" s="739">
        <v>44663</v>
      </c>
      <c r="B675" s="739" t="s">
        <v>4193</v>
      </c>
      <c r="C675" s="738" t="s">
        <v>3645</v>
      </c>
      <c r="D675" s="737">
        <v>13.19</v>
      </c>
      <c r="E675" s="744"/>
    </row>
    <row r="676" spans="1:5" ht="30">
      <c r="A676" s="739">
        <v>44664</v>
      </c>
      <c r="B676" s="739" t="s">
        <v>4194</v>
      </c>
      <c r="C676" s="738" t="s">
        <v>3645</v>
      </c>
      <c r="D676" s="737">
        <v>40.799999999999997</v>
      </c>
      <c r="E676" s="744"/>
    </row>
    <row r="677" spans="1:5" ht="30">
      <c r="A677" s="739">
        <v>44665</v>
      </c>
      <c r="B677" s="739" t="s">
        <v>4195</v>
      </c>
      <c r="C677" s="738" t="s">
        <v>3645</v>
      </c>
      <c r="D677" s="737">
        <v>40.799999999999997</v>
      </c>
      <c r="E677" s="744"/>
    </row>
    <row r="678" spans="1:5" ht="30">
      <c r="A678" s="739">
        <v>44666</v>
      </c>
      <c r="B678" s="739" t="s">
        <v>4196</v>
      </c>
      <c r="C678" s="738" t="s">
        <v>3645</v>
      </c>
      <c r="D678" s="737">
        <v>40.799999999999997</v>
      </c>
      <c r="E678" s="744"/>
    </row>
    <row r="679" spans="1:5" ht="30">
      <c r="A679" s="739">
        <v>44667</v>
      </c>
      <c r="B679" s="739" t="s">
        <v>4197</v>
      </c>
      <c r="C679" s="738" t="s">
        <v>3645</v>
      </c>
      <c r="D679" s="737">
        <v>40.799999999999997</v>
      </c>
      <c r="E679" s="744"/>
    </row>
    <row r="680" spans="1:5" ht="30">
      <c r="A680" s="739">
        <v>44668</v>
      </c>
      <c r="B680" s="739" t="s">
        <v>4198</v>
      </c>
      <c r="C680" s="738" t="s">
        <v>3645</v>
      </c>
      <c r="D680" s="737">
        <v>45.1</v>
      </c>
      <c r="E680" s="744"/>
    </row>
    <row r="681" spans="1:5" ht="30">
      <c r="A681" s="739">
        <v>44669</v>
      </c>
      <c r="B681" s="739" t="s">
        <v>4199</v>
      </c>
      <c r="C681" s="738" t="s">
        <v>3645</v>
      </c>
      <c r="D681" s="737">
        <v>45.1</v>
      </c>
      <c r="E681" s="744"/>
    </row>
    <row r="682" spans="1:5" ht="30">
      <c r="A682" s="739">
        <v>44670</v>
      </c>
      <c r="B682" s="739" t="s">
        <v>4200</v>
      </c>
      <c r="C682" s="738" t="s">
        <v>3645</v>
      </c>
      <c r="D682" s="737">
        <v>55.05</v>
      </c>
      <c r="E682" s="744"/>
    </row>
    <row r="683" spans="1:5" ht="30">
      <c r="A683" s="739">
        <v>44671</v>
      </c>
      <c r="B683" s="739" t="s">
        <v>4201</v>
      </c>
      <c r="C683" s="738" t="s">
        <v>3645</v>
      </c>
      <c r="D683" s="737">
        <v>55.05</v>
      </c>
      <c r="E683" s="744"/>
    </row>
    <row r="684" spans="1:5" ht="30">
      <c r="A684" s="739">
        <v>44672</v>
      </c>
      <c r="B684" s="739" t="s">
        <v>4202</v>
      </c>
      <c r="C684" s="738" t="s">
        <v>3645</v>
      </c>
      <c r="D684" s="737">
        <v>55.05</v>
      </c>
      <c r="E684" s="744"/>
    </row>
    <row r="685" spans="1:5" ht="30">
      <c r="A685" s="739">
        <v>44673</v>
      </c>
      <c r="B685" s="739" t="s">
        <v>4203</v>
      </c>
      <c r="C685" s="738" t="s">
        <v>3645</v>
      </c>
      <c r="D685" s="737">
        <v>55.05</v>
      </c>
      <c r="E685" s="744"/>
    </row>
    <row r="686" spans="1:5" ht="30">
      <c r="A686" s="739">
        <v>44674</v>
      </c>
      <c r="B686" s="739" t="s">
        <v>4204</v>
      </c>
      <c r="C686" s="738" t="s">
        <v>3645</v>
      </c>
      <c r="D686" s="737">
        <v>57.07</v>
      </c>
      <c r="E686" s="744"/>
    </row>
    <row r="687" spans="1:5" ht="30">
      <c r="A687" s="739">
        <v>44675</v>
      </c>
      <c r="B687" s="739" t="s">
        <v>4205</v>
      </c>
      <c r="C687" s="738" t="s">
        <v>3645</v>
      </c>
      <c r="D687" s="737">
        <v>57.07</v>
      </c>
      <c r="E687" s="744"/>
    </row>
    <row r="688" spans="1:5" ht="30">
      <c r="A688" s="739">
        <v>44676</v>
      </c>
      <c r="B688" s="739" t="s">
        <v>4206</v>
      </c>
      <c r="C688" s="738" t="s">
        <v>3645</v>
      </c>
      <c r="D688" s="737">
        <v>132.13999999999999</v>
      </c>
      <c r="E688" s="744"/>
    </row>
    <row r="689" spans="1:5" ht="30">
      <c r="A689" s="739">
        <v>44680</v>
      </c>
      <c r="B689" s="739" t="s">
        <v>4207</v>
      </c>
      <c r="C689" s="738" t="s">
        <v>3645</v>
      </c>
      <c r="D689" s="737">
        <v>115.05</v>
      </c>
      <c r="E689" s="744"/>
    </row>
    <row r="690" spans="1:5">
      <c r="A690" s="740">
        <v>447</v>
      </c>
      <c r="B690" s="740" t="s">
        <v>4182</v>
      </c>
      <c r="C690" s="740"/>
      <c r="D690" s="740"/>
      <c r="E690" s="743"/>
    </row>
    <row r="691" spans="1:5" ht="30">
      <c r="A691" s="739">
        <v>44711</v>
      </c>
      <c r="B691" s="739" t="s">
        <v>4208</v>
      </c>
      <c r="C691" s="738" t="s">
        <v>3645</v>
      </c>
      <c r="D691" s="737">
        <v>191.22</v>
      </c>
      <c r="E691" s="744"/>
    </row>
    <row r="692" spans="1:5" ht="30">
      <c r="A692" s="739">
        <v>44712</v>
      </c>
      <c r="B692" s="739" t="s">
        <v>4209</v>
      </c>
      <c r="C692" s="738" t="s">
        <v>3645</v>
      </c>
      <c r="D692" s="737">
        <v>64.75</v>
      </c>
      <c r="E692" s="744"/>
    </row>
    <row r="693" spans="1:5" ht="30">
      <c r="A693" s="739">
        <v>44715</v>
      </c>
      <c r="B693" s="739" t="s">
        <v>4210</v>
      </c>
      <c r="C693" s="738" t="s">
        <v>3645</v>
      </c>
      <c r="D693" s="737">
        <v>10.6</v>
      </c>
      <c r="E693" s="744"/>
    </row>
    <row r="694" spans="1:5" ht="30">
      <c r="A694" s="739">
        <v>44734</v>
      </c>
      <c r="B694" s="739" t="s">
        <v>4211</v>
      </c>
      <c r="C694" s="738" t="s">
        <v>3645</v>
      </c>
      <c r="D694" s="737">
        <v>201.62</v>
      </c>
      <c r="E694" s="744"/>
    </row>
    <row r="695" spans="1:5" ht="30">
      <c r="A695" s="739">
        <v>44740</v>
      </c>
      <c r="B695" s="739" t="s">
        <v>4212</v>
      </c>
      <c r="C695" s="738" t="s">
        <v>3645</v>
      </c>
      <c r="D695" s="737">
        <v>16.350000000000001</v>
      </c>
      <c r="E695" s="744"/>
    </row>
    <row r="696" spans="1:5" ht="30">
      <c r="A696" s="739">
        <v>44760</v>
      </c>
      <c r="B696" s="739" t="s">
        <v>4213</v>
      </c>
      <c r="C696" s="738" t="s">
        <v>3645</v>
      </c>
      <c r="D696" s="737">
        <v>31.32</v>
      </c>
      <c r="E696" s="744"/>
    </row>
    <row r="697" spans="1:5" ht="30">
      <c r="A697" s="739">
        <v>44781</v>
      </c>
      <c r="B697" s="739" t="s">
        <v>4214</v>
      </c>
      <c r="C697" s="738" t="s">
        <v>3645</v>
      </c>
      <c r="D697" s="737">
        <v>13.19</v>
      </c>
      <c r="E697" s="744"/>
    </row>
    <row r="698" spans="1:5" ht="45">
      <c r="A698" s="739">
        <v>44793</v>
      </c>
      <c r="B698" s="739" t="s">
        <v>4215</v>
      </c>
      <c r="C698" s="738" t="s">
        <v>3645</v>
      </c>
      <c r="D698" s="737">
        <v>468.06</v>
      </c>
      <c r="E698" s="744"/>
    </row>
    <row r="699" spans="1:5">
      <c r="A699" s="740">
        <v>448</v>
      </c>
      <c r="B699" s="740" t="s">
        <v>4182</v>
      </c>
      <c r="C699" s="740"/>
      <c r="D699" s="740"/>
      <c r="E699" s="743"/>
    </row>
    <row r="700" spans="1:5" ht="45">
      <c r="A700" s="739">
        <v>44805</v>
      </c>
      <c r="B700" s="739" t="s">
        <v>4216</v>
      </c>
      <c r="C700" s="738" t="s">
        <v>3645</v>
      </c>
      <c r="D700" s="737">
        <v>463.19</v>
      </c>
      <c r="E700" s="744"/>
    </row>
    <row r="701" spans="1:5" ht="30">
      <c r="A701" s="739">
        <v>44808</v>
      </c>
      <c r="B701" s="739" t="s">
        <v>4217</v>
      </c>
      <c r="C701" s="738" t="s">
        <v>3645</v>
      </c>
      <c r="D701" s="737">
        <v>31.32</v>
      </c>
      <c r="E701" s="744"/>
    </row>
    <row r="702" spans="1:5" ht="30">
      <c r="A702" s="739">
        <v>44833</v>
      </c>
      <c r="B702" s="739" t="s">
        <v>4218</v>
      </c>
      <c r="C702" s="738" t="s">
        <v>3645</v>
      </c>
      <c r="D702" s="737">
        <v>23.88</v>
      </c>
      <c r="E702" s="744"/>
    </row>
    <row r="703" spans="1:5" ht="30">
      <c r="A703" s="739">
        <v>44851</v>
      </c>
      <c r="B703" s="739" t="s">
        <v>4219</v>
      </c>
      <c r="C703" s="738" t="s">
        <v>3645</v>
      </c>
      <c r="D703" s="737">
        <v>29.13</v>
      </c>
      <c r="E703" s="744"/>
    </row>
    <row r="704" spans="1:5" ht="30">
      <c r="A704" s="739">
        <v>44852</v>
      </c>
      <c r="B704" s="739" t="s">
        <v>4220</v>
      </c>
      <c r="C704" s="738" t="s">
        <v>3645</v>
      </c>
      <c r="D704" s="737">
        <v>58.94</v>
      </c>
      <c r="E704" s="744"/>
    </row>
    <row r="705" spans="1:5" ht="30">
      <c r="A705" s="739">
        <v>44871</v>
      </c>
      <c r="B705" s="739" t="s">
        <v>4221</v>
      </c>
      <c r="C705" s="738" t="s">
        <v>3645</v>
      </c>
      <c r="D705" s="737">
        <v>82.03</v>
      </c>
      <c r="E705" s="744"/>
    </row>
    <row r="706" spans="1:5">
      <c r="A706" s="740">
        <v>449</v>
      </c>
      <c r="B706" s="740" t="s">
        <v>4222</v>
      </c>
      <c r="C706" s="740"/>
      <c r="D706" s="740"/>
      <c r="E706" s="743"/>
    </row>
    <row r="707" spans="1:5" ht="30">
      <c r="A707" s="739">
        <v>44905</v>
      </c>
      <c r="B707" s="739" t="s">
        <v>4223</v>
      </c>
      <c r="C707" s="738" t="s">
        <v>3645</v>
      </c>
      <c r="D707" s="737">
        <v>95.95</v>
      </c>
      <c r="E707" s="744"/>
    </row>
    <row r="708" spans="1:5" ht="30">
      <c r="A708" s="739">
        <v>44924</v>
      </c>
      <c r="B708" s="739" t="s">
        <v>4224</v>
      </c>
      <c r="C708" s="738" t="s">
        <v>3645</v>
      </c>
      <c r="D708" s="737">
        <v>468.8</v>
      </c>
      <c r="E708" s="744"/>
    </row>
    <row r="709" spans="1:5" ht="30">
      <c r="A709" s="739">
        <v>44951</v>
      </c>
      <c r="B709" s="739" t="s">
        <v>4225</v>
      </c>
      <c r="C709" s="738" t="s">
        <v>3645</v>
      </c>
      <c r="D709" s="737">
        <v>31.32</v>
      </c>
      <c r="E709" s="744"/>
    </row>
    <row r="710" spans="1:5" ht="30">
      <c r="A710" s="739">
        <v>44960</v>
      </c>
      <c r="B710" s="739" t="s">
        <v>4226</v>
      </c>
      <c r="C710" s="738" t="s">
        <v>3645</v>
      </c>
      <c r="D710" s="737">
        <v>452.07</v>
      </c>
      <c r="E710" s="744"/>
    </row>
    <row r="711" spans="1:5" ht="15" customHeight="1">
      <c r="A711" s="740">
        <v>450</v>
      </c>
      <c r="B711" s="740" t="s">
        <v>4113</v>
      </c>
      <c r="C711" s="740"/>
      <c r="D711" s="740"/>
      <c r="E711" s="743"/>
    </row>
    <row r="712" spans="1:5" ht="30">
      <c r="A712" s="739">
        <v>45001</v>
      </c>
      <c r="B712" s="739" t="s">
        <v>4227</v>
      </c>
      <c r="C712" s="738" t="s">
        <v>3645</v>
      </c>
      <c r="D712" s="737">
        <v>31.74</v>
      </c>
      <c r="E712" s="744"/>
    </row>
    <row r="713" spans="1:5" ht="30">
      <c r="A713" s="739">
        <v>45002</v>
      </c>
      <c r="B713" s="739" t="s">
        <v>4228</v>
      </c>
      <c r="C713" s="738" t="s">
        <v>3645</v>
      </c>
      <c r="D713" s="737">
        <v>40.520000000000003</v>
      </c>
      <c r="E713" s="744"/>
    </row>
    <row r="714" spans="1:5" ht="30">
      <c r="A714" s="739">
        <v>45003</v>
      </c>
      <c r="B714" s="739" t="s">
        <v>4229</v>
      </c>
      <c r="C714" s="738" t="s">
        <v>3645</v>
      </c>
      <c r="D714" s="737">
        <v>61.83</v>
      </c>
      <c r="E714" s="744"/>
    </row>
    <row r="715" spans="1:5" ht="30">
      <c r="A715" s="739">
        <v>45005</v>
      </c>
      <c r="B715" s="739" t="s">
        <v>4230</v>
      </c>
      <c r="C715" s="738" t="s">
        <v>3645</v>
      </c>
      <c r="D715" s="737">
        <v>117.84</v>
      </c>
      <c r="E715" s="744"/>
    </row>
    <row r="716" spans="1:5" ht="45">
      <c r="A716" s="739">
        <v>45035</v>
      </c>
      <c r="B716" s="739" t="s">
        <v>4231</v>
      </c>
      <c r="C716" s="738" t="s">
        <v>3645</v>
      </c>
      <c r="D716" s="737">
        <v>103.44</v>
      </c>
      <c r="E716" s="744"/>
    </row>
    <row r="717" spans="1:5" ht="45">
      <c r="A717" s="739">
        <v>45037</v>
      </c>
      <c r="B717" s="739" t="s">
        <v>4232</v>
      </c>
      <c r="C717" s="738" t="s">
        <v>3645</v>
      </c>
      <c r="D717" s="737">
        <v>357.18</v>
      </c>
      <c r="E717" s="744"/>
    </row>
    <row r="718" spans="1:5" ht="45">
      <c r="A718" s="739">
        <v>45038</v>
      </c>
      <c r="B718" s="739" t="s">
        <v>4233</v>
      </c>
      <c r="C718" s="738" t="s">
        <v>3645</v>
      </c>
      <c r="D718" s="737">
        <v>588.35</v>
      </c>
      <c r="E718" s="744"/>
    </row>
    <row r="719" spans="1:5" ht="45">
      <c r="A719" s="739">
        <v>45040</v>
      </c>
      <c r="B719" s="739" t="s">
        <v>4234</v>
      </c>
      <c r="C719" s="738" t="s">
        <v>3645</v>
      </c>
      <c r="D719" s="736">
        <v>3007.23</v>
      </c>
      <c r="E719" s="744"/>
    </row>
    <row r="720" spans="1:5" ht="30">
      <c r="A720" s="739">
        <v>45044</v>
      </c>
      <c r="B720" s="739" t="s">
        <v>4235</v>
      </c>
      <c r="C720" s="738" t="s">
        <v>3645</v>
      </c>
      <c r="D720" s="737">
        <v>54.98</v>
      </c>
      <c r="E720" s="744"/>
    </row>
    <row r="721" spans="1:5">
      <c r="A721" s="739">
        <v>45067</v>
      </c>
      <c r="B721" s="739" t="s">
        <v>4236</v>
      </c>
      <c r="C721" s="738" t="s">
        <v>3645</v>
      </c>
      <c r="D721" s="737">
        <v>35.25</v>
      </c>
      <c r="E721" s="744"/>
    </row>
    <row r="722" spans="1:5" ht="15" customHeight="1">
      <c r="A722" s="740">
        <v>451</v>
      </c>
      <c r="B722" s="740" t="s">
        <v>4237</v>
      </c>
      <c r="C722" s="740"/>
      <c r="D722" s="740"/>
      <c r="E722" s="743"/>
    </row>
    <row r="723" spans="1:5" ht="30">
      <c r="A723" s="739">
        <v>45104</v>
      </c>
      <c r="B723" s="739" t="s">
        <v>4238</v>
      </c>
      <c r="C723" s="738" t="s">
        <v>3645</v>
      </c>
      <c r="D723" s="737">
        <v>2.73</v>
      </c>
      <c r="E723" s="744"/>
    </row>
    <row r="724" spans="1:5" ht="15" customHeight="1">
      <c r="A724" s="740">
        <v>452</v>
      </c>
      <c r="B724" s="740" t="s">
        <v>4237</v>
      </c>
      <c r="C724" s="740"/>
      <c r="D724" s="740"/>
      <c r="E724" s="743"/>
    </row>
    <row r="725" spans="1:5" ht="45">
      <c r="A725" s="739">
        <v>45270</v>
      </c>
      <c r="B725" s="739" t="s">
        <v>4239</v>
      </c>
      <c r="C725" s="738" t="s">
        <v>3645</v>
      </c>
      <c r="D725" s="737">
        <v>16.84</v>
      </c>
      <c r="E725" s="744"/>
    </row>
    <row r="726" spans="1:5">
      <c r="A726" s="740">
        <v>454</v>
      </c>
      <c r="B726" s="740" t="s">
        <v>340</v>
      </c>
      <c r="C726" s="740"/>
      <c r="D726" s="740"/>
      <c r="E726" s="743"/>
    </row>
    <row r="727" spans="1:5" ht="30">
      <c r="A727" s="739">
        <v>45442</v>
      </c>
      <c r="B727" s="739" t="s">
        <v>4240</v>
      </c>
      <c r="C727" s="738" t="s">
        <v>3645</v>
      </c>
      <c r="D727" s="736">
        <v>2982.83</v>
      </c>
      <c r="E727" s="744"/>
    </row>
    <row r="728" spans="1:5" ht="60">
      <c r="A728" s="739">
        <v>45454</v>
      </c>
      <c r="B728" s="739" t="s">
        <v>4998</v>
      </c>
      <c r="C728" s="738" t="s">
        <v>3645</v>
      </c>
      <c r="D728" s="736">
        <v>11880.42</v>
      </c>
      <c r="E728" s="744"/>
    </row>
    <row r="729" spans="1:5" ht="60">
      <c r="A729" s="739">
        <v>45472</v>
      </c>
      <c r="B729" s="739" t="s">
        <v>4241</v>
      </c>
      <c r="C729" s="738" t="s">
        <v>3645</v>
      </c>
      <c r="D729" s="736">
        <v>3836.5</v>
      </c>
      <c r="E729" s="744"/>
    </row>
    <row r="730" spans="1:5" ht="60">
      <c r="A730" s="739">
        <v>45473</v>
      </c>
      <c r="B730" s="739" t="s">
        <v>4242</v>
      </c>
      <c r="C730" s="738" t="s">
        <v>3645</v>
      </c>
      <c r="D730" s="736">
        <v>2245.4299999999998</v>
      </c>
      <c r="E730" s="744"/>
    </row>
    <row r="731" spans="1:5" ht="60">
      <c r="A731" s="739">
        <v>45484</v>
      </c>
      <c r="B731" s="739" t="s">
        <v>4243</v>
      </c>
      <c r="C731" s="738" t="s">
        <v>3645</v>
      </c>
      <c r="D731" s="736">
        <v>4513.47</v>
      </c>
      <c r="E731" s="744"/>
    </row>
    <row r="732" spans="1:5" ht="15" customHeight="1">
      <c r="A732" s="740">
        <v>455</v>
      </c>
      <c r="B732" s="740" t="s">
        <v>4244</v>
      </c>
      <c r="C732" s="740"/>
      <c r="D732" s="740"/>
      <c r="E732" s="743"/>
    </row>
    <row r="733" spans="1:5" ht="30">
      <c r="A733" s="739">
        <v>45501</v>
      </c>
      <c r="B733" s="739" t="s">
        <v>4245</v>
      </c>
      <c r="C733" s="738" t="s">
        <v>3645</v>
      </c>
      <c r="D733" s="737">
        <v>12.81</v>
      </c>
      <c r="E733" s="744"/>
    </row>
    <row r="734" spans="1:5" ht="30">
      <c r="A734" s="739">
        <v>45502</v>
      </c>
      <c r="B734" s="739" t="s">
        <v>4246</v>
      </c>
      <c r="C734" s="738" t="s">
        <v>3645</v>
      </c>
      <c r="D734" s="737">
        <v>20.190000000000001</v>
      </c>
      <c r="E734" s="744"/>
    </row>
    <row r="735" spans="1:5" ht="30">
      <c r="A735" s="739">
        <v>45505</v>
      </c>
      <c r="B735" s="739" t="s">
        <v>4247</v>
      </c>
      <c r="C735" s="738" t="s">
        <v>3645</v>
      </c>
      <c r="D735" s="737">
        <v>17.440000000000001</v>
      </c>
      <c r="E735" s="744"/>
    </row>
    <row r="736" spans="1:5" ht="30">
      <c r="A736" s="739">
        <v>45519</v>
      </c>
      <c r="B736" s="739" t="s">
        <v>4248</v>
      </c>
      <c r="C736" s="738" t="s">
        <v>3645</v>
      </c>
      <c r="D736" s="737">
        <v>30.12</v>
      </c>
      <c r="E736" s="744"/>
    </row>
    <row r="737" spans="1:5" ht="30">
      <c r="A737" s="739">
        <v>45520</v>
      </c>
      <c r="B737" s="739" t="s">
        <v>4249</v>
      </c>
      <c r="C737" s="738" t="s">
        <v>3645</v>
      </c>
      <c r="D737" s="737">
        <v>23.54</v>
      </c>
      <c r="E737" s="744"/>
    </row>
    <row r="738" spans="1:5" ht="30">
      <c r="A738" s="739">
        <v>45523</v>
      </c>
      <c r="B738" s="739" t="s">
        <v>4250</v>
      </c>
      <c r="C738" s="738" t="s">
        <v>3645</v>
      </c>
      <c r="D738" s="737">
        <v>39.51</v>
      </c>
      <c r="E738" s="744"/>
    </row>
    <row r="739" spans="1:5" ht="30">
      <c r="A739" s="739">
        <v>45525</v>
      </c>
      <c r="B739" s="739" t="s">
        <v>4251</v>
      </c>
      <c r="C739" s="738" t="s">
        <v>3645</v>
      </c>
      <c r="D739" s="737">
        <v>5.84</v>
      </c>
      <c r="E739" s="744"/>
    </row>
    <row r="740" spans="1:5" ht="30">
      <c r="A740" s="739">
        <v>45526</v>
      </c>
      <c r="B740" s="739" t="s">
        <v>4252</v>
      </c>
      <c r="C740" s="738" t="s">
        <v>3645</v>
      </c>
      <c r="D740" s="737">
        <v>13.37</v>
      </c>
      <c r="E740" s="744"/>
    </row>
    <row r="741" spans="1:5" ht="15" customHeight="1">
      <c r="A741" s="740">
        <v>458</v>
      </c>
      <c r="B741" s="740" t="s">
        <v>4253</v>
      </c>
      <c r="C741" s="740"/>
      <c r="D741" s="740"/>
      <c r="E741" s="743"/>
    </row>
    <row r="742" spans="1:5" ht="30">
      <c r="A742" s="739">
        <v>45831</v>
      </c>
      <c r="B742" s="739" t="s">
        <v>4254</v>
      </c>
      <c r="C742" s="738" t="s">
        <v>3645</v>
      </c>
      <c r="D742" s="737">
        <v>8.7200000000000006</v>
      </c>
      <c r="E742" s="744"/>
    </row>
    <row r="743" spans="1:5" ht="30">
      <c r="A743" s="739">
        <v>45832</v>
      </c>
      <c r="B743" s="739" t="s">
        <v>4999</v>
      </c>
      <c r="C743" s="738" t="s">
        <v>3645</v>
      </c>
      <c r="D743" s="737">
        <v>13.73</v>
      </c>
      <c r="E743" s="744"/>
    </row>
    <row r="744" spans="1:5" ht="15" customHeight="1">
      <c r="A744" s="740">
        <v>460</v>
      </c>
      <c r="B744" s="740" t="s">
        <v>4255</v>
      </c>
      <c r="C744" s="740"/>
      <c r="D744" s="740"/>
      <c r="E744" s="743"/>
    </row>
    <row r="745" spans="1:5" ht="30">
      <c r="A745" s="739">
        <v>46027</v>
      </c>
      <c r="B745" s="739" t="s">
        <v>4256</v>
      </c>
      <c r="C745" s="738" t="s">
        <v>3645</v>
      </c>
      <c r="D745" s="737">
        <v>28.76</v>
      </c>
      <c r="E745" s="744"/>
    </row>
    <row r="746" spans="1:5" ht="30">
      <c r="A746" s="739">
        <v>46028</v>
      </c>
      <c r="B746" s="739" t="s">
        <v>4257</v>
      </c>
      <c r="C746" s="738" t="s">
        <v>3645</v>
      </c>
      <c r="D746" s="737">
        <v>50.98</v>
      </c>
      <c r="E746" s="744"/>
    </row>
    <row r="747" spans="1:5">
      <c r="A747" s="740">
        <v>465</v>
      </c>
      <c r="B747" s="740" t="s">
        <v>4258</v>
      </c>
      <c r="C747" s="740"/>
      <c r="D747" s="740"/>
      <c r="E747" s="743"/>
    </row>
    <row r="748" spans="1:5" ht="45">
      <c r="A748" s="739">
        <v>46504</v>
      </c>
      <c r="B748" s="739" t="s">
        <v>4259</v>
      </c>
      <c r="C748" s="738" t="s">
        <v>3645</v>
      </c>
      <c r="D748" s="737">
        <v>6.42</v>
      </c>
      <c r="E748" s="744"/>
    </row>
    <row r="749" spans="1:5" ht="45">
      <c r="A749" s="739">
        <v>46509</v>
      </c>
      <c r="B749" s="739" t="s">
        <v>4260</v>
      </c>
      <c r="C749" s="738" t="s">
        <v>3645</v>
      </c>
      <c r="D749" s="737">
        <v>10.72</v>
      </c>
      <c r="E749" s="744"/>
    </row>
    <row r="750" spans="1:5" ht="30">
      <c r="A750" s="739">
        <v>46524</v>
      </c>
      <c r="B750" s="739" t="s">
        <v>4261</v>
      </c>
      <c r="C750" s="738" t="s">
        <v>3645</v>
      </c>
      <c r="D750" s="737">
        <v>15.03</v>
      </c>
      <c r="E750" s="744"/>
    </row>
    <row r="751" spans="1:5" ht="30">
      <c r="A751" s="739">
        <v>46525</v>
      </c>
      <c r="B751" s="739" t="s">
        <v>4262</v>
      </c>
      <c r="C751" s="738" t="s">
        <v>3645</v>
      </c>
      <c r="D751" s="737">
        <v>19.46</v>
      </c>
      <c r="E751" s="744"/>
    </row>
    <row r="752" spans="1:5">
      <c r="A752" s="740">
        <v>466</v>
      </c>
      <c r="B752" s="740" t="s">
        <v>4263</v>
      </c>
      <c r="C752" s="740"/>
      <c r="D752" s="740"/>
      <c r="E752" s="743"/>
    </row>
    <row r="753" spans="1:5" ht="45">
      <c r="A753" s="739">
        <v>46636</v>
      </c>
      <c r="B753" s="739" t="s">
        <v>4264</v>
      </c>
      <c r="C753" s="738" t="s">
        <v>3645</v>
      </c>
      <c r="D753" s="737">
        <v>27.42</v>
      </c>
      <c r="E753" s="744"/>
    </row>
    <row r="754" spans="1:5" ht="75">
      <c r="A754" s="739">
        <v>46689</v>
      </c>
      <c r="B754" s="739" t="s">
        <v>4265</v>
      </c>
      <c r="C754" s="738" t="s">
        <v>3645</v>
      </c>
      <c r="D754" s="737">
        <v>107.58</v>
      </c>
      <c r="E754" s="744"/>
    </row>
    <row r="755" spans="1:5">
      <c r="A755" s="740">
        <v>469</v>
      </c>
      <c r="B755" s="740" t="s">
        <v>4266</v>
      </c>
      <c r="C755" s="740"/>
      <c r="D755" s="740"/>
      <c r="E755" s="743"/>
    </row>
    <row r="756" spans="1:5" ht="75">
      <c r="A756" s="739">
        <v>46947</v>
      </c>
      <c r="B756" s="739" t="s">
        <v>4267</v>
      </c>
      <c r="C756" s="738" t="s">
        <v>3645</v>
      </c>
      <c r="D756" s="737">
        <v>74.709999999999994</v>
      </c>
      <c r="E756" s="744"/>
    </row>
    <row r="757" spans="1:5" ht="75">
      <c r="A757" s="739">
        <v>46986</v>
      </c>
      <c r="B757" s="739" t="s">
        <v>4268</v>
      </c>
      <c r="C757" s="738" t="s">
        <v>3645</v>
      </c>
      <c r="D757" s="737">
        <v>106.32</v>
      </c>
      <c r="E757" s="744"/>
    </row>
    <row r="758" spans="1:5">
      <c r="A758" s="740">
        <v>471</v>
      </c>
      <c r="B758" s="740" t="s">
        <v>4266</v>
      </c>
      <c r="C758" s="740"/>
      <c r="D758" s="740"/>
      <c r="E758" s="743"/>
    </row>
    <row r="759" spans="1:5" ht="75">
      <c r="A759" s="739">
        <v>47160</v>
      </c>
      <c r="B759" s="739" t="s">
        <v>4269</v>
      </c>
      <c r="C759" s="738" t="s">
        <v>3645</v>
      </c>
      <c r="D759" s="737">
        <v>104.42</v>
      </c>
      <c r="E759" s="744"/>
    </row>
    <row r="760" spans="1:5">
      <c r="A760" s="740">
        <v>472</v>
      </c>
      <c r="B760" s="740" t="s">
        <v>4270</v>
      </c>
      <c r="C760" s="740"/>
      <c r="D760" s="740"/>
      <c r="E760" s="743"/>
    </row>
    <row r="761" spans="1:5" ht="75">
      <c r="A761" s="739">
        <v>47270</v>
      </c>
      <c r="B761" s="739" t="s">
        <v>4271</v>
      </c>
      <c r="C761" s="738" t="s">
        <v>3645</v>
      </c>
      <c r="D761" s="737">
        <v>141.44</v>
      </c>
      <c r="E761" s="744"/>
    </row>
    <row r="762" spans="1:5" ht="75">
      <c r="A762" s="739">
        <v>47271</v>
      </c>
      <c r="B762" s="739" t="s">
        <v>4272</v>
      </c>
      <c r="C762" s="738" t="s">
        <v>3645</v>
      </c>
      <c r="D762" s="737">
        <v>72.209999999999994</v>
      </c>
      <c r="E762" s="744"/>
    </row>
    <row r="763" spans="1:5">
      <c r="A763" s="740">
        <v>475</v>
      </c>
      <c r="B763" s="740" t="s">
        <v>4273</v>
      </c>
      <c r="C763" s="740"/>
      <c r="D763" s="740"/>
      <c r="E763" s="743"/>
    </row>
    <row r="764" spans="1:5" ht="30">
      <c r="A764" s="739">
        <v>47526</v>
      </c>
      <c r="B764" s="739" t="s">
        <v>4274</v>
      </c>
      <c r="C764" s="738" t="s">
        <v>3645</v>
      </c>
      <c r="D764" s="737">
        <v>161.31</v>
      </c>
      <c r="E764" s="744"/>
    </row>
    <row r="765" spans="1:5" ht="30">
      <c r="A765" s="739">
        <v>47527</v>
      </c>
      <c r="B765" s="739" t="s">
        <v>4275</v>
      </c>
      <c r="C765" s="738" t="s">
        <v>3645</v>
      </c>
      <c r="D765" s="736">
        <v>1025.03</v>
      </c>
      <c r="E765" s="744"/>
    </row>
    <row r="766" spans="1:5" ht="30">
      <c r="A766" s="739">
        <v>47530</v>
      </c>
      <c r="B766" s="739" t="s">
        <v>4276</v>
      </c>
      <c r="C766" s="738" t="s">
        <v>3645</v>
      </c>
      <c r="D766" s="736">
        <v>1349.58</v>
      </c>
      <c r="E766" s="744"/>
    </row>
    <row r="767" spans="1:5" ht="60">
      <c r="A767" s="739">
        <v>47561</v>
      </c>
      <c r="B767" s="739" t="s">
        <v>4277</v>
      </c>
      <c r="C767" s="738" t="s">
        <v>3645</v>
      </c>
      <c r="D767" s="737">
        <v>91.4</v>
      </c>
      <c r="E767" s="744"/>
    </row>
    <row r="768" spans="1:5" ht="30">
      <c r="A768" s="739">
        <v>47566</v>
      </c>
      <c r="B768" s="739" t="s">
        <v>4278</v>
      </c>
      <c r="C768" s="738" t="s">
        <v>3645</v>
      </c>
      <c r="D768" s="736">
        <v>2279.5300000000002</v>
      </c>
      <c r="E768" s="744"/>
    </row>
    <row r="769" spans="1:5" ht="30">
      <c r="A769" s="739">
        <v>47574</v>
      </c>
      <c r="B769" s="739" t="s">
        <v>4279</v>
      </c>
      <c r="C769" s="738" t="s">
        <v>3645</v>
      </c>
      <c r="D769" s="736">
        <v>5421.79</v>
      </c>
      <c r="E769" s="744"/>
    </row>
    <row r="770" spans="1:5" ht="15" customHeight="1">
      <c r="A770" s="740">
        <v>476</v>
      </c>
      <c r="B770" s="740" t="s">
        <v>4280</v>
      </c>
      <c r="C770" s="740"/>
      <c r="D770" s="740"/>
      <c r="E770" s="743"/>
    </row>
    <row r="771" spans="1:5" ht="30">
      <c r="A771" s="739">
        <v>47633</v>
      </c>
      <c r="B771" s="739" t="s">
        <v>4281</v>
      </c>
      <c r="C771" s="738" t="s">
        <v>3645</v>
      </c>
      <c r="D771" s="736">
        <v>2003.69</v>
      </c>
      <c r="E771" s="744"/>
    </row>
    <row r="772" spans="1:5" ht="30">
      <c r="A772" s="739">
        <v>47634</v>
      </c>
      <c r="B772" s="739" t="s">
        <v>4282</v>
      </c>
      <c r="C772" s="738" t="s">
        <v>3645</v>
      </c>
      <c r="D772" s="736">
        <v>1895.5</v>
      </c>
      <c r="E772" s="744"/>
    </row>
    <row r="773" spans="1:5" ht="15" customHeight="1">
      <c r="A773" s="740">
        <v>477</v>
      </c>
      <c r="B773" s="740" t="s">
        <v>4280</v>
      </c>
      <c r="C773" s="740"/>
      <c r="D773" s="740"/>
      <c r="E773" s="743"/>
    </row>
    <row r="774" spans="1:5" ht="60">
      <c r="A774" s="739">
        <v>47724</v>
      </c>
      <c r="B774" s="739" t="s">
        <v>4283</v>
      </c>
      <c r="C774" s="738" t="s">
        <v>3645</v>
      </c>
      <c r="D774" s="736">
        <v>4599.95</v>
      </c>
      <c r="E774" s="744"/>
    </row>
    <row r="775" spans="1:5" ht="60">
      <c r="A775" s="739">
        <v>47766</v>
      </c>
      <c r="B775" s="739" t="s">
        <v>4284</v>
      </c>
      <c r="C775" s="738" t="s">
        <v>3645</v>
      </c>
      <c r="D775" s="736">
        <v>6507.06</v>
      </c>
      <c r="E775" s="744"/>
    </row>
    <row r="776" spans="1:5" ht="30">
      <c r="A776" s="739">
        <v>47795</v>
      </c>
      <c r="B776" s="739" t="s">
        <v>4285</v>
      </c>
      <c r="C776" s="738" t="s">
        <v>3645</v>
      </c>
      <c r="D776" s="736">
        <v>1368.03</v>
      </c>
      <c r="E776" s="744"/>
    </row>
    <row r="777" spans="1:5" ht="15" customHeight="1">
      <c r="A777" s="740">
        <v>478</v>
      </c>
      <c r="B777" s="740" t="s">
        <v>4286</v>
      </c>
      <c r="C777" s="740"/>
      <c r="D777" s="740"/>
      <c r="E777" s="743"/>
    </row>
    <row r="778" spans="1:5" ht="60">
      <c r="A778" s="739">
        <v>47826</v>
      </c>
      <c r="B778" s="739" t="s">
        <v>4287</v>
      </c>
      <c r="C778" s="738" t="s">
        <v>3645</v>
      </c>
      <c r="D778" s="736">
        <v>2389.12</v>
      </c>
      <c r="E778" s="744"/>
    </row>
    <row r="779" spans="1:5" ht="30">
      <c r="A779" s="739">
        <v>47855</v>
      </c>
      <c r="B779" s="739" t="s">
        <v>4288</v>
      </c>
      <c r="C779" s="738" t="s">
        <v>3645</v>
      </c>
      <c r="D779" s="737">
        <v>71.16</v>
      </c>
      <c r="E779" s="744"/>
    </row>
    <row r="780" spans="1:5" ht="30">
      <c r="A780" s="739">
        <v>47862</v>
      </c>
      <c r="B780" s="739" t="s">
        <v>4289</v>
      </c>
      <c r="C780" s="738" t="s">
        <v>3645</v>
      </c>
      <c r="D780" s="737">
        <v>180.43</v>
      </c>
      <c r="E780" s="744"/>
    </row>
    <row r="781" spans="1:5" ht="45">
      <c r="A781" s="739">
        <v>47876</v>
      </c>
      <c r="B781" s="739" t="s">
        <v>5000</v>
      </c>
      <c r="C781" s="738" t="s">
        <v>3645</v>
      </c>
      <c r="D781" s="736">
        <v>9600.77</v>
      </c>
      <c r="E781" s="744"/>
    </row>
    <row r="782" spans="1:5">
      <c r="A782" s="740">
        <v>480</v>
      </c>
      <c r="B782" s="740" t="s">
        <v>4290</v>
      </c>
      <c r="C782" s="740"/>
      <c r="D782" s="740"/>
      <c r="E782" s="743"/>
    </row>
    <row r="783" spans="1:5" ht="30">
      <c r="A783" s="739">
        <v>48002</v>
      </c>
      <c r="B783" s="739" t="s">
        <v>4291</v>
      </c>
      <c r="C783" s="738" t="s">
        <v>3645</v>
      </c>
      <c r="D783" s="737">
        <v>72.84</v>
      </c>
      <c r="E783" s="744"/>
    </row>
    <row r="784" spans="1:5" ht="30">
      <c r="A784" s="739">
        <v>48004</v>
      </c>
      <c r="B784" s="739" t="s">
        <v>4292</v>
      </c>
      <c r="C784" s="738" t="s">
        <v>3645</v>
      </c>
      <c r="D784" s="737">
        <v>141.83000000000001</v>
      </c>
      <c r="E784" s="744"/>
    </row>
    <row r="785" spans="1:5" ht="45">
      <c r="A785" s="739">
        <v>48015</v>
      </c>
      <c r="B785" s="739" t="s">
        <v>4293</v>
      </c>
      <c r="C785" s="738" t="s">
        <v>3645</v>
      </c>
      <c r="D785" s="737">
        <v>117.13</v>
      </c>
      <c r="E785" s="744"/>
    </row>
    <row r="786" spans="1:5" ht="30">
      <c r="A786" s="739">
        <v>48020</v>
      </c>
      <c r="B786" s="739" t="s">
        <v>4294</v>
      </c>
      <c r="C786" s="738" t="s">
        <v>3645</v>
      </c>
      <c r="D786" s="737">
        <v>12.73</v>
      </c>
      <c r="E786" s="744"/>
    </row>
    <row r="787" spans="1:5" ht="30">
      <c r="A787" s="739">
        <v>48035</v>
      </c>
      <c r="B787" s="739" t="s">
        <v>4295</v>
      </c>
      <c r="C787" s="738" t="s">
        <v>3645</v>
      </c>
      <c r="D787" s="737">
        <v>150.78</v>
      </c>
      <c r="E787" s="744"/>
    </row>
    <row r="788" spans="1:5" ht="30">
      <c r="A788" s="739">
        <v>48036</v>
      </c>
      <c r="B788" s="739" t="s">
        <v>4296</v>
      </c>
      <c r="C788" s="738" t="s">
        <v>3645</v>
      </c>
      <c r="D788" s="737">
        <v>133.66999999999999</v>
      </c>
      <c r="E788" s="744"/>
    </row>
    <row r="789" spans="1:5" ht="45">
      <c r="A789" s="739">
        <v>48038</v>
      </c>
      <c r="B789" s="739" t="s">
        <v>4297</v>
      </c>
      <c r="C789" s="738" t="s">
        <v>3645</v>
      </c>
      <c r="D789" s="737">
        <v>16.59</v>
      </c>
      <c r="E789" s="744"/>
    </row>
    <row r="790" spans="1:5" ht="30">
      <c r="A790" s="739">
        <v>48041</v>
      </c>
      <c r="B790" s="739" t="s">
        <v>4298</v>
      </c>
      <c r="C790" s="738" t="s">
        <v>3645</v>
      </c>
      <c r="D790" s="737">
        <v>286.8</v>
      </c>
      <c r="E790" s="744"/>
    </row>
    <row r="791" spans="1:5" ht="30">
      <c r="A791" s="739">
        <v>48051</v>
      </c>
      <c r="B791" s="739" t="s">
        <v>4299</v>
      </c>
      <c r="C791" s="738" t="s">
        <v>3645</v>
      </c>
      <c r="D791" s="737">
        <v>14.76</v>
      </c>
      <c r="E791" s="744"/>
    </row>
    <row r="792" spans="1:5" ht="30">
      <c r="A792" s="739">
        <v>48052</v>
      </c>
      <c r="B792" s="739" t="s">
        <v>4300</v>
      </c>
      <c r="C792" s="738" t="s">
        <v>3645</v>
      </c>
      <c r="D792" s="737">
        <v>4.53</v>
      </c>
      <c r="E792" s="744"/>
    </row>
    <row r="793" spans="1:5" ht="30">
      <c r="A793" s="739">
        <v>48053</v>
      </c>
      <c r="B793" s="739" t="s">
        <v>4301</v>
      </c>
      <c r="C793" s="738" t="s">
        <v>3645</v>
      </c>
      <c r="D793" s="737">
        <v>34.4</v>
      </c>
      <c r="E793" s="744"/>
    </row>
    <row r="794" spans="1:5" ht="30">
      <c r="A794" s="739">
        <v>48054</v>
      </c>
      <c r="B794" s="739" t="s">
        <v>4302</v>
      </c>
      <c r="C794" s="738" t="s">
        <v>3645</v>
      </c>
      <c r="D794" s="737">
        <v>8</v>
      </c>
      <c r="E794" s="744"/>
    </row>
    <row r="795" spans="1:5" ht="30">
      <c r="A795" s="739">
        <v>48055</v>
      </c>
      <c r="B795" s="739" t="s">
        <v>4303</v>
      </c>
      <c r="C795" s="738" t="s">
        <v>3645</v>
      </c>
      <c r="D795" s="737">
        <v>24.5</v>
      </c>
      <c r="E795" s="744"/>
    </row>
    <row r="796" spans="1:5" ht="30">
      <c r="A796" s="739">
        <v>48056</v>
      </c>
      <c r="B796" s="739" t="s">
        <v>4304</v>
      </c>
      <c r="C796" s="738" t="s">
        <v>3645</v>
      </c>
      <c r="D796" s="737">
        <v>8.4600000000000009</v>
      </c>
      <c r="E796" s="744"/>
    </row>
    <row r="797" spans="1:5" ht="30">
      <c r="A797" s="739">
        <v>48057</v>
      </c>
      <c r="B797" s="739" t="s">
        <v>4305</v>
      </c>
      <c r="C797" s="738" t="s">
        <v>3645</v>
      </c>
      <c r="D797" s="737">
        <v>9.7899999999999991</v>
      </c>
      <c r="E797" s="744"/>
    </row>
    <row r="798" spans="1:5" ht="45">
      <c r="A798" s="739">
        <v>48064</v>
      </c>
      <c r="B798" s="739" t="s">
        <v>4306</v>
      </c>
      <c r="C798" s="738" t="s">
        <v>3645</v>
      </c>
      <c r="D798" s="737">
        <v>19.39</v>
      </c>
      <c r="E798" s="744"/>
    </row>
    <row r="799" spans="1:5" ht="30">
      <c r="A799" s="739">
        <v>48067</v>
      </c>
      <c r="B799" s="739" t="s">
        <v>4307</v>
      </c>
      <c r="C799" s="738" t="s">
        <v>3645</v>
      </c>
      <c r="D799" s="737">
        <v>3.05</v>
      </c>
      <c r="E799" s="744"/>
    </row>
    <row r="800" spans="1:5" ht="45">
      <c r="A800" s="739">
        <v>48070</v>
      </c>
      <c r="B800" s="739" t="s">
        <v>4308</v>
      </c>
      <c r="C800" s="738" t="s">
        <v>3645</v>
      </c>
      <c r="D800" s="737">
        <v>1.34</v>
      </c>
      <c r="E800" s="744"/>
    </row>
    <row r="801" spans="1:5" ht="30">
      <c r="A801" s="739">
        <v>48085</v>
      </c>
      <c r="B801" s="739" t="s">
        <v>4309</v>
      </c>
      <c r="C801" s="738" t="s">
        <v>3645</v>
      </c>
      <c r="D801" s="737">
        <v>69.930000000000007</v>
      </c>
      <c r="E801" s="744"/>
    </row>
    <row r="802" spans="1:5">
      <c r="A802" s="740">
        <v>481</v>
      </c>
      <c r="B802" s="740" t="s">
        <v>4310</v>
      </c>
      <c r="C802" s="740"/>
      <c r="D802" s="740"/>
      <c r="E802" s="743"/>
    </row>
    <row r="803" spans="1:5" ht="30">
      <c r="A803" s="739">
        <v>48120</v>
      </c>
      <c r="B803" s="739" t="s">
        <v>4311</v>
      </c>
      <c r="C803" s="738" t="s">
        <v>3645</v>
      </c>
      <c r="D803" s="737">
        <v>14.76</v>
      </c>
      <c r="E803" s="744"/>
    </row>
    <row r="804" spans="1:5" ht="30">
      <c r="A804" s="739">
        <v>48145</v>
      </c>
      <c r="B804" s="739" t="s">
        <v>4312</v>
      </c>
      <c r="C804" s="738" t="s">
        <v>3645</v>
      </c>
      <c r="D804" s="737">
        <v>8.5</v>
      </c>
      <c r="E804" s="744"/>
    </row>
    <row r="805" spans="1:5" ht="30">
      <c r="A805" s="739">
        <v>48146</v>
      </c>
      <c r="B805" s="739" t="s">
        <v>4313</v>
      </c>
      <c r="C805" s="738" t="s">
        <v>3645</v>
      </c>
      <c r="D805" s="737">
        <v>6.29</v>
      </c>
      <c r="E805" s="744"/>
    </row>
    <row r="806" spans="1:5" ht="30">
      <c r="A806" s="739">
        <v>48149</v>
      </c>
      <c r="B806" s="739" t="s">
        <v>4314</v>
      </c>
      <c r="C806" s="738" t="s">
        <v>3645</v>
      </c>
      <c r="D806" s="737">
        <v>47.87</v>
      </c>
      <c r="E806" s="744"/>
    </row>
    <row r="807" spans="1:5" ht="30">
      <c r="A807" s="739">
        <v>48150</v>
      </c>
      <c r="B807" s="739" t="s">
        <v>4315</v>
      </c>
      <c r="C807" s="738" t="s">
        <v>3674</v>
      </c>
      <c r="D807" s="737">
        <v>52.52</v>
      </c>
      <c r="E807" s="744"/>
    </row>
    <row r="808" spans="1:5" ht="30">
      <c r="A808" s="739">
        <v>48151</v>
      </c>
      <c r="B808" s="739" t="s">
        <v>4316</v>
      </c>
      <c r="C808" s="738" t="s">
        <v>3674</v>
      </c>
      <c r="D808" s="737">
        <v>40.06</v>
      </c>
      <c r="E808" s="744"/>
    </row>
    <row r="809" spans="1:5" ht="30">
      <c r="A809" s="739">
        <v>48152</v>
      </c>
      <c r="B809" s="739" t="s">
        <v>4317</v>
      </c>
      <c r="C809" s="738" t="s">
        <v>3674</v>
      </c>
      <c r="D809" s="737">
        <v>21.38</v>
      </c>
      <c r="E809" s="744"/>
    </row>
    <row r="810" spans="1:5">
      <c r="A810" s="740">
        <v>482</v>
      </c>
      <c r="B810" s="740" t="s">
        <v>1180</v>
      </c>
      <c r="C810" s="740"/>
      <c r="D810" s="740"/>
      <c r="E810" s="743"/>
    </row>
    <row r="811" spans="1:5" ht="30">
      <c r="A811" s="739">
        <v>48220</v>
      </c>
      <c r="B811" s="739" t="s">
        <v>4318</v>
      </c>
      <c r="C811" s="738" t="s">
        <v>3645</v>
      </c>
      <c r="D811" s="737">
        <v>16.579999999999998</v>
      </c>
      <c r="E811" s="744"/>
    </row>
    <row r="812" spans="1:5">
      <c r="A812" s="740">
        <v>483</v>
      </c>
      <c r="B812" s="740" t="s">
        <v>4022</v>
      </c>
      <c r="C812" s="740"/>
      <c r="D812" s="740"/>
      <c r="E812" s="743"/>
    </row>
    <row r="813" spans="1:5">
      <c r="A813" s="739">
        <v>48316</v>
      </c>
      <c r="B813" s="739" t="s">
        <v>4319</v>
      </c>
      <c r="C813" s="738" t="s">
        <v>3645</v>
      </c>
      <c r="D813" s="737">
        <v>575.95000000000005</v>
      </c>
      <c r="E813" s="744"/>
    </row>
    <row r="814" spans="1:5" ht="30">
      <c r="A814" s="739">
        <v>48340</v>
      </c>
      <c r="B814" s="739" t="s">
        <v>4320</v>
      </c>
      <c r="C814" s="738" t="s">
        <v>3645</v>
      </c>
      <c r="D814" s="737">
        <v>32.56</v>
      </c>
      <c r="E814" s="744"/>
    </row>
    <row r="815" spans="1:5" ht="30">
      <c r="A815" s="739">
        <v>48341</v>
      </c>
      <c r="B815" s="739" t="s">
        <v>4321</v>
      </c>
      <c r="C815" s="738" t="s">
        <v>3645</v>
      </c>
      <c r="D815" s="737">
        <v>125.59</v>
      </c>
      <c r="E815" s="744"/>
    </row>
    <row r="816" spans="1:5" ht="45">
      <c r="A816" s="739">
        <v>48342</v>
      </c>
      <c r="B816" s="739" t="s">
        <v>4322</v>
      </c>
      <c r="C816" s="738" t="s">
        <v>3645</v>
      </c>
      <c r="D816" s="737">
        <v>10.95</v>
      </c>
      <c r="E816" s="744"/>
    </row>
    <row r="817" spans="1:5" ht="30">
      <c r="A817" s="739">
        <v>48365</v>
      </c>
      <c r="B817" s="739" t="s">
        <v>4323</v>
      </c>
      <c r="C817" s="738" t="s">
        <v>3645</v>
      </c>
      <c r="D817" s="737">
        <v>7.65</v>
      </c>
      <c r="E817" s="744"/>
    </row>
    <row r="818" spans="1:5" ht="45">
      <c r="A818" s="739">
        <v>48390</v>
      </c>
      <c r="B818" s="739" t="s">
        <v>4324</v>
      </c>
      <c r="C818" s="738" t="s">
        <v>3674</v>
      </c>
      <c r="D818" s="737">
        <v>35.19</v>
      </c>
      <c r="E818" s="744"/>
    </row>
    <row r="819" spans="1:5" ht="15" customHeight="1">
      <c r="A819" s="740">
        <v>484</v>
      </c>
      <c r="B819" s="740" t="s">
        <v>4325</v>
      </c>
      <c r="C819" s="740"/>
      <c r="D819" s="740"/>
      <c r="E819" s="743"/>
    </row>
    <row r="820" spans="1:5" ht="45">
      <c r="A820" s="739">
        <v>48444</v>
      </c>
      <c r="B820" s="739" t="s">
        <v>4326</v>
      </c>
      <c r="C820" s="738" t="s">
        <v>3645</v>
      </c>
      <c r="D820" s="737">
        <v>33.270000000000003</v>
      </c>
      <c r="E820" s="744"/>
    </row>
    <row r="821" spans="1:5" ht="30">
      <c r="A821" s="739">
        <v>48458</v>
      </c>
      <c r="B821" s="739" t="s">
        <v>4327</v>
      </c>
      <c r="C821" s="738" t="s">
        <v>3645</v>
      </c>
      <c r="D821" s="737">
        <v>1.76</v>
      </c>
      <c r="E821" s="744"/>
    </row>
    <row r="822" spans="1:5" ht="30">
      <c r="A822" s="739">
        <v>48474</v>
      </c>
      <c r="B822" s="739" t="s">
        <v>4328</v>
      </c>
      <c r="C822" s="738" t="s">
        <v>3645</v>
      </c>
      <c r="D822" s="737">
        <v>175.86</v>
      </c>
      <c r="E822" s="744"/>
    </row>
    <row r="823" spans="1:5" ht="15" customHeight="1">
      <c r="A823" s="740">
        <v>485</v>
      </c>
      <c r="B823" s="740" t="s">
        <v>4325</v>
      </c>
      <c r="C823" s="740"/>
      <c r="D823" s="740"/>
      <c r="E823" s="743"/>
    </row>
    <row r="824" spans="1:5" ht="45">
      <c r="A824" s="739">
        <v>48502</v>
      </c>
      <c r="B824" s="739" t="s">
        <v>4329</v>
      </c>
      <c r="C824" s="738" t="s">
        <v>3645</v>
      </c>
      <c r="D824" s="737">
        <v>1.61</v>
      </c>
      <c r="E824" s="744"/>
    </row>
    <row r="825" spans="1:5" ht="45">
      <c r="A825" s="739">
        <v>48503</v>
      </c>
      <c r="B825" s="739" t="s">
        <v>4330</v>
      </c>
      <c r="C825" s="738" t="s">
        <v>3645</v>
      </c>
      <c r="D825" s="737">
        <v>2.0099999999999998</v>
      </c>
      <c r="E825" s="744"/>
    </row>
    <row r="826" spans="1:5" ht="45">
      <c r="A826" s="739">
        <v>48505</v>
      </c>
      <c r="B826" s="739" t="s">
        <v>4331</v>
      </c>
      <c r="C826" s="738" t="s">
        <v>3645</v>
      </c>
      <c r="D826" s="737">
        <v>3.63</v>
      </c>
      <c r="E826" s="744"/>
    </row>
    <row r="827" spans="1:5" ht="45">
      <c r="A827" s="739">
        <v>48506</v>
      </c>
      <c r="B827" s="739" t="s">
        <v>4332</v>
      </c>
      <c r="C827" s="738" t="s">
        <v>3645</v>
      </c>
      <c r="D827" s="737">
        <v>6.23</v>
      </c>
      <c r="E827" s="744"/>
    </row>
    <row r="828" spans="1:5" ht="45">
      <c r="A828" s="739">
        <v>48508</v>
      </c>
      <c r="B828" s="739" t="s">
        <v>4333</v>
      </c>
      <c r="C828" s="738" t="s">
        <v>3645</v>
      </c>
      <c r="D828" s="737">
        <v>10.5</v>
      </c>
      <c r="E828" s="744"/>
    </row>
    <row r="829" spans="1:5" ht="45">
      <c r="A829" s="739">
        <v>48510</v>
      </c>
      <c r="B829" s="739" t="s">
        <v>4334</v>
      </c>
      <c r="C829" s="738" t="s">
        <v>3645</v>
      </c>
      <c r="D829" s="737">
        <v>14.71</v>
      </c>
      <c r="E829" s="744"/>
    </row>
    <row r="830" spans="1:5" ht="45">
      <c r="A830" s="739">
        <v>48512</v>
      </c>
      <c r="B830" s="739" t="s">
        <v>4335</v>
      </c>
      <c r="C830" s="738" t="s">
        <v>3645</v>
      </c>
      <c r="D830" s="737">
        <v>54.72</v>
      </c>
      <c r="E830" s="744"/>
    </row>
    <row r="831" spans="1:5" ht="30">
      <c r="A831" s="739">
        <v>48516</v>
      </c>
      <c r="B831" s="739" t="s">
        <v>4336</v>
      </c>
      <c r="C831" s="738" t="s">
        <v>3645</v>
      </c>
      <c r="D831" s="737">
        <v>0.85</v>
      </c>
      <c r="E831" s="744"/>
    </row>
    <row r="832" spans="1:5" ht="30">
      <c r="A832" s="739">
        <v>48517</v>
      </c>
      <c r="B832" s="739" t="s">
        <v>4337</v>
      </c>
      <c r="C832" s="738" t="s">
        <v>3645</v>
      </c>
      <c r="D832" s="737">
        <v>1.73</v>
      </c>
      <c r="E832" s="744"/>
    </row>
    <row r="833" spans="1:5" ht="30">
      <c r="A833" s="739">
        <v>48518</v>
      </c>
      <c r="B833" s="739" t="s">
        <v>4338</v>
      </c>
      <c r="C833" s="738" t="s">
        <v>3645</v>
      </c>
      <c r="D833" s="737">
        <v>1.98</v>
      </c>
      <c r="E833" s="744"/>
    </row>
    <row r="834" spans="1:5" ht="30">
      <c r="A834" s="739">
        <v>48519</v>
      </c>
      <c r="B834" s="739" t="s">
        <v>4339</v>
      </c>
      <c r="C834" s="738" t="s">
        <v>3645</v>
      </c>
      <c r="D834" s="737">
        <v>2.39</v>
      </c>
      <c r="E834" s="744"/>
    </row>
    <row r="835" spans="1:5" ht="30">
      <c r="A835" s="739">
        <v>48520</v>
      </c>
      <c r="B835" s="739" t="s">
        <v>4340</v>
      </c>
      <c r="C835" s="738" t="s">
        <v>3645</v>
      </c>
      <c r="D835" s="737">
        <v>3.26</v>
      </c>
      <c r="E835" s="744"/>
    </row>
    <row r="836" spans="1:5" ht="30">
      <c r="A836" s="739">
        <v>48522</v>
      </c>
      <c r="B836" s="739" t="s">
        <v>4341</v>
      </c>
      <c r="C836" s="738" t="s">
        <v>3645</v>
      </c>
      <c r="D836" s="737">
        <v>9.65</v>
      </c>
      <c r="E836" s="744"/>
    </row>
    <row r="837" spans="1:5" ht="30">
      <c r="A837" s="739">
        <v>48524</v>
      </c>
      <c r="B837" s="739" t="s">
        <v>4342</v>
      </c>
      <c r="C837" s="738" t="s">
        <v>3645</v>
      </c>
      <c r="D837" s="737">
        <v>14.72</v>
      </c>
      <c r="E837" s="744"/>
    </row>
    <row r="838" spans="1:5" ht="30">
      <c r="A838" s="739">
        <v>48525</v>
      </c>
      <c r="B838" s="739" t="s">
        <v>4343</v>
      </c>
      <c r="C838" s="738" t="s">
        <v>3645</v>
      </c>
      <c r="D838" s="737">
        <v>28.08</v>
      </c>
      <c r="E838" s="744"/>
    </row>
    <row r="839" spans="1:5" ht="45">
      <c r="A839" s="739">
        <v>48534</v>
      </c>
      <c r="B839" s="739" t="s">
        <v>4344</v>
      </c>
      <c r="C839" s="738" t="s">
        <v>3645</v>
      </c>
      <c r="D839" s="737">
        <v>0.55000000000000004</v>
      </c>
      <c r="E839" s="744"/>
    </row>
    <row r="840" spans="1:5" ht="45">
      <c r="A840" s="739">
        <v>48538</v>
      </c>
      <c r="B840" s="739" t="s">
        <v>4345</v>
      </c>
      <c r="C840" s="738" t="s">
        <v>3645</v>
      </c>
      <c r="D840" s="737">
        <v>1.54</v>
      </c>
      <c r="E840" s="744"/>
    </row>
    <row r="841" spans="1:5" ht="30">
      <c r="A841" s="739">
        <v>48553</v>
      </c>
      <c r="B841" s="739" t="s">
        <v>4346</v>
      </c>
      <c r="C841" s="738" t="s">
        <v>3645</v>
      </c>
      <c r="D841" s="737">
        <v>5.81</v>
      </c>
      <c r="E841" s="744"/>
    </row>
    <row r="842" spans="1:5" ht="30">
      <c r="A842" s="739">
        <v>48556</v>
      </c>
      <c r="B842" s="739" t="s">
        <v>4347</v>
      </c>
      <c r="C842" s="738" t="s">
        <v>3645</v>
      </c>
      <c r="D842" s="737">
        <v>3.09</v>
      </c>
      <c r="E842" s="744"/>
    </row>
    <row r="843" spans="1:5" ht="15" customHeight="1">
      <c r="A843" s="740">
        <v>486</v>
      </c>
      <c r="B843" s="740" t="s">
        <v>4325</v>
      </c>
      <c r="C843" s="740"/>
      <c r="D843" s="740"/>
      <c r="E843" s="743"/>
    </row>
    <row r="844" spans="1:5" ht="30">
      <c r="A844" s="739">
        <v>48606</v>
      </c>
      <c r="B844" s="739" t="s">
        <v>4348</v>
      </c>
      <c r="C844" s="738" t="s">
        <v>3645</v>
      </c>
      <c r="D844" s="737">
        <v>7.38</v>
      </c>
      <c r="E844" s="744"/>
    </row>
    <row r="845" spans="1:5" ht="30">
      <c r="A845" s="739">
        <v>48607</v>
      </c>
      <c r="B845" s="739" t="s">
        <v>4349</v>
      </c>
      <c r="C845" s="738" t="s">
        <v>3645</v>
      </c>
      <c r="D845" s="737">
        <v>12.48</v>
      </c>
      <c r="E845" s="744"/>
    </row>
    <row r="846" spans="1:5" ht="30">
      <c r="A846" s="739">
        <v>48630</v>
      </c>
      <c r="B846" s="739" t="s">
        <v>4350</v>
      </c>
      <c r="C846" s="738" t="s">
        <v>3674</v>
      </c>
      <c r="D846" s="737">
        <v>3.84</v>
      </c>
      <c r="E846" s="744"/>
    </row>
    <row r="847" spans="1:5" ht="30">
      <c r="A847" s="739">
        <v>48634</v>
      </c>
      <c r="B847" s="739" t="s">
        <v>4351</v>
      </c>
      <c r="C847" s="738" t="s">
        <v>3674</v>
      </c>
      <c r="D847" s="737">
        <v>27.61</v>
      </c>
      <c r="E847" s="744"/>
    </row>
    <row r="848" spans="1:5" ht="30">
      <c r="A848" s="739">
        <v>48665</v>
      </c>
      <c r="B848" s="739" t="s">
        <v>4352</v>
      </c>
      <c r="C848" s="738" t="s">
        <v>3645</v>
      </c>
      <c r="D848" s="737">
        <v>0.22</v>
      </c>
      <c r="E848" s="744"/>
    </row>
    <row r="849" spans="1:5">
      <c r="A849" s="740">
        <v>487</v>
      </c>
      <c r="B849" s="740" t="s">
        <v>4353</v>
      </c>
      <c r="C849" s="740"/>
      <c r="D849" s="740"/>
      <c r="E849" s="743"/>
    </row>
    <row r="850" spans="1:5" ht="30">
      <c r="A850" s="739">
        <v>48701</v>
      </c>
      <c r="B850" s="739" t="s">
        <v>4354</v>
      </c>
      <c r="C850" s="738" t="s">
        <v>3674</v>
      </c>
      <c r="D850" s="737">
        <v>10.45</v>
      </c>
      <c r="E850" s="744"/>
    </row>
    <row r="851" spans="1:5" ht="30">
      <c r="A851" s="739">
        <v>48730</v>
      </c>
      <c r="B851" s="739" t="s">
        <v>4355</v>
      </c>
      <c r="C851" s="738" t="s">
        <v>3645</v>
      </c>
      <c r="D851" s="737">
        <v>135.38999999999999</v>
      </c>
      <c r="E851" s="744"/>
    </row>
    <row r="852" spans="1:5" ht="30">
      <c r="A852" s="739">
        <v>48744</v>
      </c>
      <c r="B852" s="739" t="s">
        <v>4356</v>
      </c>
      <c r="C852" s="738" t="s">
        <v>3645</v>
      </c>
      <c r="D852" s="737">
        <v>95.94</v>
      </c>
      <c r="E852" s="744"/>
    </row>
    <row r="853" spans="1:5">
      <c r="A853" s="739">
        <v>48747</v>
      </c>
      <c r="B853" s="739" t="s">
        <v>4357</v>
      </c>
      <c r="C853" s="738" t="s">
        <v>3645</v>
      </c>
      <c r="D853" s="737">
        <v>1.48</v>
      </c>
      <c r="E853" s="744"/>
    </row>
    <row r="854" spans="1:5" ht="30">
      <c r="A854" s="739">
        <v>48763</v>
      </c>
      <c r="B854" s="739" t="s">
        <v>4358</v>
      </c>
      <c r="C854" s="738" t="s">
        <v>3645</v>
      </c>
      <c r="D854" s="737">
        <v>27.66</v>
      </c>
      <c r="E854" s="744"/>
    </row>
    <row r="855" spans="1:5">
      <c r="A855" s="739">
        <v>48772</v>
      </c>
      <c r="B855" s="739" t="s">
        <v>4359</v>
      </c>
      <c r="C855" s="738" t="s">
        <v>3645</v>
      </c>
      <c r="D855" s="737">
        <v>193.83</v>
      </c>
      <c r="E855" s="744"/>
    </row>
    <row r="856" spans="1:5" ht="60">
      <c r="A856" s="739">
        <v>48782</v>
      </c>
      <c r="B856" s="739" t="s">
        <v>4360</v>
      </c>
      <c r="C856" s="738" t="s">
        <v>3645</v>
      </c>
      <c r="D856" s="737">
        <v>81.88</v>
      </c>
      <c r="E856" s="744"/>
    </row>
    <row r="857" spans="1:5" ht="30">
      <c r="A857" s="739">
        <v>48784</v>
      </c>
      <c r="B857" s="739" t="s">
        <v>4361</v>
      </c>
      <c r="C857" s="738" t="s">
        <v>3645</v>
      </c>
      <c r="D857" s="737">
        <v>156.32</v>
      </c>
      <c r="E857" s="744"/>
    </row>
    <row r="858" spans="1:5" ht="30">
      <c r="A858" s="739">
        <v>48790</v>
      </c>
      <c r="B858" s="739" t="s">
        <v>4362</v>
      </c>
      <c r="C858" s="738" t="s">
        <v>3645</v>
      </c>
      <c r="D858" s="737">
        <v>641.12</v>
      </c>
      <c r="E858" s="744"/>
    </row>
    <row r="859" spans="1:5" ht="30">
      <c r="A859" s="739">
        <v>48794</v>
      </c>
      <c r="B859" s="739" t="s">
        <v>4363</v>
      </c>
      <c r="C859" s="738" t="s">
        <v>3645</v>
      </c>
      <c r="D859" s="737">
        <v>54.97</v>
      </c>
      <c r="E859" s="744"/>
    </row>
    <row r="860" spans="1:5">
      <c r="A860" s="740">
        <v>488</v>
      </c>
      <c r="B860" s="740" t="s">
        <v>3841</v>
      </c>
      <c r="C860" s="740"/>
      <c r="D860" s="740"/>
      <c r="E860" s="743"/>
    </row>
    <row r="861" spans="1:5" ht="30">
      <c r="A861" s="739">
        <v>48860</v>
      </c>
      <c r="B861" s="739" t="s">
        <v>4364</v>
      </c>
      <c r="C861" s="738" t="s">
        <v>3645</v>
      </c>
      <c r="D861" s="737">
        <v>30.1</v>
      </c>
      <c r="E861" s="744"/>
    </row>
    <row r="862" spans="1:5">
      <c r="A862" s="740">
        <v>489</v>
      </c>
      <c r="B862" s="740" t="s">
        <v>4022</v>
      </c>
      <c r="C862" s="740"/>
      <c r="D862" s="740"/>
      <c r="E862" s="743"/>
    </row>
    <row r="863" spans="1:5" ht="30">
      <c r="A863" s="739">
        <v>48917</v>
      </c>
      <c r="B863" s="739" t="s">
        <v>4365</v>
      </c>
      <c r="C863" s="738" t="s">
        <v>3674</v>
      </c>
      <c r="D863" s="737">
        <v>2.97</v>
      </c>
      <c r="E863" s="744"/>
    </row>
    <row r="864" spans="1:5" ht="45">
      <c r="A864" s="739">
        <v>48986</v>
      </c>
      <c r="B864" s="739" t="s">
        <v>4366</v>
      </c>
      <c r="C864" s="738" t="s">
        <v>3674</v>
      </c>
      <c r="D864" s="737">
        <v>63.02</v>
      </c>
      <c r="E864" s="744"/>
    </row>
    <row r="865" spans="1:5" ht="30">
      <c r="A865" s="739">
        <v>48987</v>
      </c>
      <c r="B865" s="739" t="s">
        <v>4367</v>
      </c>
      <c r="C865" s="738" t="s">
        <v>3645</v>
      </c>
      <c r="D865" s="737">
        <v>38.99</v>
      </c>
      <c r="E865" s="744"/>
    </row>
    <row r="866" spans="1:5" ht="45">
      <c r="A866" s="739">
        <v>48988</v>
      </c>
      <c r="B866" s="739" t="s">
        <v>4368</v>
      </c>
      <c r="C866" s="738" t="s">
        <v>3674</v>
      </c>
      <c r="D866" s="737">
        <v>84.37</v>
      </c>
      <c r="E866" s="744"/>
    </row>
    <row r="867" spans="1:5">
      <c r="A867" s="740">
        <v>490</v>
      </c>
      <c r="B867" s="740" t="s">
        <v>4369</v>
      </c>
      <c r="C867" s="740"/>
      <c r="D867" s="740"/>
      <c r="E867" s="743"/>
    </row>
    <row r="868" spans="1:5" ht="45">
      <c r="A868" s="739">
        <v>49002</v>
      </c>
      <c r="B868" s="739" t="s">
        <v>4370</v>
      </c>
      <c r="C868" s="738" t="s">
        <v>3645</v>
      </c>
      <c r="D868" s="737">
        <v>27.57</v>
      </c>
      <c r="E868" s="744"/>
    </row>
    <row r="869" spans="1:5" ht="30">
      <c r="A869" s="739">
        <v>49028</v>
      </c>
      <c r="B869" s="739" t="s">
        <v>4371</v>
      </c>
      <c r="C869" s="738" t="s">
        <v>3645</v>
      </c>
      <c r="D869" s="737">
        <v>161.32</v>
      </c>
      <c r="E869" s="744"/>
    </row>
    <row r="870" spans="1:5" ht="30">
      <c r="A870" s="739">
        <v>49064</v>
      </c>
      <c r="B870" s="739" t="s">
        <v>4372</v>
      </c>
      <c r="C870" s="738" t="s">
        <v>3645</v>
      </c>
      <c r="D870" s="737">
        <v>2.98</v>
      </c>
      <c r="E870" s="744"/>
    </row>
    <row r="871" spans="1:5" ht="30">
      <c r="A871" s="739">
        <v>49072</v>
      </c>
      <c r="B871" s="739" t="s">
        <v>4373</v>
      </c>
      <c r="C871" s="738" t="s">
        <v>3645</v>
      </c>
      <c r="D871" s="737">
        <v>42.17</v>
      </c>
      <c r="E871" s="744"/>
    </row>
    <row r="872" spans="1:5">
      <c r="A872" s="740">
        <v>491</v>
      </c>
      <c r="B872" s="740" t="s">
        <v>4369</v>
      </c>
      <c r="C872" s="740"/>
      <c r="D872" s="740"/>
      <c r="E872" s="743"/>
    </row>
    <row r="873" spans="1:5" ht="30">
      <c r="A873" s="739">
        <v>49101</v>
      </c>
      <c r="B873" s="739" t="s">
        <v>4374</v>
      </c>
      <c r="C873" s="738" t="s">
        <v>3645</v>
      </c>
      <c r="D873" s="737">
        <v>391.29</v>
      </c>
      <c r="E873" s="744"/>
    </row>
    <row r="874" spans="1:5">
      <c r="A874" s="739">
        <v>49104</v>
      </c>
      <c r="B874" s="739" t="s">
        <v>4375</v>
      </c>
      <c r="C874" s="738" t="s">
        <v>3645</v>
      </c>
      <c r="D874" s="737">
        <v>1.91</v>
      </c>
      <c r="E874" s="744"/>
    </row>
    <row r="875" spans="1:5" ht="30">
      <c r="A875" s="739">
        <v>49112</v>
      </c>
      <c r="B875" s="739" t="s">
        <v>4376</v>
      </c>
      <c r="C875" s="738" t="s">
        <v>3645</v>
      </c>
      <c r="D875" s="737">
        <v>51.01</v>
      </c>
      <c r="E875" s="744"/>
    </row>
    <row r="876" spans="1:5" ht="45">
      <c r="A876" s="739">
        <v>49123</v>
      </c>
      <c r="B876" s="739" t="s">
        <v>4377</v>
      </c>
      <c r="C876" s="738" t="s">
        <v>3645</v>
      </c>
      <c r="D876" s="737">
        <v>2.91</v>
      </c>
      <c r="E876" s="744"/>
    </row>
    <row r="877" spans="1:5" ht="45">
      <c r="A877" s="739">
        <v>49165</v>
      </c>
      <c r="B877" s="739" t="s">
        <v>4378</v>
      </c>
      <c r="C877" s="738" t="s">
        <v>3645</v>
      </c>
      <c r="D877" s="737">
        <v>279.08999999999997</v>
      </c>
      <c r="E877" s="744"/>
    </row>
    <row r="878" spans="1:5" ht="30">
      <c r="A878" s="739">
        <v>49170</v>
      </c>
      <c r="B878" s="739" t="s">
        <v>4379</v>
      </c>
      <c r="C878" s="738" t="s">
        <v>3645</v>
      </c>
      <c r="D878" s="736">
        <v>3087.71</v>
      </c>
      <c r="E878" s="744"/>
    </row>
    <row r="879" spans="1:5">
      <c r="A879" s="740">
        <v>492</v>
      </c>
      <c r="B879" s="740" t="s">
        <v>4380</v>
      </c>
      <c r="C879" s="740"/>
      <c r="D879" s="740"/>
      <c r="E879" s="743"/>
    </row>
    <row r="880" spans="1:5" ht="30">
      <c r="A880" s="739">
        <v>49227</v>
      </c>
      <c r="B880" s="739" t="s">
        <v>4381</v>
      </c>
      <c r="C880" s="738" t="s">
        <v>3645</v>
      </c>
      <c r="D880" s="737">
        <v>4.99</v>
      </c>
      <c r="E880" s="744"/>
    </row>
    <row r="881" spans="1:5" ht="30">
      <c r="A881" s="739">
        <v>49228</v>
      </c>
      <c r="B881" s="739" t="s">
        <v>4382</v>
      </c>
      <c r="C881" s="738" t="s">
        <v>3645</v>
      </c>
      <c r="D881" s="737">
        <v>6.33</v>
      </c>
      <c r="E881" s="744"/>
    </row>
    <row r="882" spans="1:5" ht="30">
      <c r="A882" s="739">
        <v>49241</v>
      </c>
      <c r="B882" s="739" t="s">
        <v>4383</v>
      </c>
      <c r="C882" s="738" t="s">
        <v>3645</v>
      </c>
      <c r="D882" s="737">
        <v>7.03</v>
      </c>
      <c r="E882" s="744"/>
    </row>
    <row r="883" spans="1:5" ht="30">
      <c r="A883" s="739">
        <v>49242</v>
      </c>
      <c r="B883" s="739" t="s">
        <v>4384</v>
      </c>
      <c r="C883" s="738" t="s">
        <v>3645</v>
      </c>
      <c r="D883" s="737">
        <v>4.87</v>
      </c>
      <c r="E883" s="744"/>
    </row>
    <row r="884" spans="1:5" ht="45">
      <c r="A884" s="739">
        <v>49243</v>
      </c>
      <c r="B884" s="739" t="s">
        <v>4385</v>
      </c>
      <c r="C884" s="738" t="s">
        <v>3645</v>
      </c>
      <c r="D884" s="737">
        <v>6.47</v>
      </c>
      <c r="E884" s="744"/>
    </row>
    <row r="885" spans="1:5" ht="30">
      <c r="A885" s="739">
        <v>49249</v>
      </c>
      <c r="B885" s="739" t="s">
        <v>4386</v>
      </c>
      <c r="C885" s="738" t="s">
        <v>3645</v>
      </c>
      <c r="D885" s="737">
        <v>7.13</v>
      </c>
      <c r="E885" s="744"/>
    </row>
    <row r="886" spans="1:5" ht="30">
      <c r="A886" s="739">
        <v>49274</v>
      </c>
      <c r="B886" s="739" t="s">
        <v>4387</v>
      </c>
      <c r="C886" s="738" t="s">
        <v>3645</v>
      </c>
      <c r="D886" s="737">
        <v>80.849999999999994</v>
      </c>
      <c r="E886" s="744"/>
    </row>
    <row r="887" spans="1:5" ht="30">
      <c r="A887" s="739">
        <v>49275</v>
      </c>
      <c r="B887" s="739" t="s">
        <v>4388</v>
      </c>
      <c r="C887" s="738" t="s">
        <v>3645</v>
      </c>
      <c r="D887" s="737">
        <v>113.04</v>
      </c>
      <c r="E887" s="744"/>
    </row>
    <row r="888" spans="1:5" ht="30">
      <c r="A888" s="739">
        <v>49277</v>
      </c>
      <c r="B888" s="739" t="s">
        <v>4389</v>
      </c>
      <c r="C888" s="738" t="s">
        <v>3645</v>
      </c>
      <c r="D888" s="737">
        <v>21.58</v>
      </c>
      <c r="E888" s="744"/>
    </row>
    <row r="889" spans="1:5" ht="45">
      <c r="A889" s="739">
        <v>49278</v>
      </c>
      <c r="B889" s="739" t="s">
        <v>4390</v>
      </c>
      <c r="C889" s="738" t="s">
        <v>3645</v>
      </c>
      <c r="D889" s="737">
        <v>38.33</v>
      </c>
      <c r="E889" s="744"/>
    </row>
    <row r="890" spans="1:5" ht="30">
      <c r="A890" s="739">
        <v>49289</v>
      </c>
      <c r="B890" s="739" t="s">
        <v>4391</v>
      </c>
      <c r="C890" s="738" t="s">
        <v>3645</v>
      </c>
      <c r="D890" s="737">
        <v>8.7200000000000006</v>
      </c>
      <c r="E890" s="744"/>
    </row>
    <row r="891" spans="1:5">
      <c r="A891" s="740">
        <v>494</v>
      </c>
      <c r="B891" s="740" t="s">
        <v>4392</v>
      </c>
      <c r="C891" s="740"/>
      <c r="D891" s="740"/>
      <c r="E891" s="743"/>
    </row>
    <row r="892" spans="1:5" ht="30">
      <c r="A892" s="739">
        <v>49424</v>
      </c>
      <c r="B892" s="739" t="s">
        <v>4393</v>
      </c>
      <c r="C892" s="738" t="s">
        <v>3645</v>
      </c>
      <c r="D892" s="737">
        <v>13.37</v>
      </c>
      <c r="E892" s="744"/>
    </row>
    <row r="893" spans="1:5" ht="30">
      <c r="A893" s="739">
        <v>49428</v>
      </c>
      <c r="B893" s="739" t="s">
        <v>4394</v>
      </c>
      <c r="C893" s="738" t="s">
        <v>3645</v>
      </c>
      <c r="D893" s="737">
        <v>2.98</v>
      </c>
      <c r="E893" s="744"/>
    </row>
    <row r="894" spans="1:5" ht="30">
      <c r="A894" s="739">
        <v>49459</v>
      </c>
      <c r="B894" s="739" t="s">
        <v>4395</v>
      </c>
      <c r="C894" s="738" t="s">
        <v>3645</v>
      </c>
      <c r="D894" s="737">
        <v>503.19</v>
      </c>
      <c r="E894" s="744"/>
    </row>
    <row r="895" spans="1:5" ht="30">
      <c r="A895" s="739">
        <v>49463</v>
      </c>
      <c r="B895" s="739" t="s">
        <v>4396</v>
      </c>
      <c r="C895" s="738" t="s">
        <v>3645</v>
      </c>
      <c r="D895" s="737">
        <v>73.87</v>
      </c>
      <c r="E895" s="744"/>
    </row>
    <row r="896" spans="1:5" ht="30">
      <c r="A896" s="739">
        <v>49464</v>
      </c>
      <c r="B896" s="739" t="s">
        <v>4397</v>
      </c>
      <c r="C896" s="738" t="s">
        <v>3645</v>
      </c>
      <c r="D896" s="737">
        <v>113.83</v>
      </c>
      <c r="E896" s="744"/>
    </row>
    <row r="897" spans="1:5">
      <c r="A897" s="739">
        <v>49488</v>
      </c>
      <c r="B897" s="739" t="s">
        <v>4398</v>
      </c>
      <c r="C897" s="738" t="s">
        <v>3645</v>
      </c>
      <c r="D897" s="737">
        <v>1.7</v>
      </c>
      <c r="E897" s="744"/>
    </row>
    <row r="898" spans="1:5" ht="30">
      <c r="A898" s="739">
        <v>49492</v>
      </c>
      <c r="B898" s="739" t="s">
        <v>4399</v>
      </c>
      <c r="C898" s="738" t="s">
        <v>3645</v>
      </c>
      <c r="D898" s="737">
        <v>21.39</v>
      </c>
      <c r="E898" s="744"/>
    </row>
    <row r="899" spans="1:5" ht="30">
      <c r="A899" s="739">
        <v>49493</v>
      </c>
      <c r="B899" s="739" t="s">
        <v>4400</v>
      </c>
      <c r="C899" s="738" t="s">
        <v>3645</v>
      </c>
      <c r="D899" s="737">
        <v>32.380000000000003</v>
      </c>
      <c r="E899" s="744"/>
    </row>
    <row r="900" spans="1:5">
      <c r="A900" s="740">
        <v>495</v>
      </c>
      <c r="B900" s="740" t="s">
        <v>1180</v>
      </c>
      <c r="C900" s="740"/>
      <c r="D900" s="740"/>
      <c r="E900" s="743"/>
    </row>
    <row r="901" spans="1:5" ht="30">
      <c r="A901" s="739">
        <v>49502</v>
      </c>
      <c r="B901" s="739" t="s">
        <v>4401</v>
      </c>
      <c r="C901" s="738" t="s">
        <v>3645</v>
      </c>
      <c r="D901" s="737">
        <v>1.91</v>
      </c>
      <c r="E901" s="744"/>
    </row>
    <row r="902" spans="1:5">
      <c r="A902" s="739">
        <v>49503</v>
      </c>
      <c r="B902" s="739" t="s">
        <v>4402</v>
      </c>
      <c r="C902" s="738" t="s">
        <v>3645</v>
      </c>
      <c r="D902" s="737">
        <v>30.55</v>
      </c>
      <c r="E902" s="744"/>
    </row>
    <row r="903" spans="1:5" ht="30">
      <c r="A903" s="739">
        <v>49505</v>
      </c>
      <c r="B903" s="739" t="s">
        <v>4403</v>
      </c>
      <c r="C903" s="738" t="s">
        <v>3645</v>
      </c>
      <c r="D903" s="737">
        <v>2.46</v>
      </c>
      <c r="E903" s="744"/>
    </row>
    <row r="904" spans="1:5">
      <c r="A904" s="739">
        <v>49507</v>
      </c>
      <c r="B904" s="739" t="s">
        <v>4404</v>
      </c>
      <c r="C904" s="738" t="s">
        <v>3645</v>
      </c>
      <c r="D904" s="737">
        <v>3.92</v>
      </c>
      <c r="E904" s="744"/>
    </row>
    <row r="905" spans="1:5" ht="45">
      <c r="A905" s="739">
        <v>49510</v>
      </c>
      <c r="B905" s="739" t="s">
        <v>4405</v>
      </c>
      <c r="C905" s="738" t="s">
        <v>3645</v>
      </c>
      <c r="D905" s="737">
        <v>935.31</v>
      </c>
      <c r="E905" s="744"/>
    </row>
    <row r="906" spans="1:5">
      <c r="A906" s="739">
        <v>49514</v>
      </c>
      <c r="B906" s="739" t="s">
        <v>4406</v>
      </c>
      <c r="C906" s="738" t="s">
        <v>3645</v>
      </c>
      <c r="D906" s="737">
        <v>18.809999999999999</v>
      </c>
      <c r="E906" s="744"/>
    </row>
    <row r="907" spans="1:5" ht="45">
      <c r="A907" s="739">
        <v>49521</v>
      </c>
      <c r="B907" s="739" t="s">
        <v>4407</v>
      </c>
      <c r="C907" s="738" t="s">
        <v>3645</v>
      </c>
      <c r="D907" s="737">
        <v>16.579999999999998</v>
      </c>
      <c r="E907" s="744"/>
    </row>
    <row r="908" spans="1:5" ht="45">
      <c r="A908" s="739">
        <v>49524</v>
      </c>
      <c r="B908" s="739" t="s">
        <v>4408</v>
      </c>
      <c r="C908" s="738" t="s">
        <v>3674</v>
      </c>
      <c r="D908" s="737">
        <v>22.38</v>
      </c>
      <c r="E908" s="744"/>
    </row>
    <row r="909" spans="1:5" ht="30">
      <c r="A909" s="739">
        <v>49537</v>
      </c>
      <c r="B909" s="739" t="s">
        <v>4409</v>
      </c>
      <c r="C909" s="738" t="s">
        <v>3645</v>
      </c>
      <c r="D909" s="737">
        <v>36.85</v>
      </c>
      <c r="E909" s="744"/>
    </row>
    <row r="910" spans="1:5" ht="30">
      <c r="A910" s="739">
        <v>49565</v>
      </c>
      <c r="B910" s="739" t="s">
        <v>4410</v>
      </c>
      <c r="C910" s="738" t="s">
        <v>3645</v>
      </c>
      <c r="D910" s="737">
        <v>28.56</v>
      </c>
      <c r="E910" s="744"/>
    </row>
    <row r="911" spans="1:5" ht="30">
      <c r="A911" s="739">
        <v>49566</v>
      </c>
      <c r="B911" s="739" t="s">
        <v>4411</v>
      </c>
      <c r="C911" s="738" t="s">
        <v>3645</v>
      </c>
      <c r="D911" s="737">
        <v>4.91</v>
      </c>
      <c r="E911" s="744"/>
    </row>
    <row r="912" spans="1:5" ht="30">
      <c r="A912" s="739">
        <v>49568</v>
      </c>
      <c r="B912" s="739" t="s">
        <v>4412</v>
      </c>
      <c r="C912" s="738" t="s">
        <v>205</v>
      </c>
      <c r="D912" s="737">
        <v>9.35</v>
      </c>
      <c r="E912" s="744"/>
    </row>
    <row r="913" spans="1:5" ht="30">
      <c r="A913" s="739">
        <v>49570</v>
      </c>
      <c r="B913" s="739" t="s">
        <v>4413</v>
      </c>
      <c r="C913" s="738" t="s">
        <v>205</v>
      </c>
      <c r="D913" s="737">
        <v>7.58</v>
      </c>
      <c r="E913" s="744"/>
    </row>
    <row r="914" spans="1:5">
      <c r="A914" s="740">
        <v>496</v>
      </c>
      <c r="B914" s="740" t="s">
        <v>3841</v>
      </c>
      <c r="C914" s="740"/>
      <c r="D914" s="740"/>
      <c r="E914" s="743"/>
    </row>
    <row r="915" spans="1:5" ht="30">
      <c r="A915" s="739">
        <v>49606</v>
      </c>
      <c r="B915" s="739" t="s">
        <v>4414</v>
      </c>
      <c r="C915" s="738" t="s">
        <v>3674</v>
      </c>
      <c r="D915" s="737">
        <v>14.01</v>
      </c>
      <c r="E915" s="744"/>
    </row>
    <row r="916" spans="1:5" ht="30">
      <c r="A916" s="739">
        <v>49626</v>
      </c>
      <c r="B916" s="739" t="s">
        <v>4415</v>
      </c>
      <c r="C916" s="738" t="s">
        <v>3645</v>
      </c>
      <c r="D916" s="737">
        <v>2.79</v>
      </c>
      <c r="E916" s="744"/>
    </row>
    <row r="917" spans="1:5" ht="30">
      <c r="A917" s="739">
        <v>49633</v>
      </c>
      <c r="B917" s="739" t="s">
        <v>4416</v>
      </c>
      <c r="C917" s="738" t="s">
        <v>3645</v>
      </c>
      <c r="D917" s="737">
        <v>2.37</v>
      </c>
      <c r="E917" s="744"/>
    </row>
    <row r="918" spans="1:5" ht="30">
      <c r="A918" s="739">
        <v>49645</v>
      </c>
      <c r="B918" s="739" t="s">
        <v>4417</v>
      </c>
      <c r="C918" s="738" t="s">
        <v>3645</v>
      </c>
      <c r="D918" s="737">
        <v>391.29</v>
      </c>
      <c r="E918" s="744"/>
    </row>
    <row r="919" spans="1:5" ht="30">
      <c r="A919" s="739">
        <v>49654</v>
      </c>
      <c r="B919" s="739" t="s">
        <v>4418</v>
      </c>
      <c r="C919" s="738" t="s">
        <v>3645</v>
      </c>
      <c r="D919" s="737">
        <v>32.65</v>
      </c>
      <c r="E919" s="744"/>
    </row>
    <row r="920" spans="1:5" ht="45">
      <c r="A920" s="739">
        <v>49666</v>
      </c>
      <c r="B920" s="739" t="s">
        <v>4419</v>
      </c>
      <c r="C920" s="738" t="s">
        <v>3674</v>
      </c>
      <c r="D920" s="737">
        <v>17.45</v>
      </c>
      <c r="E920" s="744"/>
    </row>
    <row r="921" spans="1:5" ht="30">
      <c r="A921" s="739">
        <v>49674</v>
      </c>
      <c r="B921" s="739" t="s">
        <v>4420</v>
      </c>
      <c r="C921" s="738" t="s">
        <v>3645</v>
      </c>
      <c r="D921" s="737">
        <v>41.47</v>
      </c>
      <c r="E921" s="744"/>
    </row>
    <row r="922" spans="1:5">
      <c r="A922" s="739">
        <v>49679</v>
      </c>
      <c r="B922" s="739" t="s">
        <v>4421</v>
      </c>
      <c r="C922" s="738" t="s">
        <v>3645</v>
      </c>
      <c r="D922" s="737">
        <v>34.82</v>
      </c>
      <c r="E922" s="744"/>
    </row>
    <row r="923" spans="1:5" ht="30">
      <c r="A923" s="739">
        <v>49681</v>
      </c>
      <c r="B923" s="739" t="s">
        <v>4422</v>
      </c>
      <c r="C923" s="738" t="s">
        <v>3645</v>
      </c>
      <c r="D923" s="737">
        <v>4.71</v>
      </c>
      <c r="E923" s="744"/>
    </row>
    <row r="924" spans="1:5">
      <c r="A924" s="739">
        <v>49686</v>
      </c>
      <c r="B924" s="739" t="s">
        <v>4423</v>
      </c>
      <c r="C924" s="738" t="s">
        <v>3645</v>
      </c>
      <c r="D924" s="737">
        <v>92.78</v>
      </c>
      <c r="E924" s="744"/>
    </row>
    <row r="925" spans="1:5" ht="30">
      <c r="A925" s="739">
        <v>49694</v>
      </c>
      <c r="B925" s="739" t="s">
        <v>4424</v>
      </c>
      <c r="C925" s="738" t="s">
        <v>3645</v>
      </c>
      <c r="D925" s="737">
        <v>26.97</v>
      </c>
      <c r="E925" s="744"/>
    </row>
    <row r="926" spans="1:5" ht="30">
      <c r="A926" s="739">
        <v>49695</v>
      </c>
      <c r="B926" s="739" t="s">
        <v>4425</v>
      </c>
      <c r="C926" s="738" t="s">
        <v>3645</v>
      </c>
      <c r="D926" s="737">
        <v>74.2</v>
      </c>
      <c r="E926" s="744"/>
    </row>
    <row r="927" spans="1:5">
      <c r="A927" s="739">
        <v>49696</v>
      </c>
      <c r="B927" s="739" t="s">
        <v>4426</v>
      </c>
      <c r="C927" s="738" t="s">
        <v>3645</v>
      </c>
      <c r="D927" s="737">
        <v>110.61</v>
      </c>
      <c r="E927" s="744"/>
    </row>
    <row r="928" spans="1:5">
      <c r="A928" s="740">
        <v>497</v>
      </c>
      <c r="B928" s="740" t="s">
        <v>1180</v>
      </c>
      <c r="C928" s="740"/>
      <c r="D928" s="740"/>
      <c r="E928" s="743"/>
    </row>
    <row r="929" spans="1:5" ht="30">
      <c r="A929" s="739">
        <v>49709</v>
      </c>
      <c r="B929" s="739" t="s">
        <v>4427</v>
      </c>
      <c r="C929" s="738" t="s">
        <v>3645</v>
      </c>
      <c r="D929" s="737">
        <v>21.25</v>
      </c>
      <c r="E929" s="744"/>
    </row>
    <row r="930" spans="1:5" ht="45">
      <c r="A930" s="739">
        <v>49729</v>
      </c>
      <c r="B930" s="739" t="s">
        <v>4428</v>
      </c>
      <c r="C930" s="738" t="s">
        <v>3674</v>
      </c>
      <c r="D930" s="737">
        <v>70.33</v>
      </c>
      <c r="E930" s="744"/>
    </row>
    <row r="931" spans="1:5" ht="30">
      <c r="A931" s="739">
        <v>49774</v>
      </c>
      <c r="B931" s="739" t="s">
        <v>4429</v>
      </c>
      <c r="C931" s="738" t="s">
        <v>3645</v>
      </c>
      <c r="D931" s="737">
        <v>33.31</v>
      </c>
      <c r="E931" s="744"/>
    </row>
    <row r="932" spans="1:5" ht="30">
      <c r="A932" s="739">
        <v>49791</v>
      </c>
      <c r="B932" s="739" t="s">
        <v>4430</v>
      </c>
      <c r="C932" s="738" t="s">
        <v>3645</v>
      </c>
      <c r="D932" s="737">
        <v>10.31</v>
      </c>
      <c r="E932" s="744"/>
    </row>
    <row r="933" spans="1:5">
      <c r="A933" s="740">
        <v>498</v>
      </c>
      <c r="B933" s="740" t="s">
        <v>4022</v>
      </c>
      <c r="C933" s="740"/>
      <c r="D933" s="740"/>
      <c r="E933" s="743"/>
    </row>
    <row r="934" spans="1:5" ht="30">
      <c r="A934" s="739">
        <v>49803</v>
      </c>
      <c r="B934" s="739" t="s">
        <v>4431</v>
      </c>
      <c r="C934" s="738" t="s">
        <v>3645</v>
      </c>
      <c r="D934" s="737">
        <v>4.87</v>
      </c>
      <c r="E934" s="744"/>
    </row>
    <row r="935" spans="1:5" ht="30">
      <c r="A935" s="739">
        <v>49804</v>
      </c>
      <c r="B935" s="739" t="s">
        <v>4432</v>
      </c>
      <c r="C935" s="738" t="s">
        <v>3645</v>
      </c>
      <c r="D935" s="737">
        <v>4.92</v>
      </c>
      <c r="E935" s="744"/>
    </row>
    <row r="936" spans="1:5" ht="30">
      <c r="A936" s="739">
        <v>49805</v>
      </c>
      <c r="B936" s="739" t="s">
        <v>4433</v>
      </c>
      <c r="C936" s="738" t="s">
        <v>3645</v>
      </c>
      <c r="D936" s="737">
        <v>9.9</v>
      </c>
      <c r="E936" s="744"/>
    </row>
    <row r="937" spans="1:5" ht="30">
      <c r="A937" s="739">
        <v>49806</v>
      </c>
      <c r="B937" s="739" t="s">
        <v>4434</v>
      </c>
      <c r="C937" s="738" t="s">
        <v>3645</v>
      </c>
      <c r="D937" s="737">
        <v>11.04</v>
      </c>
      <c r="E937" s="744"/>
    </row>
    <row r="938" spans="1:5" ht="30">
      <c r="A938" s="739">
        <v>49807</v>
      </c>
      <c r="B938" s="739" t="s">
        <v>4435</v>
      </c>
      <c r="C938" s="738" t="s">
        <v>3645</v>
      </c>
      <c r="D938" s="737">
        <v>18.07</v>
      </c>
      <c r="E938" s="744"/>
    </row>
    <row r="939" spans="1:5" ht="30">
      <c r="A939" s="739">
        <v>49809</v>
      </c>
      <c r="B939" s="739" t="s">
        <v>4436</v>
      </c>
      <c r="C939" s="738" t="s">
        <v>3645</v>
      </c>
      <c r="D939" s="737">
        <v>25.91</v>
      </c>
      <c r="E939" s="744"/>
    </row>
    <row r="940" spans="1:5" ht="30">
      <c r="A940" s="739">
        <v>49811</v>
      </c>
      <c r="B940" s="739" t="s">
        <v>4437</v>
      </c>
      <c r="C940" s="738" t="s">
        <v>3645</v>
      </c>
      <c r="D940" s="737">
        <v>37.58</v>
      </c>
      <c r="E940" s="744"/>
    </row>
    <row r="941" spans="1:5" ht="30">
      <c r="A941" s="739">
        <v>49812</v>
      </c>
      <c r="B941" s="739" t="s">
        <v>4438</v>
      </c>
      <c r="C941" s="738" t="s">
        <v>3645</v>
      </c>
      <c r="D941" s="737">
        <v>168.47</v>
      </c>
      <c r="E941" s="744"/>
    </row>
    <row r="942" spans="1:5">
      <c r="A942" s="739">
        <v>49818</v>
      </c>
      <c r="B942" s="739" t="s">
        <v>4439</v>
      </c>
      <c r="C942" s="738" t="s">
        <v>3645</v>
      </c>
      <c r="D942" s="737">
        <v>1.45</v>
      </c>
      <c r="E942" s="744"/>
    </row>
    <row r="943" spans="1:5" ht="30">
      <c r="A943" s="739">
        <v>49860</v>
      </c>
      <c r="B943" s="739" t="s">
        <v>4440</v>
      </c>
      <c r="C943" s="738" t="s">
        <v>3645</v>
      </c>
      <c r="D943" s="737">
        <v>124.06</v>
      </c>
      <c r="E943" s="744"/>
    </row>
    <row r="944" spans="1:5" ht="30">
      <c r="A944" s="739">
        <v>49861</v>
      </c>
      <c r="B944" s="739" t="s">
        <v>4441</v>
      </c>
      <c r="C944" s="738" t="s">
        <v>3645</v>
      </c>
      <c r="D944" s="737">
        <v>4.22</v>
      </c>
      <c r="E944" s="744"/>
    </row>
    <row r="945" spans="1:5" ht="30">
      <c r="A945" s="739">
        <v>49897</v>
      </c>
      <c r="B945" s="739" t="s">
        <v>4442</v>
      </c>
      <c r="C945" s="738" t="s">
        <v>3645</v>
      </c>
      <c r="D945" s="737">
        <v>55.2</v>
      </c>
      <c r="E945" s="744"/>
    </row>
    <row r="946" spans="1:5">
      <c r="A946" s="740">
        <v>499</v>
      </c>
      <c r="B946" s="740" t="s">
        <v>4443</v>
      </c>
      <c r="C946" s="740"/>
      <c r="D946" s="740"/>
      <c r="E946" s="743"/>
    </row>
    <row r="947" spans="1:5" ht="45">
      <c r="A947" s="739">
        <v>49905</v>
      </c>
      <c r="B947" s="739" t="s">
        <v>4444</v>
      </c>
      <c r="C947" s="738" t="s">
        <v>3645</v>
      </c>
      <c r="D947" s="737">
        <v>193.07</v>
      </c>
      <c r="E947" s="744"/>
    </row>
    <row r="948" spans="1:5" ht="30">
      <c r="A948" s="739">
        <v>49959</v>
      </c>
      <c r="B948" s="739" t="s">
        <v>4445</v>
      </c>
      <c r="C948" s="738" t="s">
        <v>3645</v>
      </c>
      <c r="D948" s="737">
        <v>180.14</v>
      </c>
      <c r="E948" s="744"/>
    </row>
    <row r="949" spans="1:5" ht="60">
      <c r="A949" s="739">
        <v>49967</v>
      </c>
      <c r="B949" s="739" t="s">
        <v>4446</v>
      </c>
      <c r="C949" s="738" t="s">
        <v>4447</v>
      </c>
      <c r="D949" s="737">
        <v>1.01</v>
      </c>
      <c r="E949" s="744"/>
    </row>
    <row r="950" spans="1:5" ht="15" customHeight="1">
      <c r="A950" s="740">
        <v>5</v>
      </c>
      <c r="B950" s="740" t="s">
        <v>4448</v>
      </c>
      <c r="C950" s="740"/>
      <c r="D950" s="740"/>
      <c r="E950" s="743"/>
    </row>
    <row r="951" spans="1:5">
      <c r="A951" s="740">
        <v>501</v>
      </c>
      <c r="B951" s="740" t="s">
        <v>4449</v>
      </c>
      <c r="C951" s="740"/>
      <c r="D951" s="740"/>
      <c r="E951" s="743"/>
    </row>
    <row r="952" spans="1:5" ht="30">
      <c r="A952" s="739">
        <v>50105</v>
      </c>
      <c r="B952" s="739" t="s">
        <v>4450</v>
      </c>
      <c r="C952" s="738" t="s">
        <v>3645</v>
      </c>
      <c r="D952" s="737">
        <v>28.28</v>
      </c>
      <c r="E952" s="744"/>
    </row>
    <row r="953" spans="1:5" ht="30">
      <c r="A953" s="739">
        <v>50126</v>
      </c>
      <c r="B953" s="739" t="s">
        <v>4451</v>
      </c>
      <c r="C953" s="738" t="s">
        <v>3645</v>
      </c>
      <c r="D953" s="737">
        <v>22.12</v>
      </c>
      <c r="E953" s="744"/>
    </row>
    <row r="954" spans="1:5" ht="30">
      <c r="A954" s="739">
        <v>50128</v>
      </c>
      <c r="B954" s="739" t="s">
        <v>4452</v>
      </c>
      <c r="C954" s="738" t="s">
        <v>3645</v>
      </c>
      <c r="D954" s="737">
        <v>0.63</v>
      </c>
      <c r="E954" s="744"/>
    </row>
    <row r="955" spans="1:5" ht="30">
      <c r="A955" s="739">
        <v>50161</v>
      </c>
      <c r="B955" s="739" t="s">
        <v>4453</v>
      </c>
      <c r="C955" s="738" t="s">
        <v>3674</v>
      </c>
      <c r="D955" s="737">
        <v>95.6</v>
      </c>
      <c r="E955" s="744"/>
    </row>
    <row r="956" spans="1:5" ht="45">
      <c r="A956" s="739">
        <v>50163</v>
      </c>
      <c r="B956" s="739" t="s">
        <v>4454</v>
      </c>
      <c r="C956" s="738" t="s">
        <v>3645</v>
      </c>
      <c r="D956" s="737">
        <v>4.3099999999999996</v>
      </c>
      <c r="E956" s="744"/>
    </row>
    <row r="957" spans="1:5" ht="45">
      <c r="A957" s="739">
        <v>50164</v>
      </c>
      <c r="B957" s="739" t="s">
        <v>4455</v>
      </c>
      <c r="C957" s="738" t="s">
        <v>3645</v>
      </c>
      <c r="D957" s="737">
        <v>11.11</v>
      </c>
      <c r="E957" s="744"/>
    </row>
    <row r="958" spans="1:5" ht="30">
      <c r="A958" s="739">
        <v>50167</v>
      </c>
      <c r="B958" s="739" t="s">
        <v>4456</v>
      </c>
      <c r="C958" s="738" t="s">
        <v>3645</v>
      </c>
      <c r="D958" s="737">
        <v>48.84</v>
      </c>
      <c r="E958" s="744"/>
    </row>
    <row r="959" spans="1:5" ht="30">
      <c r="A959" s="739">
        <v>50187</v>
      </c>
      <c r="B959" s="739" t="s">
        <v>4457</v>
      </c>
      <c r="C959" s="738" t="s">
        <v>3674</v>
      </c>
      <c r="D959" s="737">
        <v>35.979999999999997</v>
      </c>
      <c r="E959" s="744"/>
    </row>
    <row r="960" spans="1:5" ht="30">
      <c r="A960" s="739">
        <v>50188</v>
      </c>
      <c r="B960" s="739" t="s">
        <v>4458</v>
      </c>
      <c r="C960" s="738" t="s">
        <v>3645</v>
      </c>
      <c r="D960" s="737">
        <v>37.549999999999997</v>
      </c>
      <c r="E960" s="744"/>
    </row>
    <row r="961" spans="1:5">
      <c r="A961" s="740">
        <v>510</v>
      </c>
      <c r="B961" s="740" t="s">
        <v>4459</v>
      </c>
      <c r="C961" s="740"/>
      <c r="D961" s="740"/>
      <c r="E961" s="743"/>
    </row>
    <row r="962" spans="1:5" ht="30">
      <c r="A962" s="739">
        <v>51008</v>
      </c>
      <c r="B962" s="739" t="s">
        <v>4460</v>
      </c>
      <c r="C962" s="738" t="s">
        <v>3645</v>
      </c>
      <c r="D962" s="737">
        <v>16.559999999999999</v>
      </c>
      <c r="E962" s="744"/>
    </row>
    <row r="963" spans="1:5" ht="30">
      <c r="A963" s="739">
        <v>51015</v>
      </c>
      <c r="B963" s="739" t="s">
        <v>4461</v>
      </c>
      <c r="C963" s="738" t="s">
        <v>3645</v>
      </c>
      <c r="D963" s="737">
        <v>58.7</v>
      </c>
      <c r="E963" s="744"/>
    </row>
    <row r="964" spans="1:5" ht="30">
      <c r="A964" s="739">
        <v>51016</v>
      </c>
      <c r="B964" s="739" t="s">
        <v>4462</v>
      </c>
      <c r="C964" s="738" t="s">
        <v>3645</v>
      </c>
      <c r="D964" s="737">
        <v>36.85</v>
      </c>
      <c r="E964" s="744"/>
    </row>
    <row r="965" spans="1:5" ht="30">
      <c r="A965" s="739">
        <v>51033</v>
      </c>
      <c r="B965" s="739" t="s">
        <v>4463</v>
      </c>
      <c r="C965" s="738" t="s">
        <v>3645</v>
      </c>
      <c r="D965" s="737">
        <v>40.51</v>
      </c>
      <c r="E965" s="744"/>
    </row>
    <row r="966" spans="1:5" ht="30">
      <c r="A966" s="739">
        <v>51046</v>
      </c>
      <c r="B966" s="739" t="s">
        <v>4464</v>
      </c>
      <c r="C966" s="738" t="s">
        <v>3645</v>
      </c>
      <c r="D966" s="737">
        <v>33.39</v>
      </c>
      <c r="E966" s="744"/>
    </row>
    <row r="967" spans="1:5" ht="30">
      <c r="A967" s="739">
        <v>51048</v>
      </c>
      <c r="B967" s="739" t="s">
        <v>4465</v>
      </c>
      <c r="C967" s="738" t="s">
        <v>3645</v>
      </c>
      <c r="D967" s="737">
        <v>20.71</v>
      </c>
      <c r="E967" s="744"/>
    </row>
    <row r="968" spans="1:5" ht="30">
      <c r="A968" s="739">
        <v>51053</v>
      </c>
      <c r="B968" s="739" t="s">
        <v>4466</v>
      </c>
      <c r="C968" s="738" t="s">
        <v>3645</v>
      </c>
      <c r="D968" s="737">
        <v>103.55</v>
      </c>
      <c r="E968" s="744"/>
    </row>
    <row r="969" spans="1:5" ht="30">
      <c r="A969" s="739">
        <v>51054</v>
      </c>
      <c r="B969" s="739" t="s">
        <v>4467</v>
      </c>
      <c r="C969" s="738" t="s">
        <v>3645</v>
      </c>
      <c r="D969" s="737">
        <v>109.42</v>
      </c>
      <c r="E969" s="744"/>
    </row>
    <row r="970" spans="1:5">
      <c r="A970" s="740">
        <v>520</v>
      </c>
      <c r="B970" s="740" t="s">
        <v>731</v>
      </c>
      <c r="C970" s="740"/>
      <c r="D970" s="740"/>
      <c r="E970" s="743"/>
    </row>
    <row r="971" spans="1:5" ht="30">
      <c r="A971" s="739">
        <v>52004</v>
      </c>
      <c r="B971" s="739" t="s">
        <v>4468</v>
      </c>
      <c r="C971" s="738" t="s">
        <v>3645</v>
      </c>
      <c r="D971" s="737">
        <v>256.06</v>
      </c>
      <c r="E971" s="744"/>
    </row>
    <row r="972" spans="1:5">
      <c r="A972" s="739">
        <v>52011</v>
      </c>
      <c r="B972" s="739" t="s">
        <v>4469</v>
      </c>
      <c r="C972" s="738" t="s">
        <v>3645</v>
      </c>
      <c r="D972" s="737">
        <v>290.61</v>
      </c>
      <c r="E972" s="744"/>
    </row>
    <row r="973" spans="1:5" ht="120">
      <c r="A973" s="739">
        <v>52017</v>
      </c>
      <c r="B973" s="739" t="s">
        <v>4470</v>
      </c>
      <c r="C973" s="738" t="s">
        <v>3645</v>
      </c>
      <c r="D973" s="736">
        <v>1692.83</v>
      </c>
      <c r="E973" s="744"/>
    </row>
    <row r="974" spans="1:5" ht="30">
      <c r="A974" s="739">
        <v>52030</v>
      </c>
      <c r="B974" s="739" t="s">
        <v>4471</v>
      </c>
      <c r="C974" s="738" t="s">
        <v>3645</v>
      </c>
      <c r="D974" s="737">
        <v>67.23</v>
      </c>
      <c r="E974" s="744"/>
    </row>
    <row r="975" spans="1:5" ht="90">
      <c r="A975" s="739">
        <v>52031</v>
      </c>
      <c r="B975" s="739" t="s">
        <v>4472</v>
      </c>
      <c r="C975" s="738" t="s">
        <v>3645</v>
      </c>
      <c r="D975" s="737">
        <v>450.97</v>
      </c>
      <c r="E975" s="744"/>
    </row>
    <row r="976" spans="1:5" ht="45">
      <c r="A976" s="739">
        <v>52035</v>
      </c>
      <c r="B976" s="739" t="s">
        <v>4473</v>
      </c>
      <c r="C976" s="738" t="s">
        <v>3645</v>
      </c>
      <c r="D976" s="737">
        <v>350.83</v>
      </c>
      <c r="E976" s="744"/>
    </row>
    <row r="977" spans="1:5" ht="45">
      <c r="A977" s="739">
        <v>52036</v>
      </c>
      <c r="B977" s="739" t="s">
        <v>4474</v>
      </c>
      <c r="C977" s="738" t="s">
        <v>3645</v>
      </c>
      <c r="D977" s="737">
        <v>474.39</v>
      </c>
      <c r="E977" s="744"/>
    </row>
    <row r="978" spans="1:5" ht="45">
      <c r="A978" s="739">
        <v>52041</v>
      </c>
      <c r="B978" s="739" t="s">
        <v>4475</v>
      </c>
      <c r="C978" s="738" t="s">
        <v>3645</v>
      </c>
      <c r="D978" s="737">
        <v>256.06</v>
      </c>
      <c r="E978" s="744"/>
    </row>
    <row r="979" spans="1:5" ht="30">
      <c r="A979" s="739">
        <v>52053</v>
      </c>
      <c r="B979" s="739" t="s">
        <v>5001</v>
      </c>
      <c r="C979" s="738" t="s">
        <v>3645</v>
      </c>
      <c r="D979" s="737">
        <v>95.91</v>
      </c>
      <c r="E979" s="744"/>
    </row>
    <row r="980" spans="1:5" ht="90">
      <c r="A980" s="739">
        <v>52076</v>
      </c>
      <c r="B980" s="739" t="s">
        <v>4476</v>
      </c>
      <c r="C980" s="738" t="s">
        <v>3645</v>
      </c>
      <c r="D980" s="737">
        <v>333.05</v>
      </c>
      <c r="E980" s="744"/>
    </row>
    <row r="981" spans="1:5" ht="30">
      <c r="A981" s="739">
        <v>52078</v>
      </c>
      <c r="B981" s="739" t="s">
        <v>4477</v>
      </c>
      <c r="C981" s="738" t="s">
        <v>3645</v>
      </c>
      <c r="D981" s="737">
        <v>495</v>
      </c>
      <c r="E981" s="744"/>
    </row>
    <row r="982" spans="1:5">
      <c r="A982" s="740">
        <v>521</v>
      </c>
      <c r="B982" s="740" t="s">
        <v>4478</v>
      </c>
      <c r="C982" s="740"/>
      <c r="D982" s="740"/>
      <c r="E982" s="743"/>
    </row>
    <row r="983" spans="1:5" ht="30">
      <c r="A983" s="739">
        <v>52103</v>
      </c>
      <c r="B983" s="739" t="s">
        <v>4479</v>
      </c>
      <c r="C983" s="738" t="s">
        <v>3645</v>
      </c>
      <c r="D983" s="736">
        <v>2641.86</v>
      </c>
      <c r="E983" s="744"/>
    </row>
    <row r="984" spans="1:5" ht="30">
      <c r="A984" s="739">
        <v>52118</v>
      </c>
      <c r="B984" s="739" t="s">
        <v>4480</v>
      </c>
      <c r="C984" s="738" t="s">
        <v>3645</v>
      </c>
      <c r="D984" s="736">
        <v>2891.48</v>
      </c>
      <c r="E984" s="744"/>
    </row>
    <row r="985" spans="1:5" ht="90">
      <c r="A985" s="739">
        <v>52121</v>
      </c>
      <c r="B985" s="739" t="s">
        <v>4481</v>
      </c>
      <c r="C985" s="738" t="s">
        <v>3645</v>
      </c>
      <c r="D985" s="737">
        <v>537.66</v>
      </c>
      <c r="E985" s="744"/>
    </row>
    <row r="986" spans="1:5">
      <c r="A986" s="739">
        <v>52123</v>
      </c>
      <c r="B986" s="739" t="s">
        <v>4482</v>
      </c>
      <c r="C986" s="738" t="s">
        <v>3645</v>
      </c>
      <c r="D986" s="737">
        <v>825.59</v>
      </c>
      <c r="E986" s="744"/>
    </row>
    <row r="987" spans="1:5" ht="120">
      <c r="A987" s="739">
        <v>52125</v>
      </c>
      <c r="B987" s="739" t="s">
        <v>4483</v>
      </c>
      <c r="C987" s="738" t="s">
        <v>3645</v>
      </c>
      <c r="D987" s="736">
        <v>1920.01</v>
      </c>
      <c r="E987" s="744"/>
    </row>
    <row r="988" spans="1:5" ht="45">
      <c r="A988" s="739">
        <v>52126</v>
      </c>
      <c r="B988" s="739" t="s">
        <v>4484</v>
      </c>
      <c r="C988" s="738" t="s">
        <v>3645</v>
      </c>
      <c r="D988" s="737">
        <v>510.92</v>
      </c>
      <c r="E988" s="744"/>
    </row>
    <row r="989" spans="1:5" ht="120">
      <c r="A989" s="739">
        <v>52132</v>
      </c>
      <c r="B989" s="739" t="s">
        <v>4485</v>
      </c>
      <c r="C989" s="738" t="s">
        <v>3645</v>
      </c>
      <c r="D989" s="736">
        <v>1825.37</v>
      </c>
      <c r="E989" s="744"/>
    </row>
    <row r="990" spans="1:5" ht="90">
      <c r="A990" s="739">
        <v>52150</v>
      </c>
      <c r="B990" s="739" t="s">
        <v>4486</v>
      </c>
      <c r="C990" s="738" t="s">
        <v>3645</v>
      </c>
      <c r="D990" s="737">
        <v>683.1</v>
      </c>
      <c r="E990" s="744"/>
    </row>
    <row r="991" spans="1:5" ht="120">
      <c r="A991" s="739">
        <v>52164</v>
      </c>
      <c r="B991" s="739" t="s">
        <v>4487</v>
      </c>
      <c r="C991" s="738" t="s">
        <v>3645</v>
      </c>
      <c r="D991" s="736">
        <v>2021.6</v>
      </c>
      <c r="E991" s="744"/>
    </row>
    <row r="992" spans="1:5">
      <c r="A992" s="740">
        <v>540</v>
      </c>
      <c r="B992" s="740" t="s">
        <v>1180</v>
      </c>
      <c r="C992" s="740"/>
      <c r="D992" s="740"/>
      <c r="E992" s="743"/>
    </row>
    <row r="993" spans="1:5" ht="30">
      <c r="A993" s="739">
        <v>54003</v>
      </c>
      <c r="B993" s="739" t="s">
        <v>4488</v>
      </c>
      <c r="C993" s="738" t="s">
        <v>3645</v>
      </c>
      <c r="D993" s="737">
        <v>3.51</v>
      </c>
      <c r="E993" s="744"/>
    </row>
    <row r="994" spans="1:5" ht="30">
      <c r="A994" s="739">
        <v>54010</v>
      </c>
      <c r="B994" s="739" t="s">
        <v>4489</v>
      </c>
      <c r="C994" s="738" t="s">
        <v>3645</v>
      </c>
      <c r="D994" s="737">
        <v>24.27</v>
      </c>
      <c r="E994" s="744"/>
    </row>
    <row r="995" spans="1:5" ht="30">
      <c r="A995" s="739">
        <v>54024</v>
      </c>
      <c r="B995" s="739" t="s">
        <v>5002</v>
      </c>
      <c r="C995" s="738" t="s">
        <v>3645</v>
      </c>
      <c r="D995" s="737">
        <v>200.72</v>
      </c>
      <c r="E995" s="744"/>
    </row>
    <row r="996" spans="1:5" ht="30">
      <c r="A996" s="739">
        <v>54025</v>
      </c>
      <c r="B996" s="739" t="s">
        <v>5003</v>
      </c>
      <c r="C996" s="738" t="s">
        <v>3645</v>
      </c>
      <c r="D996" s="737">
        <v>382.37</v>
      </c>
      <c r="E996" s="744"/>
    </row>
    <row r="997" spans="1:5" ht="30">
      <c r="A997" s="739">
        <v>54062</v>
      </c>
      <c r="B997" s="739" t="s">
        <v>4490</v>
      </c>
      <c r="C997" s="738" t="s">
        <v>3645</v>
      </c>
      <c r="D997" s="737">
        <v>93.13</v>
      </c>
      <c r="E997" s="744"/>
    </row>
    <row r="998" spans="1:5" ht="30">
      <c r="A998" s="739">
        <v>54063</v>
      </c>
      <c r="B998" s="739" t="s">
        <v>4491</v>
      </c>
      <c r="C998" s="738" t="s">
        <v>3645</v>
      </c>
      <c r="D998" s="737">
        <v>302.20999999999998</v>
      </c>
      <c r="E998" s="744"/>
    </row>
    <row r="999" spans="1:5" ht="30">
      <c r="A999" s="739">
        <v>54090</v>
      </c>
      <c r="B999" s="739" t="s">
        <v>4492</v>
      </c>
      <c r="C999" s="738" t="s">
        <v>3645</v>
      </c>
      <c r="D999" s="736">
        <v>6136.39</v>
      </c>
      <c r="E999" s="744"/>
    </row>
    <row r="1000" spans="1:5">
      <c r="A1000" s="740">
        <v>6</v>
      </c>
      <c r="B1000" s="740" t="s">
        <v>4493</v>
      </c>
      <c r="C1000" s="740"/>
      <c r="D1000" s="740"/>
      <c r="E1000" s="743"/>
    </row>
    <row r="1001" spans="1:5">
      <c r="A1001" s="740">
        <v>601</v>
      </c>
      <c r="B1001" s="740" t="s">
        <v>4494</v>
      </c>
      <c r="C1001" s="740"/>
      <c r="D1001" s="740"/>
      <c r="E1001" s="743"/>
    </row>
    <row r="1002" spans="1:5" ht="30">
      <c r="A1002" s="739">
        <v>60101</v>
      </c>
      <c r="B1002" s="739" t="s">
        <v>4495</v>
      </c>
      <c r="C1002" s="738" t="s">
        <v>3674</v>
      </c>
      <c r="D1002" s="737">
        <v>83.58</v>
      </c>
      <c r="E1002" s="744"/>
    </row>
    <row r="1003" spans="1:5" ht="30">
      <c r="A1003" s="739">
        <v>60104</v>
      </c>
      <c r="B1003" s="739" t="s">
        <v>4496</v>
      </c>
      <c r="C1003" s="738" t="s">
        <v>3674</v>
      </c>
      <c r="D1003" s="737">
        <v>61.04</v>
      </c>
      <c r="E1003" s="744"/>
    </row>
    <row r="1004" spans="1:5">
      <c r="A1004" s="740">
        <v>602</v>
      </c>
      <c r="B1004" s="740" t="s">
        <v>4497</v>
      </c>
      <c r="C1004" s="740"/>
      <c r="D1004" s="740"/>
      <c r="E1004" s="743"/>
    </row>
    <row r="1005" spans="1:5">
      <c r="A1005" s="739">
        <v>60241</v>
      </c>
      <c r="B1005" s="739" t="s">
        <v>4498</v>
      </c>
      <c r="C1005" s="738" t="s">
        <v>3645</v>
      </c>
      <c r="D1005" s="737">
        <v>28.85</v>
      </c>
      <c r="E1005" s="744"/>
    </row>
    <row r="1006" spans="1:5">
      <c r="A1006" s="739">
        <v>60242</v>
      </c>
      <c r="B1006" s="739" t="s">
        <v>4499</v>
      </c>
      <c r="C1006" s="738" t="s">
        <v>3645</v>
      </c>
      <c r="D1006" s="737">
        <v>56.88</v>
      </c>
      <c r="E1006" s="744"/>
    </row>
    <row r="1007" spans="1:5">
      <c r="A1007" s="739">
        <v>60243</v>
      </c>
      <c r="B1007" s="739" t="s">
        <v>4500</v>
      </c>
      <c r="C1007" s="738" t="s">
        <v>3645</v>
      </c>
      <c r="D1007" s="737">
        <v>106.97</v>
      </c>
      <c r="E1007" s="744"/>
    </row>
    <row r="1008" spans="1:5" ht="15" customHeight="1">
      <c r="A1008" s="740">
        <v>604</v>
      </c>
      <c r="B1008" s="740" t="s">
        <v>4501</v>
      </c>
      <c r="C1008" s="740"/>
      <c r="D1008" s="740"/>
      <c r="E1008" s="743"/>
    </row>
    <row r="1009" spans="1:5" ht="30">
      <c r="A1009" s="739">
        <v>60406</v>
      </c>
      <c r="B1009" s="739" t="s">
        <v>4502</v>
      </c>
      <c r="C1009" s="738" t="s">
        <v>3645</v>
      </c>
      <c r="D1009" s="737">
        <v>158.08000000000001</v>
      </c>
      <c r="E1009" s="744"/>
    </row>
    <row r="1010" spans="1:5" ht="30">
      <c r="A1010" s="739">
        <v>60443</v>
      </c>
      <c r="B1010" s="739" t="s">
        <v>4503</v>
      </c>
      <c r="C1010" s="738" t="s">
        <v>3645</v>
      </c>
      <c r="D1010" s="737">
        <v>41.67</v>
      </c>
      <c r="E1010" s="744"/>
    </row>
    <row r="1011" spans="1:5" ht="15" customHeight="1">
      <c r="A1011" s="740">
        <v>605</v>
      </c>
      <c r="B1011" s="740" t="s">
        <v>4501</v>
      </c>
      <c r="C1011" s="740"/>
      <c r="D1011" s="740"/>
      <c r="E1011" s="743"/>
    </row>
    <row r="1012" spans="1:5" ht="30">
      <c r="A1012" s="739">
        <v>60501</v>
      </c>
      <c r="B1012" s="739" t="s">
        <v>4504</v>
      </c>
      <c r="C1012" s="738" t="s">
        <v>3674</v>
      </c>
      <c r="D1012" s="737">
        <v>20.56</v>
      </c>
      <c r="E1012" s="744"/>
    </row>
    <row r="1013" spans="1:5" ht="30">
      <c r="A1013" s="739">
        <v>60502</v>
      </c>
      <c r="B1013" s="739" t="s">
        <v>4505</v>
      </c>
      <c r="C1013" s="738" t="s">
        <v>3674</v>
      </c>
      <c r="D1013" s="737">
        <v>23.18</v>
      </c>
      <c r="E1013" s="744"/>
    </row>
    <row r="1014" spans="1:5" ht="30">
      <c r="A1014" s="739">
        <v>60503</v>
      </c>
      <c r="B1014" s="739" t="s">
        <v>4506</v>
      </c>
      <c r="C1014" s="738" t="s">
        <v>3674</v>
      </c>
      <c r="D1014" s="737">
        <v>32.799999999999997</v>
      </c>
      <c r="E1014" s="744"/>
    </row>
    <row r="1015" spans="1:5" ht="30">
      <c r="A1015" s="739">
        <v>60504</v>
      </c>
      <c r="B1015" s="739" t="s">
        <v>4507</v>
      </c>
      <c r="C1015" s="738" t="s">
        <v>3674</v>
      </c>
      <c r="D1015" s="737">
        <v>42.08</v>
      </c>
      <c r="E1015" s="744"/>
    </row>
    <row r="1016" spans="1:5" ht="30">
      <c r="A1016" s="739">
        <v>60505</v>
      </c>
      <c r="B1016" s="739" t="s">
        <v>4508</v>
      </c>
      <c r="C1016" s="738" t="s">
        <v>3674</v>
      </c>
      <c r="D1016" s="737">
        <v>49.75</v>
      </c>
      <c r="E1016" s="744"/>
    </row>
    <row r="1017" spans="1:5" ht="30">
      <c r="A1017" s="739">
        <v>60506</v>
      </c>
      <c r="B1017" s="739" t="s">
        <v>4509</v>
      </c>
      <c r="C1017" s="738" t="s">
        <v>3674</v>
      </c>
      <c r="D1017" s="737">
        <v>67.150000000000006</v>
      </c>
      <c r="E1017" s="744"/>
    </row>
    <row r="1018" spans="1:5" ht="30">
      <c r="A1018" s="739">
        <v>60507</v>
      </c>
      <c r="B1018" s="739" t="s">
        <v>4510</v>
      </c>
      <c r="C1018" s="738" t="s">
        <v>3674</v>
      </c>
      <c r="D1018" s="737">
        <v>92</v>
      </c>
      <c r="E1018" s="744"/>
    </row>
    <row r="1019" spans="1:5" ht="30">
      <c r="A1019" s="739">
        <v>60508</v>
      </c>
      <c r="B1019" s="739" t="s">
        <v>4511</v>
      </c>
      <c r="C1019" s="738" t="s">
        <v>3674</v>
      </c>
      <c r="D1019" s="737">
        <v>108.83</v>
      </c>
      <c r="E1019" s="744"/>
    </row>
    <row r="1020" spans="1:5" ht="30">
      <c r="A1020" s="739">
        <v>60509</v>
      </c>
      <c r="B1020" s="739" t="s">
        <v>4512</v>
      </c>
      <c r="C1020" s="738" t="s">
        <v>3674</v>
      </c>
      <c r="D1020" s="737">
        <v>143.5</v>
      </c>
      <c r="E1020" s="744"/>
    </row>
    <row r="1021" spans="1:5" ht="30">
      <c r="A1021" s="739">
        <v>60517</v>
      </c>
      <c r="B1021" s="739" t="s">
        <v>4513</v>
      </c>
      <c r="C1021" s="738" t="s">
        <v>3645</v>
      </c>
      <c r="D1021" s="737">
        <v>47.57</v>
      </c>
      <c r="E1021" s="744"/>
    </row>
    <row r="1022" spans="1:5" ht="30">
      <c r="A1022" s="739">
        <v>60518</v>
      </c>
      <c r="B1022" s="739" t="s">
        <v>4514</v>
      </c>
      <c r="C1022" s="738" t="s">
        <v>3645</v>
      </c>
      <c r="D1022" s="737">
        <v>86.79</v>
      </c>
      <c r="E1022" s="744"/>
    </row>
    <row r="1023" spans="1:5" ht="30">
      <c r="A1023" s="739">
        <v>60519</v>
      </c>
      <c r="B1023" s="739" t="s">
        <v>4515</v>
      </c>
      <c r="C1023" s="738" t="s">
        <v>3645</v>
      </c>
      <c r="D1023" s="737">
        <v>155.88</v>
      </c>
      <c r="E1023" s="744"/>
    </row>
    <row r="1024" spans="1:5" ht="30">
      <c r="A1024" s="739">
        <v>60528</v>
      </c>
      <c r="B1024" s="739" t="s">
        <v>4516</v>
      </c>
      <c r="C1024" s="738" t="s">
        <v>3645</v>
      </c>
      <c r="D1024" s="737">
        <v>36.96</v>
      </c>
      <c r="E1024" s="744"/>
    </row>
    <row r="1025" spans="1:5" ht="30">
      <c r="A1025" s="739">
        <v>60545</v>
      </c>
      <c r="B1025" s="739" t="s">
        <v>4517</v>
      </c>
      <c r="C1025" s="738" t="s">
        <v>3645</v>
      </c>
      <c r="D1025" s="737">
        <v>127.08</v>
      </c>
      <c r="E1025" s="744"/>
    </row>
    <row r="1026" spans="1:5" ht="30">
      <c r="A1026" s="739">
        <v>60546</v>
      </c>
      <c r="B1026" s="739" t="s">
        <v>4518</v>
      </c>
      <c r="C1026" s="738" t="s">
        <v>3645</v>
      </c>
      <c r="D1026" s="737">
        <v>64.59</v>
      </c>
      <c r="E1026" s="744"/>
    </row>
    <row r="1027" spans="1:5" ht="30">
      <c r="A1027" s="739">
        <v>60585</v>
      </c>
      <c r="B1027" s="739" t="s">
        <v>4519</v>
      </c>
      <c r="C1027" s="738" t="s">
        <v>3645</v>
      </c>
      <c r="D1027" s="737">
        <v>34.94</v>
      </c>
      <c r="E1027" s="744"/>
    </row>
    <row r="1028" spans="1:5" ht="30">
      <c r="A1028" s="739">
        <v>60596</v>
      </c>
      <c r="B1028" s="739" t="s">
        <v>4520</v>
      </c>
      <c r="C1028" s="738" t="s">
        <v>3645</v>
      </c>
      <c r="D1028" s="737">
        <v>133.69999999999999</v>
      </c>
      <c r="E1028" s="744"/>
    </row>
    <row r="1029" spans="1:5" ht="30">
      <c r="A1029" s="739">
        <v>60598</v>
      </c>
      <c r="B1029" s="739" t="s">
        <v>4521</v>
      </c>
      <c r="C1029" s="738" t="s">
        <v>3645</v>
      </c>
      <c r="D1029" s="737">
        <v>76.77</v>
      </c>
      <c r="E1029" s="744"/>
    </row>
    <row r="1030" spans="1:5" ht="15" customHeight="1">
      <c r="A1030" s="740">
        <v>607</v>
      </c>
      <c r="B1030" s="740" t="s">
        <v>4501</v>
      </c>
      <c r="C1030" s="740"/>
      <c r="D1030" s="740"/>
      <c r="E1030" s="743"/>
    </row>
    <row r="1031" spans="1:5" ht="30">
      <c r="A1031" s="739">
        <v>60712</v>
      </c>
      <c r="B1031" s="739" t="s">
        <v>4522</v>
      </c>
      <c r="C1031" s="738" t="s">
        <v>3645</v>
      </c>
      <c r="D1031" s="737">
        <v>256.48</v>
      </c>
      <c r="E1031" s="744"/>
    </row>
    <row r="1032" spans="1:5" ht="30">
      <c r="A1032" s="739">
        <v>60719</v>
      </c>
      <c r="B1032" s="739" t="s">
        <v>4523</v>
      </c>
      <c r="C1032" s="738" t="s">
        <v>3645</v>
      </c>
      <c r="D1032" s="737">
        <v>270.10000000000002</v>
      </c>
      <c r="E1032" s="744"/>
    </row>
    <row r="1033" spans="1:5">
      <c r="A1033" s="740">
        <v>609</v>
      </c>
      <c r="B1033" s="740" t="s">
        <v>4524</v>
      </c>
      <c r="C1033" s="740"/>
      <c r="D1033" s="740"/>
      <c r="E1033" s="743"/>
    </row>
    <row r="1034" spans="1:5" ht="30">
      <c r="A1034" s="739">
        <v>60906</v>
      </c>
      <c r="B1034" s="739" t="s">
        <v>4525</v>
      </c>
      <c r="C1034" s="738" t="s">
        <v>3645</v>
      </c>
      <c r="D1034" s="737">
        <v>297.61</v>
      </c>
      <c r="E1034" s="744"/>
    </row>
    <row r="1035" spans="1:5" ht="15" customHeight="1">
      <c r="A1035" s="740">
        <v>610</v>
      </c>
      <c r="B1035" s="740" t="s">
        <v>4526</v>
      </c>
      <c r="C1035" s="740"/>
      <c r="D1035" s="740"/>
      <c r="E1035" s="743"/>
    </row>
    <row r="1036" spans="1:5" ht="30">
      <c r="A1036" s="739">
        <v>61004</v>
      </c>
      <c r="B1036" s="739" t="s">
        <v>4527</v>
      </c>
      <c r="C1036" s="738" t="s">
        <v>3674</v>
      </c>
      <c r="D1036" s="737">
        <v>837.86</v>
      </c>
      <c r="E1036" s="744"/>
    </row>
    <row r="1037" spans="1:5">
      <c r="A1037" s="740">
        <v>621</v>
      </c>
      <c r="B1037" s="740" t="s">
        <v>4528</v>
      </c>
      <c r="C1037" s="740"/>
      <c r="D1037" s="740"/>
      <c r="E1037" s="743"/>
    </row>
    <row r="1038" spans="1:5" ht="30">
      <c r="A1038" s="739">
        <v>62102</v>
      </c>
      <c r="B1038" s="739" t="s">
        <v>4529</v>
      </c>
      <c r="C1038" s="738" t="s">
        <v>3645</v>
      </c>
      <c r="D1038" s="737">
        <v>17.32</v>
      </c>
      <c r="E1038" s="744"/>
    </row>
    <row r="1039" spans="1:5" ht="30">
      <c r="A1039" s="739">
        <v>62103</v>
      </c>
      <c r="B1039" s="739" t="s">
        <v>4530</v>
      </c>
      <c r="C1039" s="738" t="s">
        <v>3645</v>
      </c>
      <c r="D1039" s="737">
        <v>27.83</v>
      </c>
      <c r="E1039" s="744"/>
    </row>
    <row r="1040" spans="1:5" ht="45">
      <c r="A1040" s="739">
        <v>62104</v>
      </c>
      <c r="B1040" s="739" t="s">
        <v>4531</v>
      </c>
      <c r="C1040" s="738" t="s">
        <v>3645</v>
      </c>
      <c r="D1040" s="737">
        <v>24.07</v>
      </c>
      <c r="E1040" s="744"/>
    </row>
    <row r="1041" spans="1:5" ht="45">
      <c r="A1041" s="739">
        <v>62105</v>
      </c>
      <c r="B1041" s="739" t="s">
        <v>4532</v>
      </c>
      <c r="C1041" s="738" t="s">
        <v>3645</v>
      </c>
      <c r="D1041" s="737">
        <v>35.340000000000003</v>
      </c>
      <c r="E1041" s="744"/>
    </row>
    <row r="1042" spans="1:5" ht="45">
      <c r="A1042" s="739">
        <v>62106</v>
      </c>
      <c r="B1042" s="739" t="s">
        <v>4533</v>
      </c>
      <c r="C1042" s="738" t="s">
        <v>3645</v>
      </c>
      <c r="D1042" s="737">
        <v>61.42</v>
      </c>
      <c r="E1042" s="744"/>
    </row>
    <row r="1043" spans="1:5" ht="45">
      <c r="A1043" s="739">
        <v>62107</v>
      </c>
      <c r="B1043" s="739" t="s">
        <v>4534</v>
      </c>
      <c r="C1043" s="738" t="s">
        <v>3645</v>
      </c>
      <c r="D1043" s="737">
        <v>272.35000000000002</v>
      </c>
      <c r="E1043" s="744"/>
    </row>
    <row r="1044" spans="1:5" ht="30">
      <c r="A1044" s="739">
        <v>62111</v>
      </c>
      <c r="B1044" s="739" t="s">
        <v>4535</v>
      </c>
      <c r="C1044" s="738" t="s">
        <v>3645</v>
      </c>
      <c r="D1044" s="737">
        <v>1.23</v>
      </c>
      <c r="E1044" s="744"/>
    </row>
    <row r="1045" spans="1:5" ht="30">
      <c r="A1045" s="739">
        <v>62112</v>
      </c>
      <c r="B1045" s="739" t="s">
        <v>4536</v>
      </c>
      <c r="C1045" s="738" t="s">
        <v>3645</v>
      </c>
      <c r="D1045" s="737">
        <v>2.67</v>
      </c>
      <c r="E1045" s="744"/>
    </row>
    <row r="1046" spans="1:5" ht="30">
      <c r="A1046" s="739">
        <v>62116</v>
      </c>
      <c r="B1046" s="739" t="s">
        <v>4537</v>
      </c>
      <c r="C1046" s="738" t="s">
        <v>3645</v>
      </c>
      <c r="D1046" s="737">
        <v>5.71</v>
      </c>
      <c r="E1046" s="744"/>
    </row>
    <row r="1047" spans="1:5" ht="30">
      <c r="A1047" s="739">
        <v>62122</v>
      </c>
      <c r="B1047" s="739" t="s">
        <v>4538</v>
      </c>
      <c r="C1047" s="738" t="s">
        <v>3645</v>
      </c>
      <c r="D1047" s="737">
        <v>1.44</v>
      </c>
      <c r="E1047" s="744"/>
    </row>
    <row r="1048" spans="1:5" ht="30">
      <c r="A1048" s="739">
        <v>62129</v>
      </c>
      <c r="B1048" s="739" t="s">
        <v>4539</v>
      </c>
      <c r="C1048" s="738" t="s">
        <v>3645</v>
      </c>
      <c r="D1048" s="737">
        <v>5.85</v>
      </c>
      <c r="E1048" s="744"/>
    </row>
    <row r="1049" spans="1:5" ht="30">
      <c r="A1049" s="739">
        <v>62187</v>
      </c>
      <c r="B1049" s="739" t="s">
        <v>4540</v>
      </c>
      <c r="C1049" s="738" t="s">
        <v>3645</v>
      </c>
      <c r="D1049" s="737">
        <v>8.69</v>
      </c>
      <c r="E1049" s="744"/>
    </row>
    <row r="1050" spans="1:5" ht="15" customHeight="1">
      <c r="A1050" s="740">
        <v>623</v>
      </c>
      <c r="B1050" s="740" t="s">
        <v>4541</v>
      </c>
      <c r="C1050" s="740"/>
      <c r="D1050" s="740"/>
      <c r="E1050" s="743"/>
    </row>
    <row r="1051" spans="1:5" ht="30">
      <c r="A1051" s="739">
        <v>62319</v>
      </c>
      <c r="B1051" s="739" t="s">
        <v>4542</v>
      </c>
      <c r="C1051" s="738" t="s">
        <v>3645</v>
      </c>
      <c r="D1051" s="737">
        <v>5.05</v>
      </c>
      <c r="E1051" s="744"/>
    </row>
    <row r="1052" spans="1:5" ht="30">
      <c r="A1052" s="739">
        <v>62321</v>
      </c>
      <c r="B1052" s="739" t="s">
        <v>4543</v>
      </c>
      <c r="C1052" s="738" t="s">
        <v>3645</v>
      </c>
      <c r="D1052" s="737">
        <v>5.01</v>
      </c>
      <c r="E1052" s="744"/>
    </row>
    <row r="1053" spans="1:5" ht="30">
      <c r="A1053" s="739">
        <v>62324</v>
      </c>
      <c r="B1053" s="739" t="s">
        <v>4544</v>
      </c>
      <c r="C1053" s="738" t="s">
        <v>3645</v>
      </c>
      <c r="D1053" s="737">
        <v>3.28</v>
      </c>
      <c r="E1053" s="744"/>
    </row>
    <row r="1054" spans="1:5" ht="45">
      <c r="A1054" s="739">
        <v>62375</v>
      </c>
      <c r="B1054" s="739" t="s">
        <v>4545</v>
      </c>
      <c r="C1054" s="738" t="s">
        <v>3674</v>
      </c>
      <c r="D1054" s="737">
        <v>77.5</v>
      </c>
      <c r="E1054" s="744"/>
    </row>
    <row r="1055" spans="1:5">
      <c r="A1055" s="740">
        <v>624</v>
      </c>
      <c r="B1055" s="740" t="s">
        <v>4546</v>
      </c>
      <c r="C1055" s="740"/>
      <c r="D1055" s="740"/>
      <c r="E1055" s="743"/>
    </row>
    <row r="1056" spans="1:5" ht="30">
      <c r="A1056" s="739">
        <v>62420</v>
      </c>
      <c r="B1056" s="739" t="s">
        <v>4547</v>
      </c>
      <c r="C1056" s="738" t="s">
        <v>3645</v>
      </c>
      <c r="D1056" s="737">
        <v>6.2</v>
      </c>
      <c r="E1056" s="744"/>
    </row>
    <row r="1057" spans="1:5" ht="30">
      <c r="A1057" s="739">
        <v>62423</v>
      </c>
      <c r="B1057" s="739" t="s">
        <v>4548</v>
      </c>
      <c r="C1057" s="738" t="s">
        <v>3645</v>
      </c>
      <c r="D1057" s="737">
        <v>26.67</v>
      </c>
      <c r="E1057" s="744"/>
    </row>
    <row r="1058" spans="1:5" ht="30">
      <c r="A1058" s="739">
        <v>62430</v>
      </c>
      <c r="B1058" s="739" t="s">
        <v>4549</v>
      </c>
      <c r="C1058" s="738" t="s">
        <v>3645</v>
      </c>
      <c r="D1058" s="737">
        <v>51.64</v>
      </c>
      <c r="E1058" s="744"/>
    </row>
    <row r="1059" spans="1:5" ht="30">
      <c r="A1059" s="739">
        <v>62440</v>
      </c>
      <c r="B1059" s="739" t="s">
        <v>4550</v>
      </c>
      <c r="C1059" s="738" t="s">
        <v>3645</v>
      </c>
      <c r="D1059" s="737">
        <v>30.57</v>
      </c>
      <c r="E1059" s="744"/>
    </row>
    <row r="1060" spans="1:5">
      <c r="A1060" s="739">
        <v>62472</v>
      </c>
      <c r="B1060" s="739" t="s">
        <v>4551</v>
      </c>
      <c r="C1060" s="738" t="s">
        <v>3645</v>
      </c>
      <c r="D1060" s="737">
        <v>16.2</v>
      </c>
      <c r="E1060" s="744"/>
    </row>
    <row r="1061" spans="1:5" ht="30">
      <c r="A1061" s="739">
        <v>62482</v>
      </c>
      <c r="B1061" s="739" t="s">
        <v>4552</v>
      </c>
      <c r="C1061" s="738" t="s">
        <v>3645</v>
      </c>
      <c r="D1061" s="737">
        <v>65.709999999999994</v>
      </c>
      <c r="E1061" s="744"/>
    </row>
    <row r="1062" spans="1:5" ht="15" customHeight="1">
      <c r="A1062" s="740">
        <v>625</v>
      </c>
      <c r="B1062" s="740" t="s">
        <v>4553</v>
      </c>
      <c r="C1062" s="740"/>
      <c r="D1062" s="740"/>
      <c r="E1062" s="743"/>
    </row>
    <row r="1063" spans="1:5" ht="45">
      <c r="A1063" s="739">
        <v>62501</v>
      </c>
      <c r="B1063" s="739" t="s">
        <v>4554</v>
      </c>
      <c r="C1063" s="738" t="s">
        <v>3674</v>
      </c>
      <c r="D1063" s="737">
        <v>3.88</v>
      </c>
      <c r="E1063" s="744"/>
    </row>
    <row r="1064" spans="1:5" ht="45">
      <c r="A1064" s="739">
        <v>62502</v>
      </c>
      <c r="B1064" s="739" t="s">
        <v>4555</v>
      </c>
      <c r="C1064" s="738" t="s">
        <v>3674</v>
      </c>
      <c r="D1064" s="737">
        <v>4.37</v>
      </c>
      <c r="E1064" s="744"/>
    </row>
    <row r="1065" spans="1:5" ht="45">
      <c r="A1065" s="739">
        <v>62503</v>
      </c>
      <c r="B1065" s="739" t="s">
        <v>4556</v>
      </c>
      <c r="C1065" s="738" t="s">
        <v>3674</v>
      </c>
      <c r="D1065" s="737">
        <v>7.87</v>
      </c>
      <c r="E1065" s="744"/>
    </row>
    <row r="1066" spans="1:5" ht="45">
      <c r="A1066" s="739">
        <v>62504</v>
      </c>
      <c r="B1066" s="739" t="s">
        <v>4557</v>
      </c>
      <c r="C1066" s="738" t="s">
        <v>3674</v>
      </c>
      <c r="D1066" s="737">
        <v>12.9</v>
      </c>
      <c r="E1066" s="744"/>
    </row>
    <row r="1067" spans="1:5" ht="45">
      <c r="A1067" s="739">
        <v>62505</v>
      </c>
      <c r="B1067" s="739" t="s">
        <v>4558</v>
      </c>
      <c r="C1067" s="738" t="s">
        <v>3674</v>
      </c>
      <c r="D1067" s="737">
        <v>16.87</v>
      </c>
      <c r="E1067" s="744"/>
    </row>
    <row r="1068" spans="1:5" ht="45">
      <c r="A1068" s="739">
        <v>62506</v>
      </c>
      <c r="B1068" s="739" t="s">
        <v>4559</v>
      </c>
      <c r="C1068" s="738" t="s">
        <v>3674</v>
      </c>
      <c r="D1068" s="737">
        <v>28.87</v>
      </c>
      <c r="E1068" s="744"/>
    </row>
    <row r="1069" spans="1:5" ht="45">
      <c r="A1069" s="739">
        <v>62507</v>
      </c>
      <c r="B1069" s="739" t="s">
        <v>4560</v>
      </c>
      <c r="C1069" s="738" t="s">
        <v>3674</v>
      </c>
      <c r="D1069" s="737">
        <v>46.73</v>
      </c>
      <c r="E1069" s="744"/>
    </row>
    <row r="1070" spans="1:5" ht="45">
      <c r="A1070" s="739">
        <v>62508</v>
      </c>
      <c r="B1070" s="739" t="s">
        <v>4561</v>
      </c>
      <c r="C1070" s="738" t="s">
        <v>3674</v>
      </c>
      <c r="D1070" s="737">
        <v>64.52</v>
      </c>
      <c r="E1070" s="744"/>
    </row>
    <row r="1071" spans="1:5" ht="30">
      <c r="A1071" s="739">
        <v>62511</v>
      </c>
      <c r="B1071" s="739" t="s">
        <v>4562</v>
      </c>
      <c r="C1071" s="738" t="s">
        <v>3645</v>
      </c>
      <c r="D1071" s="737">
        <v>0.96</v>
      </c>
      <c r="E1071" s="744"/>
    </row>
    <row r="1072" spans="1:5" ht="30">
      <c r="A1072" s="739">
        <v>62512</v>
      </c>
      <c r="B1072" s="739" t="s">
        <v>4563</v>
      </c>
      <c r="C1072" s="738" t="s">
        <v>3645</v>
      </c>
      <c r="D1072" s="737">
        <v>2.79</v>
      </c>
      <c r="E1072" s="744"/>
    </row>
    <row r="1073" spans="1:5" ht="30">
      <c r="A1073" s="739">
        <v>62514</v>
      </c>
      <c r="B1073" s="739" t="s">
        <v>4564</v>
      </c>
      <c r="C1073" s="738" t="s">
        <v>3645</v>
      </c>
      <c r="D1073" s="737">
        <v>6.48</v>
      </c>
      <c r="E1073" s="744"/>
    </row>
    <row r="1074" spans="1:5">
      <c r="A1074" s="739">
        <v>62520</v>
      </c>
      <c r="B1074" s="739" t="s">
        <v>4565</v>
      </c>
      <c r="C1074" s="738" t="s">
        <v>3645</v>
      </c>
      <c r="D1074" s="737">
        <v>1.91</v>
      </c>
      <c r="E1074" s="744"/>
    </row>
    <row r="1075" spans="1:5">
      <c r="A1075" s="739">
        <v>62521</v>
      </c>
      <c r="B1075" s="739" t="s">
        <v>4566</v>
      </c>
      <c r="C1075" s="738" t="s">
        <v>3645</v>
      </c>
      <c r="D1075" s="737">
        <v>4.6100000000000003</v>
      </c>
      <c r="E1075" s="744"/>
    </row>
    <row r="1076" spans="1:5" ht="60">
      <c r="A1076" s="739">
        <v>62530</v>
      </c>
      <c r="B1076" s="739" t="s">
        <v>4567</v>
      </c>
      <c r="C1076" s="738" t="s">
        <v>3674</v>
      </c>
      <c r="D1076" s="737">
        <v>6.35</v>
      </c>
      <c r="E1076" s="744"/>
    </row>
    <row r="1077" spans="1:5" ht="45">
      <c r="A1077" s="739">
        <v>62531</v>
      </c>
      <c r="B1077" s="739" t="s">
        <v>4568</v>
      </c>
      <c r="C1077" s="738" t="s">
        <v>3674</v>
      </c>
      <c r="D1077" s="737">
        <v>10.46</v>
      </c>
      <c r="E1077" s="744"/>
    </row>
    <row r="1078" spans="1:5" ht="45">
      <c r="A1078" s="739">
        <v>62532</v>
      </c>
      <c r="B1078" s="739" t="s">
        <v>4569</v>
      </c>
      <c r="C1078" s="738" t="s">
        <v>3674</v>
      </c>
      <c r="D1078" s="737">
        <v>16.23</v>
      </c>
      <c r="E1078" s="744"/>
    </row>
    <row r="1079" spans="1:5" ht="60">
      <c r="A1079" s="739">
        <v>62533</v>
      </c>
      <c r="B1079" s="739" t="s">
        <v>4570</v>
      </c>
      <c r="C1079" s="738" t="s">
        <v>3674</v>
      </c>
      <c r="D1079" s="737">
        <v>19.149999999999999</v>
      </c>
      <c r="E1079" s="744"/>
    </row>
    <row r="1080" spans="1:5" ht="60">
      <c r="A1080" s="739">
        <v>62534</v>
      </c>
      <c r="B1080" s="739" t="s">
        <v>4571</v>
      </c>
      <c r="C1080" s="738" t="s">
        <v>3674</v>
      </c>
      <c r="D1080" s="737">
        <v>34.72</v>
      </c>
      <c r="E1080" s="744"/>
    </row>
    <row r="1081" spans="1:5" ht="60">
      <c r="A1081" s="739">
        <v>62535</v>
      </c>
      <c r="B1081" s="739" t="s">
        <v>4572</v>
      </c>
      <c r="C1081" s="738" t="s">
        <v>3674</v>
      </c>
      <c r="D1081" s="737">
        <v>96.8</v>
      </c>
      <c r="E1081" s="744"/>
    </row>
    <row r="1082" spans="1:5" ht="30">
      <c r="A1082" s="739">
        <v>62536</v>
      </c>
      <c r="B1082" s="739" t="s">
        <v>4573</v>
      </c>
      <c r="C1082" s="738" t="s">
        <v>3645</v>
      </c>
      <c r="D1082" s="737">
        <v>3.06</v>
      </c>
      <c r="E1082" s="744"/>
    </row>
    <row r="1083" spans="1:5" ht="30">
      <c r="A1083" s="739">
        <v>62540</v>
      </c>
      <c r="B1083" s="739" t="s">
        <v>4574</v>
      </c>
      <c r="C1083" s="738" t="s">
        <v>3645</v>
      </c>
      <c r="D1083" s="737">
        <v>2.16</v>
      </c>
      <c r="E1083" s="744"/>
    </row>
    <row r="1084" spans="1:5" ht="30">
      <c r="A1084" s="739">
        <v>62542</v>
      </c>
      <c r="B1084" s="739" t="s">
        <v>4575</v>
      </c>
      <c r="C1084" s="738" t="s">
        <v>3645</v>
      </c>
      <c r="D1084" s="737">
        <v>7.01</v>
      </c>
      <c r="E1084" s="744"/>
    </row>
    <row r="1085" spans="1:5" ht="30">
      <c r="A1085" s="739">
        <v>62543</v>
      </c>
      <c r="B1085" s="739" t="s">
        <v>4576</v>
      </c>
      <c r="C1085" s="738" t="s">
        <v>3645</v>
      </c>
      <c r="D1085" s="737">
        <v>7.48</v>
      </c>
      <c r="E1085" s="744"/>
    </row>
    <row r="1086" spans="1:5" ht="30">
      <c r="A1086" s="739">
        <v>62544</v>
      </c>
      <c r="B1086" s="739" t="s">
        <v>4577</v>
      </c>
      <c r="C1086" s="738" t="s">
        <v>3645</v>
      </c>
      <c r="D1086" s="737">
        <v>3.79</v>
      </c>
      <c r="E1086" s="744"/>
    </row>
    <row r="1087" spans="1:5" ht="30">
      <c r="A1087" s="739">
        <v>62547</v>
      </c>
      <c r="B1087" s="739" t="s">
        <v>4578</v>
      </c>
      <c r="C1087" s="738" t="s">
        <v>3645</v>
      </c>
      <c r="D1087" s="737">
        <v>15.94</v>
      </c>
      <c r="E1087" s="744"/>
    </row>
    <row r="1088" spans="1:5" ht="30">
      <c r="A1088" s="739">
        <v>62549</v>
      </c>
      <c r="B1088" s="739" t="s">
        <v>4579</v>
      </c>
      <c r="C1088" s="738" t="s">
        <v>3645</v>
      </c>
      <c r="D1088" s="737">
        <v>14.46</v>
      </c>
      <c r="E1088" s="744"/>
    </row>
    <row r="1089" spans="1:5">
      <c r="A1089" s="739">
        <v>62570</v>
      </c>
      <c r="B1089" s="739" t="s">
        <v>4580</v>
      </c>
      <c r="C1089" s="738" t="s">
        <v>3645</v>
      </c>
      <c r="D1089" s="737">
        <v>1.07</v>
      </c>
      <c r="E1089" s="744"/>
    </row>
    <row r="1090" spans="1:5" ht="30">
      <c r="A1090" s="739">
        <v>62577</v>
      </c>
      <c r="B1090" s="739" t="s">
        <v>4581</v>
      </c>
      <c r="C1090" s="738" t="s">
        <v>3645</v>
      </c>
      <c r="D1090" s="737">
        <v>53.03</v>
      </c>
      <c r="E1090" s="744"/>
    </row>
    <row r="1091" spans="1:5">
      <c r="A1091" s="739">
        <v>62588</v>
      </c>
      <c r="B1091" s="739" t="s">
        <v>4582</v>
      </c>
      <c r="C1091" s="738" t="s">
        <v>3645</v>
      </c>
      <c r="D1091" s="737">
        <v>9.59</v>
      </c>
      <c r="E1091" s="744"/>
    </row>
    <row r="1092" spans="1:5" ht="30">
      <c r="A1092" s="739">
        <v>62594</v>
      </c>
      <c r="B1092" s="739" t="s">
        <v>4583</v>
      </c>
      <c r="C1092" s="738" t="s">
        <v>3645</v>
      </c>
      <c r="D1092" s="737">
        <v>2.02</v>
      </c>
      <c r="E1092" s="744"/>
    </row>
    <row r="1093" spans="1:5" ht="15" customHeight="1">
      <c r="A1093" s="740">
        <v>626</v>
      </c>
      <c r="B1093" s="740" t="s">
        <v>4584</v>
      </c>
      <c r="C1093" s="740"/>
      <c r="D1093" s="740"/>
      <c r="E1093" s="743"/>
    </row>
    <row r="1094" spans="1:5" ht="30">
      <c r="A1094" s="739">
        <v>62674</v>
      </c>
      <c r="B1094" s="739" t="s">
        <v>4585</v>
      </c>
      <c r="C1094" s="738" t="s">
        <v>3645</v>
      </c>
      <c r="D1094" s="737">
        <v>11.03</v>
      </c>
      <c r="E1094" s="744"/>
    </row>
    <row r="1095" spans="1:5" ht="15" customHeight="1">
      <c r="A1095" s="740">
        <v>627</v>
      </c>
      <c r="B1095" s="740" t="s">
        <v>4586</v>
      </c>
      <c r="C1095" s="740"/>
      <c r="D1095" s="740"/>
      <c r="E1095" s="743"/>
    </row>
    <row r="1096" spans="1:5">
      <c r="A1096" s="739">
        <v>62703</v>
      </c>
      <c r="B1096" s="739" t="s">
        <v>4587</v>
      </c>
      <c r="C1096" s="738" t="s">
        <v>3674</v>
      </c>
      <c r="D1096" s="737">
        <v>44.11</v>
      </c>
      <c r="E1096" s="744"/>
    </row>
    <row r="1097" spans="1:5">
      <c r="A1097" s="740">
        <v>630</v>
      </c>
      <c r="B1097" s="740" t="s">
        <v>4588</v>
      </c>
      <c r="C1097" s="740"/>
      <c r="D1097" s="740"/>
      <c r="E1097" s="743"/>
    </row>
    <row r="1098" spans="1:5" ht="45">
      <c r="A1098" s="739">
        <v>63043</v>
      </c>
      <c r="B1098" s="739" t="s">
        <v>4589</v>
      </c>
      <c r="C1098" s="738" t="s">
        <v>3674</v>
      </c>
      <c r="D1098" s="737">
        <v>22.17</v>
      </c>
      <c r="E1098" s="744"/>
    </row>
    <row r="1099" spans="1:5" ht="30">
      <c r="A1099" s="739">
        <v>63096</v>
      </c>
      <c r="B1099" s="739" t="s">
        <v>4590</v>
      </c>
      <c r="C1099" s="738" t="s">
        <v>3674</v>
      </c>
      <c r="D1099" s="737">
        <v>49.28</v>
      </c>
      <c r="E1099" s="744"/>
    </row>
    <row r="1100" spans="1:5" ht="15" customHeight="1">
      <c r="A1100" s="740">
        <v>631</v>
      </c>
      <c r="B1100" s="740" t="s">
        <v>4591</v>
      </c>
      <c r="C1100" s="740"/>
      <c r="D1100" s="740"/>
      <c r="E1100" s="743"/>
    </row>
    <row r="1101" spans="1:5" ht="30">
      <c r="A1101" s="739">
        <v>63108</v>
      </c>
      <c r="B1101" s="739" t="s">
        <v>4592</v>
      </c>
      <c r="C1101" s="738" t="s">
        <v>3674</v>
      </c>
      <c r="D1101" s="737">
        <v>63.87</v>
      </c>
      <c r="E1101" s="744"/>
    </row>
    <row r="1102" spans="1:5" ht="30">
      <c r="A1102" s="739">
        <v>63109</v>
      </c>
      <c r="B1102" s="739" t="s">
        <v>4593</v>
      </c>
      <c r="C1102" s="738" t="s">
        <v>3674</v>
      </c>
      <c r="D1102" s="737">
        <v>83.49</v>
      </c>
      <c r="E1102" s="744"/>
    </row>
    <row r="1103" spans="1:5" ht="30">
      <c r="A1103" s="739">
        <v>63148</v>
      </c>
      <c r="B1103" s="739" t="s">
        <v>4594</v>
      </c>
      <c r="C1103" s="738" t="s">
        <v>3674</v>
      </c>
      <c r="D1103" s="737">
        <v>14.23</v>
      </c>
      <c r="E1103" s="744"/>
    </row>
    <row r="1104" spans="1:5" ht="45">
      <c r="A1104" s="739">
        <v>63149</v>
      </c>
      <c r="B1104" s="739" t="s">
        <v>4595</v>
      </c>
      <c r="C1104" s="738" t="s">
        <v>3674</v>
      </c>
      <c r="D1104" s="737">
        <v>29.43</v>
      </c>
      <c r="E1104" s="744"/>
    </row>
    <row r="1105" spans="1:5" ht="45">
      <c r="A1105" s="739">
        <v>63150</v>
      </c>
      <c r="B1105" s="739" t="s">
        <v>4596</v>
      </c>
      <c r="C1105" s="738" t="s">
        <v>3674</v>
      </c>
      <c r="D1105" s="737">
        <v>41.6</v>
      </c>
      <c r="E1105" s="744"/>
    </row>
    <row r="1106" spans="1:5" ht="30">
      <c r="A1106" s="739">
        <v>63164</v>
      </c>
      <c r="B1106" s="739" t="s">
        <v>4597</v>
      </c>
      <c r="C1106" s="738" t="s">
        <v>3674</v>
      </c>
      <c r="D1106" s="737">
        <v>111.54</v>
      </c>
      <c r="E1106" s="744"/>
    </row>
    <row r="1107" spans="1:5" ht="30">
      <c r="A1107" s="739">
        <v>63165</v>
      </c>
      <c r="B1107" s="739" t="s">
        <v>4598</v>
      </c>
      <c r="C1107" s="738" t="s">
        <v>3674</v>
      </c>
      <c r="D1107" s="737">
        <v>103.8</v>
      </c>
      <c r="E1107" s="744"/>
    </row>
    <row r="1108" spans="1:5">
      <c r="A1108" s="740">
        <v>633</v>
      </c>
      <c r="B1108" s="740" t="s">
        <v>4599</v>
      </c>
      <c r="C1108" s="740"/>
      <c r="D1108" s="740"/>
      <c r="E1108" s="743"/>
    </row>
    <row r="1109" spans="1:5">
      <c r="A1109" s="739">
        <v>63341</v>
      </c>
      <c r="B1109" s="739" t="s">
        <v>4600</v>
      </c>
      <c r="C1109" s="738" t="s">
        <v>3645</v>
      </c>
      <c r="D1109" s="737">
        <v>1.9</v>
      </c>
      <c r="E1109" s="744"/>
    </row>
    <row r="1110" spans="1:5">
      <c r="A1110" s="740">
        <v>634</v>
      </c>
      <c r="B1110" s="740" t="s">
        <v>4601</v>
      </c>
      <c r="C1110" s="740"/>
      <c r="D1110" s="740"/>
      <c r="E1110" s="743"/>
    </row>
    <row r="1111" spans="1:5" ht="30">
      <c r="A1111" s="739">
        <v>63480</v>
      </c>
      <c r="B1111" s="739" t="s">
        <v>4602</v>
      </c>
      <c r="C1111" s="738" t="s">
        <v>3645</v>
      </c>
      <c r="D1111" s="737">
        <v>456.12</v>
      </c>
      <c r="E1111" s="744"/>
    </row>
    <row r="1112" spans="1:5">
      <c r="A1112" s="740">
        <v>635</v>
      </c>
      <c r="B1112" s="740" t="s">
        <v>4603</v>
      </c>
      <c r="C1112" s="740"/>
      <c r="D1112" s="740"/>
      <c r="E1112" s="743"/>
    </row>
    <row r="1113" spans="1:5" ht="30">
      <c r="A1113" s="739">
        <v>63501</v>
      </c>
      <c r="B1113" s="739" t="s">
        <v>4604</v>
      </c>
      <c r="C1113" s="738" t="s">
        <v>3645</v>
      </c>
      <c r="D1113" s="737">
        <v>41.34</v>
      </c>
      <c r="E1113" s="744"/>
    </row>
    <row r="1114" spans="1:5" ht="30">
      <c r="A1114" s="739">
        <v>63502</v>
      </c>
      <c r="B1114" s="739" t="s">
        <v>4605</v>
      </c>
      <c r="C1114" s="738" t="s">
        <v>3645</v>
      </c>
      <c r="D1114" s="737">
        <v>43.21</v>
      </c>
      <c r="E1114" s="744"/>
    </row>
    <row r="1115" spans="1:5" ht="30">
      <c r="A1115" s="739">
        <v>63503</v>
      </c>
      <c r="B1115" s="739" t="s">
        <v>4606</v>
      </c>
      <c r="C1115" s="738" t="s">
        <v>3645</v>
      </c>
      <c r="D1115" s="737">
        <v>69.64</v>
      </c>
      <c r="E1115" s="744"/>
    </row>
    <row r="1116" spans="1:5" ht="30">
      <c r="A1116" s="739">
        <v>63504</v>
      </c>
      <c r="B1116" s="739" t="s">
        <v>4607</v>
      </c>
      <c r="C1116" s="738" t="s">
        <v>3645</v>
      </c>
      <c r="D1116" s="737">
        <v>94.58</v>
      </c>
      <c r="E1116" s="744"/>
    </row>
    <row r="1117" spans="1:5" ht="30">
      <c r="A1117" s="739">
        <v>63505</v>
      </c>
      <c r="B1117" s="739" t="s">
        <v>4608</v>
      </c>
      <c r="C1117" s="738" t="s">
        <v>3645</v>
      </c>
      <c r="D1117" s="737">
        <v>145.34</v>
      </c>
      <c r="E1117" s="744"/>
    </row>
    <row r="1118" spans="1:5" ht="30">
      <c r="A1118" s="739">
        <v>63506</v>
      </c>
      <c r="B1118" s="739" t="s">
        <v>4609</v>
      </c>
      <c r="C1118" s="738" t="s">
        <v>3645</v>
      </c>
      <c r="D1118" s="737">
        <v>259.58999999999997</v>
      </c>
      <c r="E1118" s="744"/>
    </row>
    <row r="1119" spans="1:5" ht="45">
      <c r="A1119" s="739">
        <v>63507</v>
      </c>
      <c r="B1119" s="739" t="s">
        <v>4610</v>
      </c>
      <c r="C1119" s="738" t="s">
        <v>3645</v>
      </c>
      <c r="D1119" s="737">
        <v>385.01</v>
      </c>
      <c r="E1119" s="744"/>
    </row>
    <row r="1120" spans="1:5" ht="45">
      <c r="A1120" s="739">
        <v>63508</v>
      </c>
      <c r="B1120" s="739" t="s">
        <v>4611</v>
      </c>
      <c r="C1120" s="738" t="s">
        <v>3645</v>
      </c>
      <c r="D1120" s="737">
        <v>584.27</v>
      </c>
      <c r="E1120" s="744"/>
    </row>
    <row r="1121" spans="1:5" ht="30">
      <c r="A1121" s="739">
        <v>63515</v>
      </c>
      <c r="B1121" s="739" t="s">
        <v>4612</v>
      </c>
      <c r="C1121" s="738" t="s">
        <v>3645</v>
      </c>
      <c r="D1121" s="737">
        <v>105.45</v>
      </c>
      <c r="E1121" s="744"/>
    </row>
    <row r="1122" spans="1:5" ht="30">
      <c r="A1122" s="739">
        <v>63516</v>
      </c>
      <c r="B1122" s="739" t="s">
        <v>4613</v>
      </c>
      <c r="C1122" s="738" t="s">
        <v>3645</v>
      </c>
      <c r="D1122" s="737">
        <v>113.9</v>
      </c>
      <c r="E1122" s="744"/>
    </row>
    <row r="1123" spans="1:5" ht="30">
      <c r="A1123" s="739">
        <v>63517</v>
      </c>
      <c r="B1123" s="739" t="s">
        <v>4614</v>
      </c>
      <c r="C1123" s="738" t="s">
        <v>3645</v>
      </c>
      <c r="D1123" s="737">
        <v>153.12</v>
      </c>
      <c r="E1123" s="744"/>
    </row>
    <row r="1124" spans="1:5" ht="30">
      <c r="A1124" s="739">
        <v>63518</v>
      </c>
      <c r="B1124" s="739" t="s">
        <v>4615</v>
      </c>
      <c r="C1124" s="738" t="s">
        <v>3645</v>
      </c>
      <c r="D1124" s="737">
        <v>195.77</v>
      </c>
      <c r="E1124" s="744"/>
    </row>
    <row r="1125" spans="1:5" ht="30">
      <c r="A1125" s="739">
        <v>63520</v>
      </c>
      <c r="B1125" s="739" t="s">
        <v>4616</v>
      </c>
      <c r="C1125" s="738" t="s">
        <v>3645</v>
      </c>
      <c r="D1125" s="737">
        <v>115.62</v>
      </c>
      <c r="E1125" s="744"/>
    </row>
    <row r="1126" spans="1:5" ht="30">
      <c r="A1126" s="739">
        <v>63521</v>
      </c>
      <c r="B1126" s="739" t="s">
        <v>4617</v>
      </c>
      <c r="C1126" s="738" t="s">
        <v>3645</v>
      </c>
      <c r="D1126" s="737">
        <v>133.27000000000001</v>
      </c>
      <c r="E1126" s="744"/>
    </row>
    <row r="1127" spans="1:5" ht="30">
      <c r="A1127" s="739">
        <v>63523</v>
      </c>
      <c r="B1127" s="739" t="s">
        <v>4618</v>
      </c>
      <c r="C1127" s="738" t="s">
        <v>3645</v>
      </c>
      <c r="D1127" s="737">
        <v>177.89</v>
      </c>
      <c r="E1127" s="744"/>
    </row>
    <row r="1128" spans="1:5" ht="30">
      <c r="A1128" s="739">
        <v>63530</v>
      </c>
      <c r="B1128" s="739" t="s">
        <v>4619</v>
      </c>
      <c r="C1128" s="738" t="s">
        <v>3645</v>
      </c>
      <c r="D1128" s="737">
        <v>46.33</v>
      </c>
      <c r="E1128" s="744"/>
    </row>
    <row r="1129" spans="1:5" ht="30">
      <c r="A1129" s="739">
        <v>63536</v>
      </c>
      <c r="B1129" s="739" t="s">
        <v>4620</v>
      </c>
      <c r="C1129" s="738" t="s">
        <v>3645</v>
      </c>
      <c r="D1129" s="737">
        <v>41</v>
      </c>
      <c r="E1129" s="744"/>
    </row>
    <row r="1130" spans="1:5" ht="30">
      <c r="A1130" s="739">
        <v>63567</v>
      </c>
      <c r="B1130" s="739" t="s">
        <v>4621</v>
      </c>
      <c r="C1130" s="738" t="s">
        <v>3645</v>
      </c>
      <c r="D1130" s="737">
        <v>920.09</v>
      </c>
      <c r="E1130" s="744"/>
    </row>
    <row r="1131" spans="1:5">
      <c r="A1131" s="740">
        <v>640</v>
      </c>
      <c r="B1131" s="740" t="s">
        <v>4622</v>
      </c>
      <c r="C1131" s="740"/>
      <c r="D1131" s="740"/>
      <c r="E1131" s="743"/>
    </row>
    <row r="1132" spans="1:5" ht="30">
      <c r="A1132" s="739">
        <v>64001</v>
      </c>
      <c r="B1132" s="739" t="s">
        <v>5004</v>
      </c>
      <c r="C1132" s="738" t="s">
        <v>3645</v>
      </c>
      <c r="D1132" s="737">
        <v>55.17</v>
      </c>
      <c r="E1132" s="744"/>
    </row>
    <row r="1133" spans="1:5" ht="30">
      <c r="A1133" s="739">
        <v>64002</v>
      </c>
      <c r="B1133" s="739" t="s">
        <v>4623</v>
      </c>
      <c r="C1133" s="738" t="s">
        <v>3645</v>
      </c>
      <c r="D1133" s="737">
        <v>37.42</v>
      </c>
      <c r="E1133" s="744"/>
    </row>
    <row r="1134" spans="1:5" ht="30">
      <c r="A1134" s="739">
        <v>64003</v>
      </c>
      <c r="B1134" s="739" t="s">
        <v>4624</v>
      </c>
      <c r="C1134" s="738" t="s">
        <v>3645</v>
      </c>
      <c r="D1134" s="737">
        <v>77.63</v>
      </c>
      <c r="E1134" s="744"/>
    </row>
    <row r="1135" spans="1:5" ht="30">
      <c r="A1135" s="739">
        <v>64004</v>
      </c>
      <c r="B1135" s="739" t="s">
        <v>4625</v>
      </c>
      <c r="C1135" s="738" t="s">
        <v>3645</v>
      </c>
      <c r="D1135" s="737">
        <v>226.05</v>
      </c>
      <c r="E1135" s="744"/>
    </row>
    <row r="1136" spans="1:5" ht="30">
      <c r="A1136" s="739">
        <v>64005</v>
      </c>
      <c r="B1136" s="739" t="s">
        <v>4626</v>
      </c>
      <c r="C1136" s="738" t="s">
        <v>3645</v>
      </c>
      <c r="D1136" s="737">
        <v>14.93</v>
      </c>
      <c r="E1136" s="744"/>
    </row>
    <row r="1137" spans="1:5" ht="30">
      <c r="A1137" s="739">
        <v>64006</v>
      </c>
      <c r="B1137" s="739" t="s">
        <v>4627</v>
      </c>
      <c r="C1137" s="738" t="s">
        <v>3645</v>
      </c>
      <c r="D1137" s="737">
        <v>8.84</v>
      </c>
      <c r="E1137" s="744"/>
    </row>
    <row r="1138" spans="1:5" ht="30">
      <c r="A1138" s="739">
        <v>64010</v>
      </c>
      <c r="B1138" s="739" t="s">
        <v>4628</v>
      </c>
      <c r="C1138" s="738" t="s">
        <v>3645</v>
      </c>
      <c r="D1138" s="737">
        <v>310.27999999999997</v>
      </c>
      <c r="E1138" s="744"/>
    </row>
    <row r="1139" spans="1:5" ht="30">
      <c r="A1139" s="739">
        <v>64011</v>
      </c>
      <c r="B1139" s="739" t="s">
        <v>4629</v>
      </c>
      <c r="C1139" s="738" t="s">
        <v>3645</v>
      </c>
      <c r="D1139" s="737">
        <v>164.63</v>
      </c>
      <c r="E1139" s="744"/>
    </row>
    <row r="1140" spans="1:5" ht="30">
      <c r="A1140" s="739">
        <v>64015</v>
      </c>
      <c r="B1140" s="739" t="s">
        <v>5005</v>
      </c>
      <c r="C1140" s="738" t="s">
        <v>3645</v>
      </c>
      <c r="D1140" s="737">
        <v>88.13</v>
      </c>
      <c r="E1140" s="744"/>
    </row>
    <row r="1141" spans="1:5" ht="30">
      <c r="A1141" s="739">
        <v>64016</v>
      </c>
      <c r="B1141" s="739" t="s">
        <v>5006</v>
      </c>
      <c r="C1141" s="738" t="s">
        <v>3645</v>
      </c>
      <c r="D1141" s="737">
        <v>114.06</v>
      </c>
      <c r="E1141" s="744"/>
    </row>
    <row r="1142" spans="1:5" ht="30">
      <c r="A1142" s="739">
        <v>64017</v>
      </c>
      <c r="B1142" s="739" t="s">
        <v>5007</v>
      </c>
      <c r="C1142" s="738" t="s">
        <v>3645</v>
      </c>
      <c r="D1142" s="737">
        <v>133.1</v>
      </c>
      <c r="E1142" s="744"/>
    </row>
    <row r="1143" spans="1:5" ht="30">
      <c r="A1143" s="739">
        <v>64018</v>
      </c>
      <c r="B1143" s="739" t="s">
        <v>5008</v>
      </c>
      <c r="C1143" s="738" t="s">
        <v>3645</v>
      </c>
      <c r="D1143" s="737">
        <v>214.48</v>
      </c>
      <c r="E1143" s="744"/>
    </row>
    <row r="1144" spans="1:5" ht="30">
      <c r="A1144" s="739">
        <v>64019</v>
      </c>
      <c r="B1144" s="739" t="s">
        <v>5009</v>
      </c>
      <c r="C1144" s="738" t="s">
        <v>3645</v>
      </c>
      <c r="D1144" s="737">
        <v>260.67</v>
      </c>
      <c r="E1144" s="744"/>
    </row>
    <row r="1145" spans="1:5" ht="30">
      <c r="A1145" s="739">
        <v>64020</v>
      </c>
      <c r="B1145" s="739" t="s">
        <v>5010</v>
      </c>
      <c r="C1145" s="738" t="s">
        <v>3645</v>
      </c>
      <c r="D1145" s="737">
        <v>403.33</v>
      </c>
      <c r="E1145" s="744"/>
    </row>
    <row r="1146" spans="1:5" ht="30">
      <c r="A1146" s="739">
        <v>64021</v>
      </c>
      <c r="B1146" s="739" t="s">
        <v>5011</v>
      </c>
      <c r="C1146" s="738" t="s">
        <v>3645</v>
      </c>
      <c r="D1146" s="737">
        <v>659.62</v>
      </c>
      <c r="E1146" s="744"/>
    </row>
    <row r="1147" spans="1:5" ht="30">
      <c r="A1147" s="739">
        <v>64022</v>
      </c>
      <c r="B1147" s="739" t="s">
        <v>4630</v>
      </c>
      <c r="C1147" s="738" t="s">
        <v>3645</v>
      </c>
      <c r="D1147" s="737">
        <v>884.35</v>
      </c>
      <c r="E1147" s="744"/>
    </row>
    <row r="1148" spans="1:5" ht="30">
      <c r="A1148" s="739">
        <v>64023</v>
      </c>
      <c r="B1148" s="739" t="s">
        <v>5012</v>
      </c>
      <c r="C1148" s="738" t="s">
        <v>3645</v>
      </c>
      <c r="D1148" s="736">
        <v>1384.57</v>
      </c>
      <c r="E1148" s="744"/>
    </row>
    <row r="1149" spans="1:5" ht="30">
      <c r="A1149" s="739">
        <v>64034</v>
      </c>
      <c r="B1149" s="739" t="s">
        <v>4631</v>
      </c>
      <c r="C1149" s="738" t="s">
        <v>3645</v>
      </c>
      <c r="D1149" s="737">
        <v>145.16999999999999</v>
      </c>
      <c r="E1149" s="744"/>
    </row>
    <row r="1150" spans="1:5" ht="30">
      <c r="A1150" s="739">
        <v>64035</v>
      </c>
      <c r="B1150" s="739" t="s">
        <v>4632</v>
      </c>
      <c r="C1150" s="738" t="s">
        <v>3645</v>
      </c>
      <c r="D1150" s="737">
        <v>75.959999999999994</v>
      </c>
      <c r="E1150" s="744"/>
    </row>
    <row r="1151" spans="1:5" ht="30">
      <c r="A1151" s="739">
        <v>64040</v>
      </c>
      <c r="B1151" s="739" t="s">
        <v>4633</v>
      </c>
      <c r="C1151" s="738" t="s">
        <v>3645</v>
      </c>
      <c r="D1151" s="737">
        <v>64.63</v>
      </c>
      <c r="E1151" s="744"/>
    </row>
    <row r="1152" spans="1:5" ht="30">
      <c r="A1152" s="739">
        <v>64041</v>
      </c>
      <c r="B1152" s="739" t="s">
        <v>4634</v>
      </c>
      <c r="C1152" s="738" t="s">
        <v>3645</v>
      </c>
      <c r="D1152" s="737">
        <v>171.23</v>
      </c>
      <c r="E1152" s="744"/>
    </row>
    <row r="1153" spans="1:5" ht="30">
      <c r="A1153" s="739">
        <v>64042</v>
      </c>
      <c r="B1153" s="739" t="s">
        <v>4635</v>
      </c>
      <c r="C1153" s="738" t="s">
        <v>3645</v>
      </c>
      <c r="D1153" s="737">
        <v>270.43</v>
      </c>
      <c r="E1153" s="744"/>
    </row>
    <row r="1154" spans="1:5" ht="30">
      <c r="A1154" s="739">
        <v>64043</v>
      </c>
      <c r="B1154" s="739" t="s">
        <v>4636</v>
      </c>
      <c r="C1154" s="738" t="s">
        <v>3645</v>
      </c>
      <c r="D1154" s="737">
        <v>441.83</v>
      </c>
      <c r="E1154" s="744"/>
    </row>
    <row r="1155" spans="1:5" ht="30">
      <c r="A1155" s="739">
        <v>64044</v>
      </c>
      <c r="B1155" s="739" t="s">
        <v>4637</v>
      </c>
      <c r="C1155" s="738" t="s">
        <v>3645</v>
      </c>
      <c r="D1155" s="737">
        <v>587.34</v>
      </c>
      <c r="E1155" s="744"/>
    </row>
    <row r="1156" spans="1:5" ht="30">
      <c r="A1156" s="739">
        <v>64045</v>
      </c>
      <c r="B1156" s="739" t="s">
        <v>5013</v>
      </c>
      <c r="C1156" s="738" t="s">
        <v>3645</v>
      </c>
      <c r="D1156" s="737">
        <v>50.5</v>
      </c>
      <c r="E1156" s="744"/>
    </row>
    <row r="1157" spans="1:5" ht="30">
      <c r="A1157" s="739">
        <v>64066</v>
      </c>
      <c r="B1157" s="739" t="s">
        <v>4638</v>
      </c>
      <c r="C1157" s="738" t="s">
        <v>3645</v>
      </c>
      <c r="D1157" s="737">
        <v>98.03</v>
      </c>
      <c r="E1157" s="744"/>
    </row>
    <row r="1158" spans="1:5" ht="30">
      <c r="A1158" s="739">
        <v>64077</v>
      </c>
      <c r="B1158" s="739" t="s">
        <v>4639</v>
      </c>
      <c r="C1158" s="738" t="s">
        <v>3645</v>
      </c>
      <c r="D1158" s="737">
        <v>12.7</v>
      </c>
      <c r="E1158" s="744"/>
    </row>
    <row r="1159" spans="1:5" ht="60">
      <c r="A1159" s="739">
        <v>64094</v>
      </c>
      <c r="B1159" s="739" t="s">
        <v>4640</v>
      </c>
      <c r="C1159" s="738" t="s">
        <v>3645</v>
      </c>
      <c r="D1159" s="737">
        <v>310.27999999999997</v>
      </c>
      <c r="E1159" s="744"/>
    </row>
    <row r="1160" spans="1:5" ht="30">
      <c r="A1160" s="739">
        <v>64097</v>
      </c>
      <c r="B1160" s="739" t="s">
        <v>4641</v>
      </c>
      <c r="C1160" s="738" t="s">
        <v>3645</v>
      </c>
      <c r="D1160" s="737">
        <v>285.95999999999998</v>
      </c>
      <c r="E1160" s="744"/>
    </row>
    <row r="1161" spans="1:5">
      <c r="A1161" s="740">
        <v>641</v>
      </c>
      <c r="B1161" s="740" t="s">
        <v>4642</v>
      </c>
      <c r="C1161" s="740"/>
      <c r="D1161" s="740"/>
      <c r="E1161" s="743"/>
    </row>
    <row r="1162" spans="1:5" ht="30">
      <c r="A1162" s="739">
        <v>64142</v>
      </c>
      <c r="B1162" s="739" t="s">
        <v>4643</v>
      </c>
      <c r="C1162" s="738" t="s">
        <v>3645</v>
      </c>
      <c r="D1162" s="736">
        <v>1003.19</v>
      </c>
      <c r="E1162" s="744"/>
    </row>
    <row r="1163" spans="1:5" ht="30">
      <c r="A1163" s="739">
        <v>64149</v>
      </c>
      <c r="B1163" s="739" t="s">
        <v>4644</v>
      </c>
      <c r="C1163" s="738" t="s">
        <v>3645</v>
      </c>
      <c r="D1163" s="737">
        <v>108.21</v>
      </c>
      <c r="E1163" s="744"/>
    </row>
    <row r="1164" spans="1:5">
      <c r="A1164" s="740">
        <v>645</v>
      </c>
      <c r="B1164" s="740" t="s">
        <v>4645</v>
      </c>
      <c r="C1164" s="740"/>
      <c r="D1164" s="740"/>
      <c r="E1164" s="743"/>
    </row>
    <row r="1165" spans="1:5" ht="30">
      <c r="A1165" s="739">
        <v>64503</v>
      </c>
      <c r="B1165" s="739" t="s">
        <v>4646</v>
      </c>
      <c r="C1165" s="738" t="s">
        <v>3645</v>
      </c>
      <c r="D1165" s="737">
        <v>141.79</v>
      </c>
      <c r="E1165" s="744"/>
    </row>
    <row r="1166" spans="1:5">
      <c r="A1166" s="739">
        <v>64504</v>
      </c>
      <c r="B1166" s="739" t="s">
        <v>4647</v>
      </c>
      <c r="C1166" s="738" t="s">
        <v>3645</v>
      </c>
      <c r="D1166" s="737">
        <v>280.3</v>
      </c>
      <c r="E1166" s="744"/>
    </row>
    <row r="1167" spans="1:5" ht="30">
      <c r="A1167" s="739">
        <v>64506</v>
      </c>
      <c r="B1167" s="739" t="s">
        <v>4648</v>
      </c>
      <c r="C1167" s="738" t="s">
        <v>3645</v>
      </c>
      <c r="D1167" s="737">
        <v>146.44999999999999</v>
      </c>
      <c r="E1167" s="744"/>
    </row>
    <row r="1168" spans="1:5" ht="30">
      <c r="A1168" s="739">
        <v>64507</v>
      </c>
      <c r="B1168" s="739" t="s">
        <v>4649</v>
      </c>
      <c r="C1168" s="738" t="s">
        <v>3645</v>
      </c>
      <c r="D1168" s="737">
        <v>18.690000000000001</v>
      </c>
      <c r="E1168" s="744"/>
    </row>
    <row r="1169" spans="1:5" ht="30">
      <c r="A1169" s="739">
        <v>64511</v>
      </c>
      <c r="B1169" s="739" t="s">
        <v>4650</v>
      </c>
      <c r="C1169" s="738" t="s">
        <v>3645</v>
      </c>
      <c r="D1169" s="737">
        <v>173.47</v>
      </c>
      <c r="E1169" s="744"/>
    </row>
    <row r="1170" spans="1:5" ht="45">
      <c r="A1170" s="739">
        <v>64515</v>
      </c>
      <c r="B1170" s="739" t="s">
        <v>4651</v>
      </c>
      <c r="C1170" s="738" t="s">
        <v>3645</v>
      </c>
      <c r="D1170" s="737">
        <v>18.989999999999998</v>
      </c>
      <c r="E1170" s="744"/>
    </row>
    <row r="1171" spans="1:5" ht="30">
      <c r="A1171" s="739">
        <v>64519</v>
      </c>
      <c r="B1171" s="739" t="s">
        <v>4652</v>
      </c>
      <c r="C1171" s="738" t="s">
        <v>3645</v>
      </c>
      <c r="D1171" s="737">
        <v>9.44</v>
      </c>
      <c r="E1171" s="744"/>
    </row>
    <row r="1172" spans="1:5" ht="30">
      <c r="A1172" s="739">
        <v>64527</v>
      </c>
      <c r="B1172" s="739" t="s">
        <v>4653</v>
      </c>
      <c r="C1172" s="738" t="s">
        <v>3645</v>
      </c>
      <c r="D1172" s="737">
        <v>34.729999999999997</v>
      </c>
      <c r="E1172" s="744"/>
    </row>
    <row r="1173" spans="1:5">
      <c r="A1173" s="740">
        <v>647</v>
      </c>
      <c r="B1173" s="740" t="s">
        <v>1180</v>
      </c>
      <c r="C1173" s="740"/>
      <c r="D1173" s="740"/>
      <c r="E1173" s="743"/>
    </row>
    <row r="1174" spans="1:5" ht="30">
      <c r="A1174" s="739">
        <v>64702</v>
      </c>
      <c r="B1174" s="739" t="s">
        <v>4654</v>
      </c>
      <c r="C1174" s="738" t="s">
        <v>3645</v>
      </c>
      <c r="D1174" s="737">
        <v>27.97</v>
      </c>
      <c r="E1174" s="744"/>
    </row>
    <row r="1175" spans="1:5" ht="30">
      <c r="A1175" s="739">
        <v>64703</v>
      </c>
      <c r="B1175" s="739" t="s">
        <v>4655</v>
      </c>
      <c r="C1175" s="738" t="s">
        <v>3645</v>
      </c>
      <c r="D1175" s="737">
        <v>17.149999999999999</v>
      </c>
      <c r="E1175" s="744"/>
    </row>
    <row r="1176" spans="1:5" ht="30">
      <c r="A1176" s="739">
        <v>64704</v>
      </c>
      <c r="B1176" s="739" t="s">
        <v>4656</v>
      </c>
      <c r="C1176" s="738" t="s">
        <v>3645</v>
      </c>
      <c r="D1176" s="737">
        <v>28.88</v>
      </c>
      <c r="E1176" s="744"/>
    </row>
    <row r="1177" spans="1:5">
      <c r="A1177" s="739">
        <v>64706</v>
      </c>
      <c r="B1177" s="739" t="s">
        <v>4657</v>
      </c>
      <c r="C1177" s="738" t="s">
        <v>3645</v>
      </c>
      <c r="D1177" s="737">
        <v>59.78</v>
      </c>
      <c r="E1177" s="744"/>
    </row>
    <row r="1178" spans="1:5" ht="45">
      <c r="A1178" s="739">
        <v>64707</v>
      </c>
      <c r="B1178" s="739" t="s">
        <v>4658</v>
      </c>
      <c r="C1178" s="738" t="s">
        <v>3645</v>
      </c>
      <c r="D1178" s="737">
        <v>601.51</v>
      </c>
      <c r="E1178" s="744"/>
    </row>
    <row r="1179" spans="1:5" ht="30">
      <c r="A1179" s="739">
        <v>64709</v>
      </c>
      <c r="B1179" s="739" t="s">
        <v>4659</v>
      </c>
      <c r="C1179" s="738" t="s">
        <v>3645</v>
      </c>
      <c r="D1179" s="737">
        <v>33.06</v>
      </c>
      <c r="E1179" s="744"/>
    </row>
    <row r="1180" spans="1:5" ht="15" customHeight="1">
      <c r="A1180" s="740">
        <v>650</v>
      </c>
      <c r="B1180" s="740" t="s">
        <v>4660</v>
      </c>
      <c r="C1180" s="740"/>
      <c r="D1180" s="740"/>
      <c r="E1180" s="743"/>
    </row>
    <row r="1181" spans="1:5" ht="30">
      <c r="A1181" s="739">
        <v>65002</v>
      </c>
      <c r="B1181" s="739" t="s">
        <v>4661</v>
      </c>
      <c r="C1181" s="738" t="s">
        <v>3645</v>
      </c>
      <c r="D1181" s="737">
        <v>50.2</v>
      </c>
      <c r="E1181" s="744"/>
    </row>
    <row r="1182" spans="1:5" ht="30">
      <c r="A1182" s="739">
        <v>65004</v>
      </c>
      <c r="B1182" s="739" t="s">
        <v>4662</v>
      </c>
      <c r="C1182" s="738" t="s">
        <v>3645</v>
      </c>
      <c r="D1182" s="737">
        <v>436.92</v>
      </c>
      <c r="E1182" s="744"/>
    </row>
    <row r="1183" spans="1:5" ht="30">
      <c r="A1183" s="739">
        <v>65005</v>
      </c>
      <c r="B1183" s="739" t="s">
        <v>4663</v>
      </c>
      <c r="C1183" s="738" t="s">
        <v>3645</v>
      </c>
      <c r="D1183" s="736">
        <v>3354.98</v>
      </c>
      <c r="E1183" s="744"/>
    </row>
    <row r="1184" spans="1:5" ht="30">
      <c r="A1184" s="739">
        <v>65023</v>
      </c>
      <c r="B1184" s="739" t="s">
        <v>4664</v>
      </c>
      <c r="C1184" s="738" t="s">
        <v>3645</v>
      </c>
      <c r="D1184" s="736">
        <v>1132.5</v>
      </c>
      <c r="E1184" s="744"/>
    </row>
    <row r="1185" spans="1:5" ht="30">
      <c r="A1185" s="739">
        <v>65024</v>
      </c>
      <c r="B1185" s="739" t="s">
        <v>4665</v>
      </c>
      <c r="C1185" s="738" t="s">
        <v>3645</v>
      </c>
      <c r="D1185" s="737">
        <v>278.33999999999997</v>
      </c>
      <c r="E1185" s="744"/>
    </row>
    <row r="1186" spans="1:5" ht="75">
      <c r="A1186" s="739">
        <v>65028</v>
      </c>
      <c r="B1186" s="739" t="s">
        <v>4666</v>
      </c>
      <c r="C1186" s="738" t="s">
        <v>3645</v>
      </c>
      <c r="D1186" s="736">
        <v>18331.48</v>
      </c>
      <c r="E1186" s="744"/>
    </row>
    <row r="1187" spans="1:5" ht="30">
      <c r="A1187" s="739">
        <v>65031</v>
      </c>
      <c r="B1187" s="739" t="s">
        <v>4667</v>
      </c>
      <c r="C1187" s="738" t="s">
        <v>3645</v>
      </c>
      <c r="D1187" s="737">
        <v>263.52</v>
      </c>
      <c r="E1187" s="744"/>
    </row>
    <row r="1188" spans="1:5" ht="30">
      <c r="A1188" s="739">
        <v>65032</v>
      </c>
      <c r="B1188" s="739" t="s">
        <v>4668</v>
      </c>
      <c r="C1188" s="738" t="s">
        <v>3645</v>
      </c>
      <c r="D1188" s="736">
        <v>2027.28</v>
      </c>
      <c r="E1188" s="744"/>
    </row>
    <row r="1189" spans="1:5" ht="30">
      <c r="A1189" s="739">
        <v>65033</v>
      </c>
      <c r="B1189" s="739" t="s">
        <v>4669</v>
      </c>
      <c r="C1189" s="738" t="s">
        <v>3645</v>
      </c>
      <c r="D1189" s="736">
        <v>1214.3800000000001</v>
      </c>
      <c r="E1189" s="744"/>
    </row>
    <row r="1190" spans="1:5" ht="30">
      <c r="A1190" s="739">
        <v>65076</v>
      </c>
      <c r="B1190" s="739" t="s">
        <v>4670</v>
      </c>
      <c r="C1190" s="738" t="s">
        <v>3645</v>
      </c>
      <c r="D1190" s="736">
        <v>12499.36</v>
      </c>
      <c r="E1190" s="744"/>
    </row>
    <row r="1191" spans="1:5" ht="15" customHeight="1">
      <c r="A1191" s="740">
        <v>652</v>
      </c>
      <c r="B1191" s="740" t="s">
        <v>4671</v>
      </c>
      <c r="C1191" s="740"/>
      <c r="D1191" s="740"/>
      <c r="E1191" s="743"/>
    </row>
    <row r="1192" spans="1:5" ht="30">
      <c r="A1192" s="739">
        <v>65204</v>
      </c>
      <c r="B1192" s="739" t="s">
        <v>4672</v>
      </c>
      <c r="C1192" s="738" t="s">
        <v>3645</v>
      </c>
      <c r="D1192" s="736">
        <v>1561.81</v>
      </c>
      <c r="E1192" s="744"/>
    </row>
    <row r="1193" spans="1:5" ht="60">
      <c r="A1193" s="739">
        <v>65256</v>
      </c>
      <c r="B1193" s="739" t="s">
        <v>4673</v>
      </c>
      <c r="C1193" s="738" t="s">
        <v>3645</v>
      </c>
      <c r="D1193" s="737">
        <v>248.55</v>
      </c>
      <c r="E1193" s="744"/>
    </row>
    <row r="1194" spans="1:5" ht="45">
      <c r="A1194" s="739">
        <v>65257</v>
      </c>
      <c r="B1194" s="739" t="s">
        <v>4674</v>
      </c>
      <c r="C1194" s="738" t="s">
        <v>3645</v>
      </c>
      <c r="D1194" s="737">
        <v>713.35</v>
      </c>
      <c r="E1194" s="744"/>
    </row>
    <row r="1195" spans="1:5" ht="15" customHeight="1">
      <c r="A1195" s="740">
        <v>655</v>
      </c>
      <c r="B1195" s="740" t="s">
        <v>4671</v>
      </c>
      <c r="C1195" s="740"/>
      <c r="D1195" s="740"/>
      <c r="E1195" s="743"/>
    </row>
    <row r="1196" spans="1:5" ht="30">
      <c r="A1196" s="739">
        <v>65502</v>
      </c>
      <c r="B1196" s="739" t="s">
        <v>4675</v>
      </c>
      <c r="C1196" s="738" t="s">
        <v>3645</v>
      </c>
      <c r="D1196" s="737">
        <v>274.07</v>
      </c>
      <c r="E1196" s="744"/>
    </row>
    <row r="1197" spans="1:5" ht="45">
      <c r="A1197" s="739">
        <v>65503</v>
      </c>
      <c r="B1197" s="739" t="s">
        <v>4676</v>
      </c>
      <c r="C1197" s="738" t="s">
        <v>3645</v>
      </c>
      <c r="D1197" s="737">
        <v>476.16</v>
      </c>
      <c r="E1197" s="744"/>
    </row>
    <row r="1198" spans="1:5" ht="45">
      <c r="A1198" s="739">
        <v>65507</v>
      </c>
      <c r="B1198" s="739" t="s">
        <v>4677</v>
      </c>
      <c r="C1198" s="738" t="s">
        <v>3645</v>
      </c>
      <c r="D1198" s="737">
        <v>25.27</v>
      </c>
      <c r="E1198" s="744"/>
    </row>
    <row r="1199" spans="1:5" ht="45">
      <c r="A1199" s="739">
        <v>65508</v>
      </c>
      <c r="B1199" s="739" t="s">
        <v>4678</v>
      </c>
      <c r="C1199" s="738" t="s">
        <v>3645</v>
      </c>
      <c r="D1199" s="737">
        <v>280.29000000000002</v>
      </c>
      <c r="E1199" s="744"/>
    </row>
    <row r="1200" spans="1:5" ht="30">
      <c r="A1200" s="739">
        <v>65509</v>
      </c>
      <c r="B1200" s="739" t="s">
        <v>4679</v>
      </c>
      <c r="C1200" s="738" t="s">
        <v>3645</v>
      </c>
      <c r="D1200" s="737">
        <v>132.61000000000001</v>
      </c>
      <c r="E1200" s="744"/>
    </row>
    <row r="1201" spans="1:5" ht="30">
      <c r="A1201" s="739">
        <v>65510</v>
      </c>
      <c r="B1201" s="739" t="s">
        <v>4680</v>
      </c>
      <c r="C1201" s="738" t="s">
        <v>3674</v>
      </c>
      <c r="D1201" s="736">
        <v>1212.03</v>
      </c>
      <c r="E1201" s="744"/>
    </row>
    <row r="1202" spans="1:5" ht="30">
      <c r="A1202" s="739">
        <v>65513</v>
      </c>
      <c r="B1202" s="739" t="s">
        <v>4681</v>
      </c>
      <c r="C1202" s="738" t="s">
        <v>3645</v>
      </c>
      <c r="D1202" s="736">
        <v>1531.26</v>
      </c>
      <c r="E1202" s="744"/>
    </row>
    <row r="1203" spans="1:5" ht="30">
      <c r="A1203" s="739">
        <v>65521</v>
      </c>
      <c r="B1203" s="739" t="s">
        <v>4682</v>
      </c>
      <c r="C1203" s="738" t="s">
        <v>3645</v>
      </c>
      <c r="D1203" s="736">
        <v>2061.73</v>
      </c>
      <c r="E1203" s="744"/>
    </row>
    <row r="1204" spans="1:5" ht="30">
      <c r="A1204" s="739">
        <v>65523</v>
      </c>
      <c r="B1204" s="739" t="s">
        <v>4683</v>
      </c>
      <c r="C1204" s="738" t="s">
        <v>3645</v>
      </c>
      <c r="D1204" s="736">
        <v>1328.44</v>
      </c>
      <c r="E1204" s="744"/>
    </row>
    <row r="1205" spans="1:5" ht="45">
      <c r="A1205" s="739">
        <v>65524</v>
      </c>
      <c r="B1205" s="739" t="s">
        <v>4684</v>
      </c>
      <c r="C1205" s="738" t="s">
        <v>3645</v>
      </c>
      <c r="D1205" s="737">
        <v>19.260000000000002</v>
      </c>
      <c r="E1205" s="744"/>
    </row>
    <row r="1206" spans="1:5">
      <c r="A1206" s="739">
        <v>65526</v>
      </c>
      <c r="B1206" s="739" t="s">
        <v>4685</v>
      </c>
      <c r="C1206" s="738" t="s">
        <v>3645</v>
      </c>
      <c r="D1206" s="737">
        <v>19.38</v>
      </c>
      <c r="E1206" s="744"/>
    </row>
    <row r="1207" spans="1:5" ht="45">
      <c r="A1207" s="739">
        <v>65528</v>
      </c>
      <c r="B1207" s="739" t="s">
        <v>4686</v>
      </c>
      <c r="C1207" s="738" t="s">
        <v>3645</v>
      </c>
      <c r="D1207" s="737">
        <v>673.3</v>
      </c>
      <c r="E1207" s="744"/>
    </row>
    <row r="1208" spans="1:5" ht="30">
      <c r="A1208" s="739">
        <v>65544</v>
      </c>
      <c r="B1208" s="739" t="s">
        <v>4687</v>
      </c>
      <c r="C1208" s="738" t="s">
        <v>3645</v>
      </c>
      <c r="D1208" s="737">
        <v>98.73</v>
      </c>
      <c r="E1208" s="744"/>
    </row>
    <row r="1209" spans="1:5" ht="30">
      <c r="A1209" s="739">
        <v>65555</v>
      </c>
      <c r="B1209" s="739" t="s">
        <v>4688</v>
      </c>
      <c r="C1209" s="738" t="s">
        <v>3674</v>
      </c>
      <c r="D1209" s="736">
        <v>1307.44</v>
      </c>
      <c r="E1209" s="744"/>
    </row>
    <row r="1210" spans="1:5" ht="30">
      <c r="A1210" s="739">
        <v>65556</v>
      </c>
      <c r="B1210" s="739" t="s">
        <v>4689</v>
      </c>
      <c r="C1210" s="738" t="s">
        <v>3674</v>
      </c>
      <c r="D1210" s="736">
        <v>1307.44</v>
      </c>
      <c r="E1210" s="744"/>
    </row>
    <row r="1211" spans="1:5" ht="30">
      <c r="A1211" s="739">
        <v>65563</v>
      </c>
      <c r="B1211" s="739" t="s">
        <v>4690</v>
      </c>
      <c r="C1211" s="738" t="s">
        <v>3674</v>
      </c>
      <c r="D1211" s="736">
        <v>1212.03</v>
      </c>
      <c r="E1211" s="744"/>
    </row>
    <row r="1212" spans="1:5" ht="30">
      <c r="A1212" s="739">
        <v>65565</v>
      </c>
      <c r="B1212" s="739" t="s">
        <v>4691</v>
      </c>
      <c r="C1212" s="738" t="s">
        <v>3645</v>
      </c>
      <c r="D1212" s="736">
        <v>2679.28</v>
      </c>
      <c r="E1212" s="744"/>
    </row>
    <row r="1213" spans="1:5" ht="30">
      <c r="A1213" s="739">
        <v>65566</v>
      </c>
      <c r="B1213" s="739" t="s">
        <v>4692</v>
      </c>
      <c r="C1213" s="738" t="s">
        <v>3645</v>
      </c>
      <c r="D1213" s="736">
        <v>3395.47</v>
      </c>
      <c r="E1213" s="744"/>
    </row>
    <row r="1214" spans="1:5" ht="30">
      <c r="A1214" s="739">
        <v>65567</v>
      </c>
      <c r="B1214" s="739" t="s">
        <v>4693</v>
      </c>
      <c r="C1214" s="738" t="s">
        <v>3645</v>
      </c>
      <c r="D1214" s="736">
        <v>1528.64</v>
      </c>
      <c r="E1214" s="744"/>
    </row>
    <row r="1215" spans="1:5" ht="30">
      <c r="A1215" s="739">
        <v>65572</v>
      </c>
      <c r="B1215" s="739" t="s">
        <v>4694</v>
      </c>
      <c r="C1215" s="738" t="s">
        <v>3645</v>
      </c>
      <c r="D1215" s="736">
        <v>2826.72</v>
      </c>
      <c r="E1215" s="744"/>
    </row>
    <row r="1216" spans="1:5" ht="30">
      <c r="A1216" s="739">
        <v>65594</v>
      </c>
      <c r="B1216" s="739" t="s">
        <v>4695</v>
      </c>
      <c r="C1216" s="738" t="s">
        <v>3674</v>
      </c>
      <c r="D1216" s="736">
        <v>1307.44</v>
      </c>
      <c r="E1216" s="744"/>
    </row>
    <row r="1217" spans="1:5" ht="45">
      <c r="A1217" s="739">
        <v>65596</v>
      </c>
      <c r="B1217" s="739" t="s">
        <v>4696</v>
      </c>
      <c r="C1217" s="738" t="s">
        <v>3645</v>
      </c>
      <c r="D1217" s="737">
        <v>320.66000000000003</v>
      </c>
      <c r="E1217" s="744"/>
    </row>
    <row r="1218" spans="1:5" ht="30">
      <c r="A1218" s="739">
        <v>65598</v>
      </c>
      <c r="B1218" s="739" t="s">
        <v>4697</v>
      </c>
      <c r="C1218" s="738" t="s">
        <v>3645</v>
      </c>
      <c r="D1218" s="737">
        <v>309.58999999999997</v>
      </c>
      <c r="E1218" s="744"/>
    </row>
    <row r="1219" spans="1:5" ht="15" customHeight="1">
      <c r="A1219" s="740">
        <v>656</v>
      </c>
      <c r="B1219" s="740" t="s">
        <v>4671</v>
      </c>
      <c r="C1219" s="740"/>
      <c r="D1219" s="740"/>
      <c r="E1219" s="743"/>
    </row>
    <row r="1220" spans="1:5" ht="45">
      <c r="A1220" s="739">
        <v>65604</v>
      </c>
      <c r="B1220" s="739" t="s">
        <v>4698</v>
      </c>
      <c r="C1220" s="738" t="s">
        <v>3645</v>
      </c>
      <c r="D1220" s="737">
        <v>32.46</v>
      </c>
      <c r="E1220" s="744"/>
    </row>
    <row r="1221" spans="1:5" ht="60">
      <c r="A1221" s="739">
        <v>65611</v>
      </c>
      <c r="B1221" s="739" t="s">
        <v>4699</v>
      </c>
      <c r="C1221" s="738" t="s">
        <v>3645</v>
      </c>
      <c r="D1221" s="737">
        <v>81.510000000000005</v>
      </c>
      <c r="E1221" s="744"/>
    </row>
    <row r="1222" spans="1:5" ht="30">
      <c r="A1222" s="739">
        <v>65670</v>
      </c>
      <c r="B1222" s="739" t="s">
        <v>4700</v>
      </c>
      <c r="C1222" s="738" t="s">
        <v>3645</v>
      </c>
      <c r="D1222" s="737">
        <v>118.81</v>
      </c>
      <c r="E1222" s="744"/>
    </row>
    <row r="1223" spans="1:5" ht="45">
      <c r="A1223" s="739">
        <v>65697</v>
      </c>
      <c r="B1223" s="739" t="s">
        <v>4701</v>
      </c>
      <c r="C1223" s="738" t="s">
        <v>3645</v>
      </c>
      <c r="D1223" s="737">
        <v>222.28</v>
      </c>
      <c r="E1223" s="744"/>
    </row>
    <row r="1224" spans="1:5" ht="45">
      <c r="A1224" s="739">
        <v>65698</v>
      </c>
      <c r="B1224" s="739" t="s">
        <v>4702</v>
      </c>
      <c r="C1224" s="738" t="s">
        <v>3645</v>
      </c>
      <c r="D1224" s="737">
        <v>99.42</v>
      </c>
      <c r="E1224" s="744"/>
    </row>
    <row r="1225" spans="1:5" ht="15" customHeight="1">
      <c r="A1225" s="740">
        <v>657</v>
      </c>
      <c r="B1225" s="740" t="s">
        <v>4671</v>
      </c>
      <c r="C1225" s="740"/>
      <c r="D1225" s="740"/>
      <c r="E1225" s="743"/>
    </row>
    <row r="1226" spans="1:5" ht="45">
      <c r="A1226" s="739">
        <v>65717</v>
      </c>
      <c r="B1226" s="739" t="s">
        <v>4703</v>
      </c>
      <c r="C1226" s="738" t="s">
        <v>3645</v>
      </c>
      <c r="D1226" s="737">
        <v>273.79000000000002</v>
      </c>
      <c r="E1226" s="744"/>
    </row>
    <row r="1227" spans="1:5" ht="15" customHeight="1">
      <c r="A1227" s="740">
        <v>658</v>
      </c>
      <c r="B1227" s="740" t="s">
        <v>4671</v>
      </c>
      <c r="C1227" s="740"/>
      <c r="D1227" s="740"/>
      <c r="E1227" s="743"/>
    </row>
    <row r="1228" spans="1:5" ht="30">
      <c r="A1228" s="739">
        <v>65812</v>
      </c>
      <c r="B1228" s="739" t="s">
        <v>4704</v>
      </c>
      <c r="C1228" s="738" t="s">
        <v>3645</v>
      </c>
      <c r="D1228" s="737">
        <v>339.26</v>
      </c>
      <c r="E1228" s="744"/>
    </row>
    <row r="1229" spans="1:5" ht="30">
      <c r="A1229" s="739">
        <v>65829</v>
      </c>
      <c r="B1229" s="739" t="s">
        <v>4705</v>
      </c>
      <c r="C1229" s="738" t="s">
        <v>3645</v>
      </c>
      <c r="D1229" s="736">
        <v>1776.95</v>
      </c>
      <c r="E1229" s="744"/>
    </row>
    <row r="1230" spans="1:5" ht="30">
      <c r="A1230" s="739">
        <v>65830</v>
      </c>
      <c r="B1230" s="739" t="s">
        <v>4706</v>
      </c>
      <c r="C1230" s="738" t="s">
        <v>3645</v>
      </c>
      <c r="D1230" s="736">
        <v>2488.81</v>
      </c>
      <c r="E1230" s="744"/>
    </row>
    <row r="1231" spans="1:5" ht="30">
      <c r="A1231" s="739">
        <v>65831</v>
      </c>
      <c r="B1231" s="739" t="s">
        <v>4707</v>
      </c>
      <c r="C1231" s="738" t="s">
        <v>3645</v>
      </c>
      <c r="D1231" s="737">
        <v>211.63</v>
      </c>
      <c r="E1231" s="744"/>
    </row>
    <row r="1232" spans="1:5" ht="30">
      <c r="A1232" s="739">
        <v>65847</v>
      </c>
      <c r="B1232" s="739" t="s">
        <v>4708</v>
      </c>
      <c r="C1232" s="738" t="s">
        <v>3645</v>
      </c>
      <c r="D1232" s="737">
        <v>249</v>
      </c>
      <c r="E1232" s="744"/>
    </row>
    <row r="1233" spans="1:5" ht="30">
      <c r="A1233" s="739">
        <v>65861</v>
      </c>
      <c r="B1233" s="739" t="s">
        <v>4709</v>
      </c>
      <c r="C1233" s="738" t="s">
        <v>3645</v>
      </c>
      <c r="D1233" s="737">
        <v>264.01</v>
      </c>
      <c r="E1233" s="744"/>
    </row>
    <row r="1234" spans="1:5" ht="30">
      <c r="A1234" s="739">
        <v>65881</v>
      </c>
      <c r="B1234" s="739" t="s">
        <v>4710</v>
      </c>
      <c r="C1234" s="738" t="s">
        <v>3645</v>
      </c>
      <c r="D1234" s="736">
        <v>1796.82</v>
      </c>
      <c r="E1234" s="744"/>
    </row>
    <row r="1235" spans="1:5" ht="15" customHeight="1">
      <c r="A1235" s="740">
        <v>659</v>
      </c>
      <c r="B1235" s="740" t="s">
        <v>4671</v>
      </c>
      <c r="C1235" s="740"/>
      <c r="D1235" s="740"/>
      <c r="E1235" s="743"/>
    </row>
    <row r="1236" spans="1:5" ht="30">
      <c r="A1236" s="739">
        <v>65943</v>
      </c>
      <c r="B1236" s="739" t="s">
        <v>4711</v>
      </c>
      <c r="C1236" s="738" t="s">
        <v>3645</v>
      </c>
      <c r="D1236" s="737">
        <v>304.83999999999997</v>
      </c>
      <c r="E1236" s="744"/>
    </row>
    <row r="1237" spans="1:5" ht="45">
      <c r="A1237" s="739">
        <v>65955</v>
      </c>
      <c r="B1237" s="739" t="s">
        <v>4712</v>
      </c>
      <c r="C1237" s="738" t="s">
        <v>3645</v>
      </c>
      <c r="D1237" s="737">
        <v>757.49</v>
      </c>
      <c r="E1237" s="744"/>
    </row>
    <row r="1238" spans="1:5" ht="30">
      <c r="A1238" s="739">
        <v>65973</v>
      </c>
      <c r="B1238" s="739" t="s">
        <v>4713</v>
      </c>
      <c r="C1238" s="738" t="s">
        <v>3645</v>
      </c>
      <c r="D1238" s="736">
        <v>1627.72</v>
      </c>
      <c r="E1238" s="744"/>
    </row>
    <row r="1239" spans="1:5">
      <c r="A1239" s="740">
        <v>660</v>
      </c>
      <c r="B1239" s="740" t="s">
        <v>4714</v>
      </c>
      <c r="C1239" s="740"/>
      <c r="D1239" s="740"/>
      <c r="E1239" s="743"/>
    </row>
    <row r="1240" spans="1:5" ht="45">
      <c r="A1240" s="739">
        <v>66008</v>
      </c>
      <c r="B1240" s="739" t="s">
        <v>4715</v>
      </c>
      <c r="C1240" s="738" t="s">
        <v>3645</v>
      </c>
      <c r="D1240" s="737">
        <v>187.65</v>
      </c>
      <c r="E1240" s="744"/>
    </row>
    <row r="1241" spans="1:5" ht="30">
      <c r="A1241" s="739">
        <v>66009</v>
      </c>
      <c r="B1241" s="739" t="s">
        <v>5014</v>
      </c>
      <c r="C1241" s="738" t="s">
        <v>3645</v>
      </c>
      <c r="D1241" s="737">
        <v>200.29</v>
      </c>
      <c r="E1241" s="744"/>
    </row>
    <row r="1242" spans="1:5" ht="75">
      <c r="A1242" s="739">
        <v>66012</v>
      </c>
      <c r="B1242" s="739" t="s">
        <v>4716</v>
      </c>
      <c r="C1242" s="738" t="s">
        <v>3645</v>
      </c>
      <c r="D1242" s="737">
        <v>253.44</v>
      </c>
      <c r="E1242" s="744"/>
    </row>
    <row r="1243" spans="1:5" ht="30">
      <c r="A1243" s="739">
        <v>66013</v>
      </c>
      <c r="B1243" s="739" t="s">
        <v>4717</v>
      </c>
      <c r="C1243" s="738" t="s">
        <v>3645</v>
      </c>
      <c r="D1243" s="737">
        <v>138.56</v>
      </c>
      <c r="E1243" s="744"/>
    </row>
    <row r="1244" spans="1:5" ht="60">
      <c r="A1244" s="739">
        <v>66022</v>
      </c>
      <c r="B1244" s="739" t="s">
        <v>4718</v>
      </c>
      <c r="C1244" s="738" t="s">
        <v>3645</v>
      </c>
      <c r="D1244" s="737">
        <v>113.37</v>
      </c>
      <c r="E1244" s="744"/>
    </row>
    <row r="1245" spans="1:5" ht="45">
      <c r="A1245" s="739">
        <v>66024</v>
      </c>
      <c r="B1245" s="739" t="s">
        <v>4719</v>
      </c>
      <c r="C1245" s="738" t="s">
        <v>3645</v>
      </c>
      <c r="D1245" s="737">
        <v>25.9</v>
      </c>
      <c r="E1245" s="744"/>
    </row>
    <row r="1246" spans="1:5" ht="30">
      <c r="A1246" s="739">
        <v>66027</v>
      </c>
      <c r="B1246" s="739" t="s">
        <v>4720</v>
      </c>
      <c r="C1246" s="738" t="s">
        <v>3645</v>
      </c>
      <c r="D1246" s="737">
        <v>317.07</v>
      </c>
      <c r="E1246" s="744"/>
    </row>
    <row r="1247" spans="1:5" ht="45">
      <c r="A1247" s="739">
        <v>66045</v>
      </c>
      <c r="B1247" s="739" t="s">
        <v>4721</v>
      </c>
      <c r="C1247" s="738" t="s">
        <v>3645</v>
      </c>
      <c r="D1247" s="737">
        <v>345.66</v>
      </c>
      <c r="E1247" s="744"/>
    </row>
    <row r="1248" spans="1:5" ht="45">
      <c r="A1248" s="739">
        <v>66048</v>
      </c>
      <c r="B1248" s="739" t="s">
        <v>4722</v>
      </c>
      <c r="C1248" s="738" t="s">
        <v>3645</v>
      </c>
      <c r="D1248" s="737">
        <v>75.78</v>
      </c>
      <c r="E1248" s="744"/>
    </row>
    <row r="1249" spans="1:5" ht="30">
      <c r="A1249" s="739">
        <v>66049</v>
      </c>
      <c r="B1249" s="739" t="s">
        <v>4723</v>
      </c>
      <c r="C1249" s="738" t="s">
        <v>3645</v>
      </c>
      <c r="D1249" s="737">
        <v>17.62</v>
      </c>
      <c r="E1249" s="744"/>
    </row>
    <row r="1250" spans="1:5" ht="45">
      <c r="A1250" s="739">
        <v>66058</v>
      </c>
      <c r="B1250" s="739" t="s">
        <v>4724</v>
      </c>
      <c r="C1250" s="738" t="s">
        <v>3645</v>
      </c>
      <c r="D1250" s="737">
        <v>187.65</v>
      </c>
      <c r="E1250" s="744"/>
    </row>
    <row r="1251" spans="1:5" ht="30">
      <c r="A1251" s="739">
        <v>66074</v>
      </c>
      <c r="B1251" s="739" t="s">
        <v>4725</v>
      </c>
      <c r="C1251" s="738" t="s">
        <v>3645</v>
      </c>
      <c r="D1251" s="737">
        <v>408.06</v>
      </c>
      <c r="E1251" s="744"/>
    </row>
    <row r="1252" spans="1:5">
      <c r="A1252" s="740">
        <v>661</v>
      </c>
      <c r="B1252" s="740" t="s">
        <v>4714</v>
      </c>
      <c r="C1252" s="740"/>
      <c r="D1252" s="740"/>
      <c r="E1252" s="743"/>
    </row>
    <row r="1253" spans="1:5" ht="30">
      <c r="A1253" s="739">
        <v>66124</v>
      </c>
      <c r="B1253" s="739" t="s">
        <v>4726</v>
      </c>
      <c r="C1253" s="738" t="s">
        <v>3645</v>
      </c>
      <c r="D1253" s="737">
        <v>200.29</v>
      </c>
      <c r="E1253" s="744"/>
    </row>
    <row r="1254" spans="1:5" ht="30">
      <c r="A1254" s="739">
        <v>66125</v>
      </c>
      <c r="B1254" s="739" t="s">
        <v>4727</v>
      </c>
      <c r="C1254" s="738" t="s">
        <v>3645</v>
      </c>
      <c r="D1254" s="737">
        <v>170.93</v>
      </c>
      <c r="E1254" s="744"/>
    </row>
    <row r="1255" spans="1:5" ht="60">
      <c r="A1255" s="739">
        <v>66178</v>
      </c>
      <c r="B1255" s="739" t="s">
        <v>4728</v>
      </c>
      <c r="C1255" s="738" t="s">
        <v>3645</v>
      </c>
      <c r="D1255" s="737">
        <v>769.51</v>
      </c>
      <c r="E1255" s="744"/>
    </row>
    <row r="1256" spans="1:5" ht="15" customHeight="1">
      <c r="A1256" s="740">
        <v>662</v>
      </c>
      <c r="B1256" s="740" t="s">
        <v>4671</v>
      </c>
      <c r="C1256" s="740"/>
      <c r="D1256" s="740"/>
      <c r="E1256" s="743"/>
    </row>
    <row r="1257" spans="1:5" ht="30">
      <c r="A1257" s="739">
        <v>66207</v>
      </c>
      <c r="B1257" s="739" t="s">
        <v>4729</v>
      </c>
      <c r="C1257" s="738" t="s">
        <v>3645</v>
      </c>
      <c r="D1257" s="736">
        <v>1169.08</v>
      </c>
      <c r="E1257" s="744"/>
    </row>
    <row r="1258" spans="1:5">
      <c r="A1258" s="740">
        <v>663</v>
      </c>
      <c r="B1258" s="740" t="s">
        <v>4714</v>
      </c>
      <c r="C1258" s="740"/>
      <c r="D1258" s="740"/>
      <c r="E1258" s="743"/>
    </row>
    <row r="1259" spans="1:5" ht="60">
      <c r="A1259" s="739">
        <v>66301</v>
      </c>
      <c r="B1259" s="739" t="s">
        <v>4730</v>
      </c>
      <c r="C1259" s="738" t="s">
        <v>3645</v>
      </c>
      <c r="D1259" s="737">
        <v>502.98</v>
      </c>
      <c r="E1259" s="744"/>
    </row>
    <row r="1260" spans="1:5" ht="30">
      <c r="A1260" s="739">
        <v>66335</v>
      </c>
      <c r="B1260" s="739" t="s">
        <v>4731</v>
      </c>
      <c r="C1260" s="738" t="s">
        <v>3645</v>
      </c>
      <c r="D1260" s="737">
        <v>263.72000000000003</v>
      </c>
      <c r="E1260" s="744"/>
    </row>
    <row r="1261" spans="1:5" ht="30">
      <c r="A1261" s="739">
        <v>66368</v>
      </c>
      <c r="B1261" s="739" t="s">
        <v>4732</v>
      </c>
      <c r="C1261" s="738" t="s">
        <v>3645</v>
      </c>
      <c r="D1261" s="737">
        <v>653.97</v>
      </c>
      <c r="E1261" s="744"/>
    </row>
    <row r="1262" spans="1:5" ht="30">
      <c r="A1262" s="739">
        <v>66372</v>
      </c>
      <c r="B1262" s="739" t="s">
        <v>4733</v>
      </c>
      <c r="C1262" s="738" t="s">
        <v>3645</v>
      </c>
      <c r="D1262" s="737">
        <v>289.02999999999997</v>
      </c>
      <c r="E1262" s="744"/>
    </row>
    <row r="1263" spans="1:5">
      <c r="A1263" s="740">
        <v>666</v>
      </c>
      <c r="B1263" s="740" t="s">
        <v>4734</v>
      </c>
      <c r="C1263" s="740"/>
      <c r="D1263" s="740"/>
      <c r="E1263" s="743"/>
    </row>
    <row r="1264" spans="1:5" ht="45">
      <c r="A1264" s="739">
        <v>66608</v>
      </c>
      <c r="B1264" s="739" t="s">
        <v>4735</v>
      </c>
      <c r="C1264" s="738" t="s">
        <v>3645</v>
      </c>
      <c r="D1264" s="736">
        <v>1089.06</v>
      </c>
      <c r="E1264" s="744"/>
    </row>
    <row r="1265" spans="1:5" ht="15" customHeight="1">
      <c r="A1265" s="740">
        <v>670</v>
      </c>
      <c r="B1265" s="740" t="s">
        <v>4736</v>
      </c>
      <c r="C1265" s="740"/>
      <c r="D1265" s="740"/>
      <c r="E1265" s="743"/>
    </row>
    <row r="1266" spans="1:5" ht="45">
      <c r="A1266" s="739">
        <v>67001</v>
      </c>
      <c r="B1266" s="739" t="s">
        <v>4737</v>
      </c>
      <c r="C1266" s="738" t="s">
        <v>3645</v>
      </c>
      <c r="D1266" s="737">
        <v>369.2</v>
      </c>
      <c r="E1266" s="744"/>
    </row>
    <row r="1267" spans="1:5" ht="30">
      <c r="A1267" s="739">
        <v>67004</v>
      </c>
      <c r="B1267" s="739" t="s">
        <v>4738</v>
      </c>
      <c r="C1267" s="738" t="s">
        <v>3645</v>
      </c>
      <c r="D1267" s="737">
        <v>679.18</v>
      </c>
      <c r="E1267" s="744"/>
    </row>
    <row r="1268" spans="1:5" ht="30">
      <c r="A1268" s="739">
        <v>67007</v>
      </c>
      <c r="B1268" s="739" t="s">
        <v>4739</v>
      </c>
      <c r="C1268" s="738" t="s">
        <v>3645</v>
      </c>
      <c r="D1268" s="737">
        <v>272.92</v>
      </c>
      <c r="E1268" s="744"/>
    </row>
    <row r="1269" spans="1:5" ht="30">
      <c r="A1269" s="739">
        <v>67008</v>
      </c>
      <c r="B1269" s="739" t="s">
        <v>4740</v>
      </c>
      <c r="C1269" s="738" t="s">
        <v>3645</v>
      </c>
      <c r="D1269" s="737">
        <v>76.28</v>
      </c>
      <c r="E1269" s="744"/>
    </row>
    <row r="1270" spans="1:5" ht="30">
      <c r="A1270" s="739">
        <v>67035</v>
      </c>
      <c r="B1270" s="739" t="s">
        <v>4741</v>
      </c>
      <c r="C1270" s="738" t="s">
        <v>3645</v>
      </c>
      <c r="D1270" s="737">
        <v>10.23</v>
      </c>
      <c r="E1270" s="744"/>
    </row>
    <row r="1271" spans="1:5" ht="30">
      <c r="A1271" s="739">
        <v>67040</v>
      </c>
      <c r="B1271" s="739" t="s">
        <v>4742</v>
      </c>
      <c r="C1271" s="738" t="s">
        <v>3645</v>
      </c>
      <c r="D1271" s="737">
        <v>159.9</v>
      </c>
      <c r="E1271" s="744"/>
    </row>
    <row r="1272" spans="1:5" ht="45">
      <c r="A1272" s="739">
        <v>67042</v>
      </c>
      <c r="B1272" s="739" t="s">
        <v>4743</v>
      </c>
      <c r="C1272" s="738" t="s">
        <v>3645</v>
      </c>
      <c r="D1272" s="737">
        <v>149.93</v>
      </c>
      <c r="E1272" s="744"/>
    </row>
    <row r="1273" spans="1:5" ht="45">
      <c r="A1273" s="739">
        <v>67043</v>
      </c>
      <c r="B1273" s="739" t="s">
        <v>4744</v>
      </c>
      <c r="C1273" s="738" t="s">
        <v>3645</v>
      </c>
      <c r="D1273" s="737">
        <v>167.94</v>
      </c>
      <c r="E1273" s="744"/>
    </row>
    <row r="1274" spans="1:5" ht="30">
      <c r="A1274" s="739">
        <v>67046</v>
      </c>
      <c r="B1274" s="739" t="s">
        <v>4745</v>
      </c>
      <c r="C1274" s="738" t="s">
        <v>3645</v>
      </c>
      <c r="D1274" s="737">
        <v>142.82</v>
      </c>
      <c r="E1274" s="744"/>
    </row>
    <row r="1275" spans="1:5" ht="30">
      <c r="A1275" s="739">
        <v>67047</v>
      </c>
      <c r="B1275" s="739" t="s">
        <v>4746</v>
      </c>
      <c r="C1275" s="738" t="s">
        <v>3645</v>
      </c>
      <c r="D1275" s="737">
        <v>796.16</v>
      </c>
      <c r="E1275" s="744"/>
    </row>
    <row r="1276" spans="1:5" ht="30">
      <c r="A1276" s="739">
        <v>67050</v>
      </c>
      <c r="B1276" s="739" t="s">
        <v>4747</v>
      </c>
      <c r="C1276" s="738" t="s">
        <v>3645</v>
      </c>
      <c r="D1276" s="737">
        <v>344.33</v>
      </c>
      <c r="E1276" s="744"/>
    </row>
    <row r="1277" spans="1:5" ht="30">
      <c r="A1277" s="739">
        <v>67051</v>
      </c>
      <c r="B1277" s="739" t="s">
        <v>4748</v>
      </c>
      <c r="C1277" s="738" t="s">
        <v>3645</v>
      </c>
      <c r="D1277" s="737">
        <v>80.92</v>
      </c>
      <c r="E1277" s="744"/>
    </row>
    <row r="1278" spans="1:5" ht="45">
      <c r="A1278" s="739">
        <v>67054</v>
      </c>
      <c r="B1278" s="739" t="s">
        <v>4749</v>
      </c>
      <c r="C1278" s="738" t="s">
        <v>3645</v>
      </c>
      <c r="D1278" s="737">
        <v>456.75</v>
      </c>
      <c r="E1278" s="744"/>
    </row>
    <row r="1279" spans="1:5" ht="30">
      <c r="A1279" s="739">
        <v>67061</v>
      </c>
      <c r="B1279" s="739" t="s">
        <v>4750</v>
      </c>
      <c r="C1279" s="738" t="s">
        <v>3645</v>
      </c>
      <c r="D1279" s="737">
        <v>13.94</v>
      </c>
      <c r="E1279" s="744"/>
    </row>
    <row r="1280" spans="1:5" ht="30">
      <c r="A1280" s="739">
        <v>67066</v>
      </c>
      <c r="B1280" s="739" t="s">
        <v>4751</v>
      </c>
      <c r="C1280" s="738" t="s">
        <v>3645</v>
      </c>
      <c r="D1280" s="737">
        <v>569.91</v>
      </c>
      <c r="E1280" s="744"/>
    </row>
    <row r="1281" spans="1:5" ht="30">
      <c r="A1281" s="739">
        <v>67067</v>
      </c>
      <c r="B1281" s="739" t="s">
        <v>4752</v>
      </c>
      <c r="C1281" s="738" t="s">
        <v>3645</v>
      </c>
      <c r="D1281" s="737">
        <v>86.27</v>
      </c>
      <c r="E1281" s="744"/>
    </row>
    <row r="1282" spans="1:5" ht="60">
      <c r="A1282" s="739">
        <v>67090</v>
      </c>
      <c r="B1282" s="739" t="s">
        <v>4753</v>
      </c>
      <c r="C1282" s="738" t="s">
        <v>3645</v>
      </c>
      <c r="D1282" s="737">
        <v>15.2</v>
      </c>
      <c r="E1282" s="744"/>
    </row>
    <row r="1283" spans="1:5" ht="30">
      <c r="A1283" s="739">
        <v>67094</v>
      </c>
      <c r="B1283" s="739" t="s">
        <v>4754</v>
      </c>
      <c r="C1283" s="738" t="s">
        <v>3645</v>
      </c>
      <c r="D1283" s="737">
        <v>162.66</v>
      </c>
      <c r="E1283" s="744"/>
    </row>
    <row r="1284" spans="1:5" ht="15" customHeight="1">
      <c r="A1284" s="740">
        <v>671</v>
      </c>
      <c r="B1284" s="740" t="s">
        <v>4736</v>
      </c>
      <c r="C1284" s="740"/>
      <c r="D1284" s="740"/>
      <c r="E1284" s="743"/>
    </row>
    <row r="1285" spans="1:5" ht="30">
      <c r="A1285" s="739">
        <v>67130</v>
      </c>
      <c r="B1285" s="739" t="s">
        <v>4755</v>
      </c>
      <c r="C1285" s="738" t="s">
        <v>3645</v>
      </c>
      <c r="D1285" s="737">
        <v>122.37</v>
      </c>
      <c r="E1285" s="744"/>
    </row>
    <row r="1286" spans="1:5">
      <c r="A1286" s="740">
        <v>675</v>
      </c>
      <c r="B1286" s="740" t="s">
        <v>4756</v>
      </c>
      <c r="C1286" s="740"/>
      <c r="D1286" s="740"/>
      <c r="E1286" s="743"/>
    </row>
    <row r="1287" spans="1:5" ht="30">
      <c r="A1287" s="739">
        <v>67507</v>
      </c>
      <c r="B1287" s="739" t="s">
        <v>4757</v>
      </c>
      <c r="C1287" s="738" t="s">
        <v>3645</v>
      </c>
      <c r="D1287" s="737">
        <v>29.51</v>
      </c>
      <c r="E1287" s="744"/>
    </row>
    <row r="1288" spans="1:5" ht="30">
      <c r="A1288" s="739">
        <v>67510</v>
      </c>
      <c r="B1288" s="739" t="s">
        <v>4758</v>
      </c>
      <c r="C1288" s="738" t="s">
        <v>3645</v>
      </c>
      <c r="D1288" s="737">
        <v>27.39</v>
      </c>
      <c r="E1288" s="744"/>
    </row>
    <row r="1289" spans="1:5" ht="45">
      <c r="A1289" s="739">
        <v>67512</v>
      </c>
      <c r="B1289" s="739" t="s">
        <v>4759</v>
      </c>
      <c r="C1289" s="738" t="s">
        <v>3645</v>
      </c>
      <c r="D1289" s="737">
        <v>51.72</v>
      </c>
      <c r="E1289" s="744"/>
    </row>
    <row r="1290" spans="1:5" ht="30">
      <c r="A1290" s="739">
        <v>67522</v>
      </c>
      <c r="B1290" s="739" t="s">
        <v>4760</v>
      </c>
      <c r="C1290" s="738" t="s">
        <v>3645</v>
      </c>
      <c r="D1290" s="737">
        <v>13.91</v>
      </c>
      <c r="E1290" s="744"/>
    </row>
    <row r="1291" spans="1:5" ht="45">
      <c r="A1291" s="739">
        <v>67533</v>
      </c>
      <c r="B1291" s="739" t="s">
        <v>4761</v>
      </c>
      <c r="C1291" s="738" t="s">
        <v>3645</v>
      </c>
      <c r="D1291" s="737">
        <v>628</v>
      </c>
      <c r="E1291" s="744"/>
    </row>
    <row r="1292" spans="1:5" ht="30">
      <c r="A1292" s="739">
        <v>67552</v>
      </c>
      <c r="B1292" s="739" t="s">
        <v>4762</v>
      </c>
      <c r="C1292" s="738" t="s">
        <v>3645</v>
      </c>
      <c r="D1292" s="737">
        <v>29.14</v>
      </c>
      <c r="E1292" s="744"/>
    </row>
    <row r="1293" spans="1:5" ht="30">
      <c r="A1293" s="739">
        <v>67560</v>
      </c>
      <c r="B1293" s="739" t="s">
        <v>4763</v>
      </c>
      <c r="C1293" s="738" t="s">
        <v>3645</v>
      </c>
      <c r="D1293" s="737">
        <v>52.61</v>
      </c>
      <c r="E1293" s="744"/>
    </row>
    <row r="1294" spans="1:5" ht="30">
      <c r="A1294" s="739">
        <v>67561</v>
      </c>
      <c r="B1294" s="739" t="s">
        <v>4764</v>
      </c>
      <c r="C1294" s="738" t="s">
        <v>3645</v>
      </c>
      <c r="D1294" s="737">
        <v>61.49</v>
      </c>
      <c r="E1294" s="744"/>
    </row>
    <row r="1295" spans="1:5" ht="30">
      <c r="A1295" s="739">
        <v>67578</v>
      </c>
      <c r="B1295" s="739" t="s">
        <v>4765</v>
      </c>
      <c r="C1295" s="738" t="s">
        <v>3645</v>
      </c>
      <c r="D1295" s="737">
        <v>29.51</v>
      </c>
      <c r="E1295" s="744"/>
    </row>
    <row r="1296" spans="1:5">
      <c r="A1296" s="740">
        <v>676</v>
      </c>
      <c r="B1296" s="740" t="s">
        <v>4766</v>
      </c>
      <c r="C1296" s="740"/>
      <c r="D1296" s="740"/>
      <c r="E1296" s="743"/>
    </row>
    <row r="1297" spans="1:5" ht="30">
      <c r="A1297" s="739">
        <v>67650</v>
      </c>
      <c r="B1297" s="739" t="s">
        <v>4767</v>
      </c>
      <c r="C1297" s="738" t="s">
        <v>3645</v>
      </c>
      <c r="D1297" s="737">
        <v>43.68</v>
      </c>
      <c r="E1297" s="744"/>
    </row>
    <row r="1298" spans="1:5" ht="30">
      <c r="A1298" s="739">
        <v>67651</v>
      </c>
      <c r="B1298" s="739" t="s">
        <v>4768</v>
      </c>
      <c r="C1298" s="738" t="s">
        <v>3645</v>
      </c>
      <c r="D1298" s="737">
        <v>23.58</v>
      </c>
      <c r="E1298" s="744"/>
    </row>
    <row r="1299" spans="1:5">
      <c r="A1299" s="739">
        <v>67652</v>
      </c>
      <c r="B1299" s="739" t="s">
        <v>4769</v>
      </c>
      <c r="C1299" s="738" t="s">
        <v>3645</v>
      </c>
      <c r="D1299" s="737">
        <v>9.3699999999999992</v>
      </c>
      <c r="E1299" s="744"/>
    </row>
    <row r="1300" spans="1:5">
      <c r="A1300" s="740">
        <v>680</v>
      </c>
      <c r="B1300" s="740" t="s">
        <v>4770</v>
      </c>
      <c r="C1300" s="740"/>
      <c r="D1300" s="740"/>
      <c r="E1300" s="743"/>
    </row>
    <row r="1301" spans="1:5" ht="30">
      <c r="A1301" s="739">
        <v>68001</v>
      </c>
      <c r="B1301" s="739" t="s">
        <v>4771</v>
      </c>
      <c r="C1301" s="738" t="s">
        <v>3674</v>
      </c>
      <c r="D1301" s="737">
        <v>14.47</v>
      </c>
      <c r="E1301" s="744"/>
    </row>
    <row r="1302" spans="1:5" ht="30">
      <c r="A1302" s="739">
        <v>68017</v>
      </c>
      <c r="B1302" s="739" t="s">
        <v>4772</v>
      </c>
      <c r="C1302" s="738" t="s">
        <v>3645</v>
      </c>
      <c r="D1302" s="737">
        <v>30.58</v>
      </c>
      <c r="E1302" s="744"/>
    </row>
    <row r="1303" spans="1:5" ht="30">
      <c r="A1303" s="739">
        <v>68020</v>
      </c>
      <c r="B1303" s="739" t="s">
        <v>4773</v>
      </c>
      <c r="C1303" s="738" t="s">
        <v>824</v>
      </c>
      <c r="D1303" s="737">
        <v>127.31</v>
      </c>
      <c r="E1303" s="744"/>
    </row>
    <row r="1304" spans="1:5" ht="30">
      <c r="A1304" s="739">
        <v>68023</v>
      </c>
      <c r="B1304" s="739" t="s">
        <v>4774</v>
      </c>
      <c r="C1304" s="738" t="s">
        <v>3674</v>
      </c>
      <c r="D1304" s="737">
        <v>202.84</v>
      </c>
      <c r="E1304" s="744"/>
    </row>
    <row r="1305" spans="1:5" ht="30">
      <c r="A1305" s="739">
        <v>68047</v>
      </c>
      <c r="B1305" s="739" t="s">
        <v>4775</v>
      </c>
      <c r="C1305" s="738" t="s">
        <v>824</v>
      </c>
      <c r="D1305" s="737">
        <v>163.26</v>
      </c>
      <c r="E1305" s="744"/>
    </row>
    <row r="1306" spans="1:5" ht="15" customHeight="1">
      <c r="A1306" s="740">
        <v>681</v>
      </c>
      <c r="B1306" s="740" t="s">
        <v>4776</v>
      </c>
      <c r="C1306" s="740"/>
      <c r="D1306" s="740"/>
      <c r="E1306" s="743"/>
    </row>
    <row r="1307" spans="1:5" ht="45">
      <c r="A1307" s="739">
        <v>68138</v>
      </c>
      <c r="B1307" s="739" t="s">
        <v>4777</v>
      </c>
      <c r="C1307" s="738" t="s">
        <v>3645</v>
      </c>
      <c r="D1307" s="737">
        <v>327.52</v>
      </c>
      <c r="E1307" s="744"/>
    </row>
    <row r="1308" spans="1:5">
      <c r="A1308" s="740">
        <v>685</v>
      </c>
      <c r="B1308" s="740" t="s">
        <v>4778</v>
      </c>
      <c r="C1308" s="740"/>
      <c r="D1308" s="740"/>
      <c r="E1308" s="743"/>
    </row>
    <row r="1309" spans="1:5" ht="60">
      <c r="A1309" s="739">
        <v>68509</v>
      </c>
      <c r="B1309" s="739" t="s">
        <v>4779</v>
      </c>
      <c r="C1309" s="738" t="s">
        <v>3674</v>
      </c>
      <c r="D1309" s="737">
        <v>14.14</v>
      </c>
      <c r="E1309" s="744"/>
    </row>
    <row r="1310" spans="1:5">
      <c r="A1310" s="740">
        <v>691</v>
      </c>
      <c r="B1310" s="740" t="s">
        <v>3841</v>
      </c>
      <c r="C1310" s="740"/>
      <c r="D1310" s="740"/>
      <c r="E1310" s="743"/>
    </row>
    <row r="1311" spans="1:5" ht="30">
      <c r="A1311" s="739">
        <v>69172</v>
      </c>
      <c r="B1311" s="739" t="s">
        <v>4780</v>
      </c>
      <c r="C1311" s="738" t="s">
        <v>3645</v>
      </c>
      <c r="D1311" s="737">
        <v>70.680000000000007</v>
      </c>
      <c r="E1311" s="744"/>
    </row>
    <row r="1312" spans="1:5" ht="45">
      <c r="A1312" s="739">
        <v>69185</v>
      </c>
      <c r="B1312" s="739" t="s">
        <v>4781</v>
      </c>
      <c r="C1312" s="738" t="s">
        <v>3674</v>
      </c>
      <c r="D1312" s="737">
        <v>13.13</v>
      </c>
      <c r="E1312" s="744"/>
    </row>
    <row r="1313" spans="1:5" ht="30">
      <c r="A1313" s="739">
        <v>69191</v>
      </c>
      <c r="B1313" s="739" t="s">
        <v>4782</v>
      </c>
      <c r="C1313" s="738" t="s">
        <v>3645</v>
      </c>
      <c r="D1313" s="737">
        <v>158.18</v>
      </c>
      <c r="E1313" s="744"/>
    </row>
    <row r="1314" spans="1:5" ht="45">
      <c r="A1314" s="739">
        <v>69194</v>
      </c>
      <c r="B1314" s="739" t="s">
        <v>4783</v>
      </c>
      <c r="C1314" s="738" t="s">
        <v>3645</v>
      </c>
      <c r="D1314" s="737">
        <v>316.08</v>
      </c>
      <c r="E1314" s="744"/>
    </row>
    <row r="1315" spans="1:5">
      <c r="A1315" s="740">
        <v>692</v>
      </c>
      <c r="B1315" s="740" t="s">
        <v>4784</v>
      </c>
      <c r="C1315" s="740"/>
      <c r="D1315" s="740"/>
      <c r="E1315" s="743"/>
    </row>
    <row r="1316" spans="1:5" ht="45">
      <c r="A1316" s="739">
        <v>69213</v>
      </c>
      <c r="B1316" s="739" t="s">
        <v>4785</v>
      </c>
      <c r="C1316" s="738" t="s">
        <v>3645</v>
      </c>
      <c r="D1316" s="737">
        <v>245.9</v>
      </c>
      <c r="E1316" s="744"/>
    </row>
    <row r="1317" spans="1:5" ht="30">
      <c r="A1317" s="739">
        <v>69284</v>
      </c>
      <c r="B1317" s="739" t="s">
        <v>4786</v>
      </c>
      <c r="C1317" s="738" t="s">
        <v>824</v>
      </c>
      <c r="D1317" s="737">
        <v>57.89</v>
      </c>
      <c r="E1317" s="744"/>
    </row>
    <row r="1318" spans="1:5" ht="45">
      <c r="A1318" s="739">
        <v>69291</v>
      </c>
      <c r="B1318" s="739" t="s">
        <v>4787</v>
      </c>
      <c r="C1318" s="738" t="s">
        <v>3645</v>
      </c>
      <c r="D1318" s="736">
        <v>1906</v>
      </c>
      <c r="E1318" s="744"/>
    </row>
    <row r="1319" spans="1:5">
      <c r="A1319" s="740">
        <v>694</v>
      </c>
      <c r="B1319" s="740" t="s">
        <v>4022</v>
      </c>
      <c r="C1319" s="740"/>
      <c r="D1319" s="740"/>
      <c r="E1319" s="743"/>
    </row>
    <row r="1320" spans="1:5" ht="30">
      <c r="A1320" s="739">
        <v>69404</v>
      </c>
      <c r="B1320" s="739" t="s">
        <v>4788</v>
      </c>
      <c r="C1320" s="738" t="s">
        <v>3645</v>
      </c>
      <c r="D1320" s="736">
        <v>1941.55</v>
      </c>
      <c r="E1320" s="744"/>
    </row>
    <row r="1321" spans="1:5" ht="45">
      <c r="A1321" s="739">
        <v>69409</v>
      </c>
      <c r="B1321" s="739" t="s">
        <v>4789</v>
      </c>
      <c r="C1321" s="738" t="s">
        <v>3645</v>
      </c>
      <c r="D1321" s="737">
        <v>106.35</v>
      </c>
      <c r="E1321" s="744"/>
    </row>
    <row r="1322" spans="1:5" ht="30">
      <c r="A1322" s="739">
        <v>69421</v>
      </c>
      <c r="B1322" s="739" t="s">
        <v>4790</v>
      </c>
      <c r="C1322" s="738" t="s">
        <v>3645</v>
      </c>
      <c r="D1322" s="737">
        <v>537.65</v>
      </c>
      <c r="E1322" s="744"/>
    </row>
    <row r="1323" spans="1:5" ht="45">
      <c r="A1323" s="739">
        <v>69445</v>
      </c>
      <c r="B1323" s="739" t="s">
        <v>4791</v>
      </c>
      <c r="C1323" s="738" t="s">
        <v>3645</v>
      </c>
      <c r="D1323" s="736">
        <v>1957.15</v>
      </c>
      <c r="E1323" s="744"/>
    </row>
    <row r="1324" spans="1:5">
      <c r="A1324" s="740">
        <v>695</v>
      </c>
      <c r="B1324" s="740" t="s">
        <v>1180</v>
      </c>
      <c r="C1324" s="740"/>
      <c r="D1324" s="740"/>
      <c r="E1324" s="743"/>
    </row>
    <row r="1325" spans="1:5" ht="30">
      <c r="A1325" s="739">
        <v>69503</v>
      </c>
      <c r="B1325" s="739" t="s">
        <v>4792</v>
      </c>
      <c r="C1325" s="738" t="s">
        <v>3645</v>
      </c>
      <c r="D1325" s="737">
        <v>7.58</v>
      </c>
      <c r="E1325" s="744"/>
    </row>
    <row r="1326" spans="1:5" ht="30">
      <c r="A1326" s="739">
        <v>69505</v>
      </c>
      <c r="B1326" s="739" t="s">
        <v>4793</v>
      </c>
      <c r="C1326" s="738" t="s">
        <v>3645</v>
      </c>
      <c r="D1326" s="737">
        <v>6.42</v>
      </c>
      <c r="E1326" s="744"/>
    </row>
    <row r="1327" spans="1:5" ht="30">
      <c r="A1327" s="739">
        <v>69506</v>
      </c>
      <c r="B1327" s="739" t="s">
        <v>4794</v>
      </c>
      <c r="C1327" s="738" t="s">
        <v>3645</v>
      </c>
      <c r="D1327" s="737">
        <v>36.29</v>
      </c>
      <c r="E1327" s="744"/>
    </row>
    <row r="1328" spans="1:5" ht="30">
      <c r="A1328" s="739">
        <v>69508</v>
      </c>
      <c r="B1328" s="739" t="s">
        <v>4795</v>
      </c>
      <c r="C1328" s="738" t="s">
        <v>749</v>
      </c>
      <c r="D1328" s="737">
        <v>193.67</v>
      </c>
      <c r="E1328" s="744"/>
    </row>
    <row r="1329" spans="1:5" ht="30">
      <c r="A1329" s="739">
        <v>69509</v>
      </c>
      <c r="B1329" s="739" t="s">
        <v>4796</v>
      </c>
      <c r="C1329" s="738" t="s">
        <v>3645</v>
      </c>
      <c r="D1329" s="737">
        <v>38.99</v>
      </c>
      <c r="E1329" s="744"/>
    </row>
    <row r="1330" spans="1:5">
      <c r="A1330" s="739">
        <v>69512</v>
      </c>
      <c r="B1330" s="739" t="s">
        <v>4797</v>
      </c>
      <c r="C1330" s="738" t="s">
        <v>3674</v>
      </c>
      <c r="D1330" s="737">
        <v>0.24</v>
      </c>
      <c r="E1330" s="744"/>
    </row>
    <row r="1331" spans="1:5">
      <c r="A1331" s="739">
        <v>69513</v>
      </c>
      <c r="B1331" s="739" t="s">
        <v>4798</v>
      </c>
      <c r="C1331" s="738" t="s">
        <v>749</v>
      </c>
      <c r="D1331" s="737">
        <v>65.900000000000006</v>
      </c>
      <c r="E1331" s="744"/>
    </row>
    <row r="1332" spans="1:5" ht="30">
      <c r="A1332" s="739">
        <v>69514</v>
      </c>
      <c r="B1332" s="739" t="s">
        <v>4799</v>
      </c>
      <c r="C1332" s="738" t="s">
        <v>3747</v>
      </c>
      <c r="D1332" s="737">
        <v>70.56</v>
      </c>
      <c r="E1332" s="744"/>
    </row>
    <row r="1333" spans="1:5" ht="30">
      <c r="A1333" s="739">
        <v>69515</v>
      </c>
      <c r="B1333" s="739" t="s">
        <v>4800</v>
      </c>
      <c r="C1333" s="738" t="s">
        <v>3645</v>
      </c>
      <c r="D1333" s="737">
        <v>104.97</v>
      </c>
      <c r="E1333" s="744"/>
    </row>
    <row r="1334" spans="1:5" ht="30">
      <c r="A1334" s="739">
        <v>69516</v>
      </c>
      <c r="B1334" s="739" t="s">
        <v>5015</v>
      </c>
      <c r="C1334" s="738" t="s">
        <v>3645</v>
      </c>
      <c r="D1334" s="737">
        <v>113.95</v>
      </c>
      <c r="E1334" s="744"/>
    </row>
    <row r="1335" spans="1:5" ht="30">
      <c r="A1335" s="739">
        <v>69521</v>
      </c>
      <c r="B1335" s="739" t="s">
        <v>4801</v>
      </c>
      <c r="C1335" s="738" t="s">
        <v>3645</v>
      </c>
      <c r="D1335" s="737">
        <v>104.97</v>
      </c>
      <c r="E1335" s="744"/>
    </row>
    <row r="1336" spans="1:5" ht="30">
      <c r="A1336" s="739">
        <v>69522</v>
      </c>
      <c r="B1336" s="739" t="s">
        <v>5016</v>
      </c>
      <c r="C1336" s="738" t="s">
        <v>3645</v>
      </c>
      <c r="D1336" s="737">
        <v>245.69</v>
      </c>
      <c r="E1336" s="744"/>
    </row>
    <row r="1337" spans="1:5" ht="30">
      <c r="A1337" s="739">
        <v>69525</v>
      </c>
      <c r="B1337" s="739" t="s">
        <v>4802</v>
      </c>
      <c r="C1337" s="738" t="s">
        <v>3645</v>
      </c>
      <c r="D1337" s="736">
        <v>2308.21</v>
      </c>
      <c r="E1337" s="744"/>
    </row>
    <row r="1338" spans="1:5" ht="30">
      <c r="A1338" s="739">
        <v>69526</v>
      </c>
      <c r="B1338" s="739" t="s">
        <v>4803</v>
      </c>
      <c r="C1338" s="738" t="s">
        <v>3645</v>
      </c>
      <c r="D1338" s="736">
        <v>5063.55</v>
      </c>
      <c r="E1338" s="744"/>
    </row>
    <row r="1339" spans="1:5" ht="30">
      <c r="A1339" s="739">
        <v>69527</v>
      </c>
      <c r="B1339" s="739" t="s">
        <v>4804</v>
      </c>
      <c r="C1339" s="738" t="s">
        <v>3645</v>
      </c>
      <c r="D1339" s="736">
        <v>5496.88</v>
      </c>
      <c r="E1339" s="744"/>
    </row>
    <row r="1340" spans="1:5" ht="30">
      <c r="A1340" s="739">
        <v>69545</v>
      </c>
      <c r="B1340" s="739" t="s">
        <v>4805</v>
      </c>
      <c r="C1340" s="738" t="s">
        <v>3645</v>
      </c>
      <c r="D1340" s="737">
        <v>149.63999999999999</v>
      </c>
      <c r="E1340" s="744"/>
    </row>
    <row r="1341" spans="1:5" ht="30">
      <c r="A1341" s="739">
        <v>69547</v>
      </c>
      <c r="B1341" s="739" t="s">
        <v>4806</v>
      </c>
      <c r="C1341" s="738" t="s">
        <v>3645</v>
      </c>
      <c r="D1341" s="737">
        <v>9.27</v>
      </c>
      <c r="E1341" s="744"/>
    </row>
    <row r="1342" spans="1:5" ht="30">
      <c r="A1342" s="739">
        <v>69567</v>
      </c>
      <c r="B1342" s="739" t="s">
        <v>4807</v>
      </c>
      <c r="C1342" s="738" t="s">
        <v>3645</v>
      </c>
      <c r="D1342" s="737">
        <v>7.35</v>
      </c>
      <c r="E1342" s="744"/>
    </row>
    <row r="1343" spans="1:5" ht="30">
      <c r="A1343" s="739">
        <v>69572</v>
      </c>
      <c r="B1343" s="739" t="s">
        <v>4808</v>
      </c>
      <c r="C1343" s="738" t="s">
        <v>749</v>
      </c>
      <c r="D1343" s="737">
        <v>73.72</v>
      </c>
      <c r="E1343" s="744"/>
    </row>
    <row r="1344" spans="1:5">
      <c r="A1344" s="740">
        <v>696</v>
      </c>
      <c r="B1344" s="740" t="s">
        <v>4443</v>
      </c>
      <c r="C1344" s="740"/>
      <c r="D1344" s="740"/>
      <c r="E1344" s="743"/>
    </row>
    <row r="1345" spans="1:5" ht="30">
      <c r="A1345" s="739">
        <v>69606</v>
      </c>
      <c r="B1345" s="739" t="s">
        <v>4809</v>
      </c>
      <c r="C1345" s="738" t="s">
        <v>3645</v>
      </c>
      <c r="D1345" s="736">
        <v>2158.21</v>
      </c>
      <c r="E1345" s="744"/>
    </row>
    <row r="1346" spans="1:5" ht="45">
      <c r="A1346" s="739">
        <v>69616</v>
      </c>
      <c r="B1346" s="739" t="s">
        <v>4810</v>
      </c>
      <c r="C1346" s="738" t="s">
        <v>3645</v>
      </c>
      <c r="D1346" s="737">
        <v>46</v>
      </c>
      <c r="E1346" s="744"/>
    </row>
    <row r="1347" spans="1:5" ht="45">
      <c r="A1347" s="739">
        <v>69625</v>
      </c>
      <c r="B1347" s="739" t="s">
        <v>4811</v>
      </c>
      <c r="C1347" s="738" t="s">
        <v>3645</v>
      </c>
      <c r="D1347" s="737">
        <v>40.380000000000003</v>
      </c>
      <c r="E1347" s="744"/>
    </row>
    <row r="1348" spans="1:5" ht="30">
      <c r="A1348" s="739">
        <v>69626</v>
      </c>
      <c r="B1348" s="739" t="s">
        <v>4812</v>
      </c>
      <c r="C1348" s="738" t="s">
        <v>3645</v>
      </c>
      <c r="D1348" s="737">
        <v>83.03</v>
      </c>
      <c r="E1348" s="744"/>
    </row>
    <row r="1349" spans="1:5" ht="30">
      <c r="A1349" s="739">
        <v>69646</v>
      </c>
      <c r="B1349" s="739" t="s">
        <v>4813</v>
      </c>
      <c r="C1349" s="738" t="s">
        <v>3645</v>
      </c>
      <c r="D1349" s="737">
        <v>132.16999999999999</v>
      </c>
      <c r="E1349" s="744"/>
    </row>
    <row r="1350" spans="1:5" ht="30">
      <c r="A1350" s="739">
        <v>69656</v>
      </c>
      <c r="B1350" s="739" t="s">
        <v>4814</v>
      </c>
      <c r="C1350" s="738" t="s">
        <v>3645</v>
      </c>
      <c r="D1350" s="737">
        <v>134.66999999999999</v>
      </c>
      <c r="E1350" s="744"/>
    </row>
    <row r="1351" spans="1:5" ht="30">
      <c r="A1351" s="739">
        <v>69670</v>
      </c>
      <c r="B1351" s="739" t="s">
        <v>4815</v>
      </c>
      <c r="C1351" s="738" t="s">
        <v>3645</v>
      </c>
      <c r="D1351" s="737">
        <v>197.11</v>
      </c>
      <c r="E1351" s="744"/>
    </row>
    <row r="1352" spans="1:5" ht="30">
      <c r="A1352" s="739">
        <v>69681</v>
      </c>
      <c r="B1352" s="739" t="s">
        <v>4816</v>
      </c>
      <c r="C1352" s="738" t="s">
        <v>3645</v>
      </c>
      <c r="D1352" s="737">
        <v>632.04999999999995</v>
      </c>
      <c r="E1352" s="744"/>
    </row>
    <row r="1353" spans="1:5" ht="30">
      <c r="A1353" s="739">
        <v>69682</v>
      </c>
      <c r="B1353" s="739" t="s">
        <v>4817</v>
      </c>
      <c r="C1353" s="738" t="s">
        <v>3645</v>
      </c>
      <c r="D1353" s="737">
        <v>622.04999999999995</v>
      </c>
      <c r="E1353" s="744"/>
    </row>
    <row r="1354" spans="1:5" ht="15" customHeight="1">
      <c r="A1354" s="740">
        <v>697</v>
      </c>
      <c r="B1354" s="740" t="s">
        <v>4818</v>
      </c>
      <c r="C1354" s="740"/>
      <c r="D1354" s="740"/>
      <c r="E1354" s="743"/>
    </row>
    <row r="1355" spans="1:5">
      <c r="A1355" s="739">
        <v>69753</v>
      </c>
      <c r="B1355" s="739" t="s">
        <v>4819</v>
      </c>
      <c r="C1355" s="738" t="s">
        <v>3645</v>
      </c>
      <c r="D1355" s="737">
        <v>57.49</v>
      </c>
      <c r="E1355" s="744"/>
    </row>
    <row r="1356" spans="1:5">
      <c r="A1356" s="740">
        <v>7</v>
      </c>
      <c r="B1356" s="740" t="s">
        <v>1180</v>
      </c>
      <c r="C1356" s="740"/>
      <c r="D1356" s="740"/>
      <c r="E1356" s="743"/>
    </row>
    <row r="1357" spans="1:5">
      <c r="A1357" s="740">
        <v>701</v>
      </c>
      <c r="B1357" s="740" t="s">
        <v>1180</v>
      </c>
      <c r="C1357" s="740"/>
      <c r="D1357" s="740"/>
      <c r="E1357" s="743"/>
    </row>
    <row r="1358" spans="1:5" ht="60">
      <c r="A1358" s="739">
        <v>70114</v>
      </c>
      <c r="B1358" s="739" t="s">
        <v>4820</v>
      </c>
      <c r="C1358" s="738" t="s">
        <v>819</v>
      </c>
      <c r="D1358" s="737">
        <v>80</v>
      </c>
      <c r="E1358" s="744"/>
    </row>
    <row r="1359" spans="1:5">
      <c r="A1359" s="740">
        <v>702</v>
      </c>
      <c r="B1359" s="740" t="s">
        <v>4369</v>
      </c>
      <c r="C1359" s="740"/>
      <c r="D1359" s="740"/>
      <c r="E1359" s="743"/>
    </row>
    <row r="1360" spans="1:5" ht="30">
      <c r="A1360" s="739">
        <v>70276</v>
      </c>
      <c r="B1360" s="739" t="s">
        <v>4821</v>
      </c>
      <c r="C1360" s="738" t="s">
        <v>3674</v>
      </c>
      <c r="D1360" s="737">
        <v>12.62</v>
      </c>
      <c r="E1360" s="744"/>
    </row>
    <row r="1361" spans="1:5">
      <c r="A1361" s="740">
        <v>703</v>
      </c>
      <c r="B1361" s="740" t="s">
        <v>4369</v>
      </c>
      <c r="C1361" s="740"/>
      <c r="D1361" s="740"/>
      <c r="E1361" s="743"/>
    </row>
    <row r="1362" spans="1:5" ht="30">
      <c r="A1362" s="739">
        <v>70328</v>
      </c>
      <c r="B1362" s="739" t="s">
        <v>4822</v>
      </c>
      <c r="C1362" s="738" t="s">
        <v>3674</v>
      </c>
      <c r="D1362" s="737">
        <v>70.91</v>
      </c>
      <c r="E1362" s="744"/>
    </row>
    <row r="1363" spans="1:5" ht="30">
      <c r="A1363" s="739">
        <v>70350</v>
      </c>
      <c r="B1363" s="739" t="s">
        <v>4823</v>
      </c>
      <c r="C1363" s="738" t="s">
        <v>3674</v>
      </c>
      <c r="D1363" s="737">
        <v>36.11</v>
      </c>
      <c r="E1363" s="744"/>
    </row>
    <row r="1364" spans="1:5">
      <c r="A1364" s="740">
        <v>706</v>
      </c>
      <c r="B1364" s="740" t="s">
        <v>4369</v>
      </c>
      <c r="C1364" s="740"/>
      <c r="D1364" s="740"/>
      <c r="E1364" s="743"/>
    </row>
    <row r="1365" spans="1:5" ht="30">
      <c r="A1365" s="739">
        <v>70674</v>
      </c>
      <c r="B1365" s="739" t="s">
        <v>4824</v>
      </c>
      <c r="C1365" s="738" t="s">
        <v>3645</v>
      </c>
      <c r="D1365" s="737">
        <v>728.33</v>
      </c>
      <c r="E1365" s="744"/>
    </row>
    <row r="1366" spans="1:5">
      <c r="A1366" s="740">
        <v>710</v>
      </c>
      <c r="B1366" s="740" t="s">
        <v>4369</v>
      </c>
      <c r="C1366" s="740"/>
      <c r="D1366" s="740"/>
      <c r="E1366" s="743"/>
    </row>
    <row r="1367" spans="1:5">
      <c r="A1367" s="739">
        <v>71096</v>
      </c>
      <c r="B1367" s="739" t="s">
        <v>4825</v>
      </c>
      <c r="C1367" s="738" t="s">
        <v>824</v>
      </c>
      <c r="D1367" s="737">
        <v>59</v>
      </c>
      <c r="E1367" s="744"/>
    </row>
    <row r="1368" spans="1:5">
      <c r="A1368" s="740">
        <v>712</v>
      </c>
      <c r="B1368" s="740" t="s">
        <v>4369</v>
      </c>
      <c r="C1368" s="740"/>
      <c r="D1368" s="740"/>
      <c r="E1368" s="743"/>
    </row>
    <row r="1369" spans="1:5" ht="30">
      <c r="A1369" s="739">
        <v>71268</v>
      </c>
      <c r="B1369" s="739" t="s">
        <v>4826</v>
      </c>
      <c r="C1369" s="738" t="s">
        <v>3674</v>
      </c>
      <c r="D1369" s="737">
        <v>24.52</v>
      </c>
      <c r="E1369" s="744"/>
    </row>
    <row r="1370" spans="1:5" ht="30">
      <c r="A1370" s="739">
        <v>71270</v>
      </c>
      <c r="B1370" s="739" t="s">
        <v>4827</v>
      </c>
      <c r="C1370" s="738" t="s">
        <v>3674</v>
      </c>
      <c r="D1370" s="737">
        <v>94.98</v>
      </c>
      <c r="E1370" s="744"/>
    </row>
    <row r="1371" spans="1:5">
      <c r="A1371" s="740">
        <v>716</v>
      </c>
      <c r="B1371" s="740" t="s">
        <v>4369</v>
      </c>
      <c r="C1371" s="740"/>
      <c r="D1371" s="740"/>
      <c r="E1371" s="743"/>
    </row>
    <row r="1372" spans="1:5" ht="30">
      <c r="A1372" s="739">
        <v>71637</v>
      </c>
      <c r="B1372" s="739" t="s">
        <v>4828</v>
      </c>
      <c r="C1372" s="738" t="s">
        <v>3645</v>
      </c>
      <c r="D1372" s="737">
        <v>99.64</v>
      </c>
      <c r="E1372" s="744"/>
    </row>
    <row r="1373" spans="1:5">
      <c r="A1373" s="740">
        <v>717</v>
      </c>
      <c r="B1373" s="740" t="s">
        <v>4369</v>
      </c>
      <c r="C1373" s="740"/>
      <c r="D1373" s="740"/>
      <c r="E1373" s="743"/>
    </row>
    <row r="1374" spans="1:5" ht="30">
      <c r="A1374" s="739">
        <v>71707</v>
      </c>
      <c r="B1374" s="739" t="s">
        <v>4829</v>
      </c>
      <c r="C1374" s="738" t="s">
        <v>4830</v>
      </c>
      <c r="D1374" s="737">
        <v>816.67</v>
      </c>
      <c r="E1374" s="744"/>
    </row>
    <row r="1375" spans="1:5" ht="45">
      <c r="A1375" s="739">
        <v>71711</v>
      </c>
      <c r="B1375" s="739" t="s">
        <v>4831</v>
      </c>
      <c r="C1375" s="738" t="s">
        <v>824</v>
      </c>
      <c r="D1375" s="737">
        <v>12.39</v>
      </c>
      <c r="E1375" s="744"/>
    </row>
    <row r="1376" spans="1:5">
      <c r="A1376" s="740">
        <v>718</v>
      </c>
      <c r="B1376" s="740" t="s">
        <v>4369</v>
      </c>
      <c r="C1376" s="740"/>
      <c r="D1376" s="740"/>
      <c r="E1376" s="743"/>
    </row>
    <row r="1377" spans="1:5" ht="30">
      <c r="A1377" s="739">
        <v>71820</v>
      </c>
      <c r="B1377" s="739" t="s">
        <v>4832</v>
      </c>
      <c r="C1377" s="738" t="s">
        <v>3645</v>
      </c>
      <c r="D1377" s="736">
        <v>1766.67</v>
      </c>
      <c r="E1377" s="744"/>
    </row>
    <row r="1378" spans="1:5" ht="30">
      <c r="A1378" s="739">
        <v>71874</v>
      </c>
      <c r="B1378" s="739" t="s">
        <v>4833</v>
      </c>
      <c r="C1378" s="738" t="s">
        <v>3674</v>
      </c>
      <c r="D1378" s="737">
        <v>52.9</v>
      </c>
      <c r="E1378" s="744"/>
    </row>
    <row r="1379" spans="1:5" ht="30">
      <c r="A1379" s="739">
        <v>71894</v>
      </c>
      <c r="B1379" s="739" t="s">
        <v>4834</v>
      </c>
      <c r="C1379" s="738" t="s">
        <v>3645</v>
      </c>
      <c r="D1379" s="737">
        <v>247.54</v>
      </c>
      <c r="E1379" s="744"/>
    </row>
    <row r="1380" spans="1:5">
      <c r="A1380" s="740">
        <v>719</v>
      </c>
      <c r="B1380" s="740" t="s">
        <v>4369</v>
      </c>
      <c r="C1380" s="740"/>
      <c r="D1380" s="740"/>
      <c r="E1380" s="743"/>
    </row>
    <row r="1381" spans="1:5" ht="30">
      <c r="A1381" s="739">
        <v>71911</v>
      </c>
      <c r="B1381" s="739" t="s">
        <v>4835</v>
      </c>
      <c r="C1381" s="738" t="s">
        <v>4836</v>
      </c>
      <c r="D1381" s="737">
        <v>283</v>
      </c>
      <c r="E1381" s="744"/>
    </row>
    <row r="1382" spans="1:5" ht="30">
      <c r="A1382" s="739">
        <v>71963</v>
      </c>
      <c r="B1382" s="739" t="s">
        <v>4837</v>
      </c>
      <c r="C1382" s="738" t="s">
        <v>3645</v>
      </c>
      <c r="D1382" s="737">
        <v>19</v>
      </c>
      <c r="E1382" s="744"/>
    </row>
    <row r="1383" spans="1:5">
      <c r="A1383" s="740">
        <v>720</v>
      </c>
      <c r="B1383" s="740" t="s">
        <v>4369</v>
      </c>
      <c r="C1383" s="740"/>
      <c r="D1383" s="740"/>
      <c r="E1383" s="743"/>
    </row>
    <row r="1384" spans="1:5" ht="30">
      <c r="A1384" s="739">
        <v>72054</v>
      </c>
      <c r="B1384" s="739" t="s">
        <v>4838</v>
      </c>
      <c r="C1384" s="738" t="s">
        <v>4830</v>
      </c>
      <c r="D1384" s="737">
        <v>744.25</v>
      </c>
      <c r="E1384" s="744"/>
    </row>
    <row r="1385" spans="1:5">
      <c r="A1385" s="740">
        <v>722</v>
      </c>
      <c r="B1385" s="740" t="s">
        <v>4369</v>
      </c>
      <c r="C1385" s="740"/>
      <c r="D1385" s="740"/>
      <c r="E1385" s="743"/>
    </row>
    <row r="1386" spans="1:5" ht="30">
      <c r="A1386" s="739">
        <v>72280</v>
      </c>
      <c r="B1386" s="739" t="s">
        <v>4839</v>
      </c>
      <c r="C1386" s="738" t="s">
        <v>4830</v>
      </c>
      <c r="D1386" s="736">
        <v>1224.25</v>
      </c>
      <c r="E1386" s="744"/>
    </row>
    <row r="1387" spans="1:5" ht="30">
      <c r="A1387" s="739">
        <v>72282</v>
      </c>
      <c r="B1387" s="739" t="s">
        <v>4840</v>
      </c>
      <c r="C1387" s="738" t="s">
        <v>4830</v>
      </c>
      <c r="D1387" s="736">
        <v>1199.25</v>
      </c>
      <c r="E1387" s="744"/>
    </row>
    <row r="1388" spans="1:5">
      <c r="A1388" s="740">
        <v>724</v>
      </c>
      <c r="B1388" s="740" t="s">
        <v>4369</v>
      </c>
      <c r="C1388" s="740"/>
      <c r="D1388" s="740"/>
      <c r="E1388" s="743"/>
    </row>
    <row r="1389" spans="1:5" ht="30">
      <c r="A1389" s="739">
        <v>72455</v>
      </c>
      <c r="B1389" s="739" t="s">
        <v>4841</v>
      </c>
      <c r="C1389" s="738" t="s">
        <v>3645</v>
      </c>
      <c r="D1389" s="737">
        <v>81.42</v>
      </c>
      <c r="E1389" s="744"/>
    </row>
    <row r="1390" spans="1:5">
      <c r="A1390" s="740">
        <v>727</v>
      </c>
      <c r="B1390" s="740" t="s">
        <v>4369</v>
      </c>
      <c r="C1390" s="740"/>
      <c r="D1390" s="740"/>
      <c r="E1390" s="743"/>
    </row>
    <row r="1391" spans="1:5" ht="30">
      <c r="A1391" s="739">
        <v>72708</v>
      </c>
      <c r="B1391" s="739" t="s">
        <v>4842</v>
      </c>
      <c r="C1391" s="738" t="s">
        <v>3645</v>
      </c>
      <c r="D1391" s="737">
        <v>29.11</v>
      </c>
      <c r="E1391" s="744"/>
    </row>
    <row r="1392" spans="1:5">
      <c r="A1392" s="740">
        <v>728</v>
      </c>
      <c r="B1392" s="740" t="s">
        <v>1180</v>
      </c>
      <c r="C1392" s="740"/>
      <c r="D1392" s="740"/>
      <c r="E1392" s="743"/>
    </row>
    <row r="1393" spans="1:5" ht="30">
      <c r="A1393" s="739">
        <v>72812</v>
      </c>
      <c r="B1393" s="739" t="s">
        <v>4843</v>
      </c>
      <c r="C1393" s="738" t="s">
        <v>3674</v>
      </c>
      <c r="D1393" s="737">
        <v>9.01</v>
      </c>
      <c r="E1393" s="744"/>
    </row>
    <row r="1394" spans="1:5">
      <c r="A1394" s="740">
        <v>781</v>
      </c>
      <c r="B1394" s="740" t="s">
        <v>3841</v>
      </c>
      <c r="C1394" s="740"/>
      <c r="D1394" s="740"/>
      <c r="E1394" s="743"/>
    </row>
    <row r="1395" spans="1:5" ht="30">
      <c r="A1395" s="739">
        <v>78133</v>
      </c>
      <c r="B1395" s="739" t="s">
        <v>4844</v>
      </c>
      <c r="C1395" s="738" t="s">
        <v>4830</v>
      </c>
      <c r="D1395" s="736">
        <v>1232.33</v>
      </c>
      <c r="E1395" s="744"/>
    </row>
    <row r="1396" spans="1:5">
      <c r="A1396" s="740">
        <v>782</v>
      </c>
      <c r="B1396" s="740" t="s">
        <v>1180</v>
      </c>
      <c r="C1396" s="740"/>
      <c r="D1396" s="740"/>
      <c r="E1396" s="743"/>
    </row>
    <row r="1397" spans="1:5" ht="30">
      <c r="A1397" s="739">
        <v>78203</v>
      </c>
      <c r="B1397" s="739" t="s">
        <v>4845</v>
      </c>
      <c r="C1397" s="738" t="s">
        <v>3645</v>
      </c>
      <c r="D1397" s="737">
        <v>660</v>
      </c>
      <c r="E1397" s="744"/>
    </row>
    <row r="1398" spans="1:5" ht="30">
      <c r="A1398" s="739">
        <v>78226</v>
      </c>
      <c r="B1398" s="739" t="s">
        <v>4846</v>
      </c>
      <c r="C1398" s="738" t="s">
        <v>3645</v>
      </c>
      <c r="D1398" s="737">
        <v>3.44</v>
      </c>
      <c r="E1398" s="744"/>
    </row>
    <row r="1399" spans="1:5">
      <c r="A1399" s="740">
        <v>783</v>
      </c>
      <c r="B1399" s="740" t="s">
        <v>4847</v>
      </c>
      <c r="C1399" s="740"/>
      <c r="D1399" s="740"/>
      <c r="E1399" s="743"/>
    </row>
    <row r="1400" spans="1:5" ht="30">
      <c r="A1400" s="739">
        <v>78373</v>
      </c>
      <c r="B1400" s="739" t="s">
        <v>4848</v>
      </c>
      <c r="C1400" s="738" t="s">
        <v>4830</v>
      </c>
      <c r="D1400" s="736">
        <v>1250</v>
      </c>
      <c r="E1400" s="744"/>
    </row>
    <row r="1401" spans="1:5">
      <c r="A1401" s="740">
        <v>784</v>
      </c>
      <c r="B1401" s="740" t="s">
        <v>1180</v>
      </c>
      <c r="C1401" s="740"/>
      <c r="D1401" s="740"/>
      <c r="E1401" s="743"/>
    </row>
    <row r="1402" spans="1:5" ht="30">
      <c r="A1402" s="739">
        <v>78402</v>
      </c>
      <c r="B1402" s="739" t="s">
        <v>4849</v>
      </c>
      <c r="C1402" s="738" t="s">
        <v>3674</v>
      </c>
      <c r="D1402" s="737">
        <v>5.9</v>
      </c>
      <c r="E1402" s="744"/>
    </row>
    <row r="1403" spans="1:5" ht="30">
      <c r="A1403" s="739">
        <v>78403</v>
      </c>
      <c r="B1403" s="739" t="s">
        <v>4850</v>
      </c>
      <c r="C1403" s="738" t="s">
        <v>3674</v>
      </c>
      <c r="D1403" s="737">
        <v>4</v>
      </c>
      <c r="E1403" s="744"/>
    </row>
    <row r="1404" spans="1:5" ht="30">
      <c r="A1404" s="739">
        <v>78404</v>
      </c>
      <c r="B1404" s="739" t="s">
        <v>4851</v>
      </c>
      <c r="C1404" s="738" t="s">
        <v>3674</v>
      </c>
      <c r="D1404" s="737">
        <v>6.55</v>
      </c>
      <c r="E1404" s="744"/>
    </row>
    <row r="1405" spans="1:5" ht="30">
      <c r="A1405" s="739">
        <v>78405</v>
      </c>
      <c r="B1405" s="739" t="s">
        <v>4852</v>
      </c>
      <c r="C1405" s="738" t="s">
        <v>3674</v>
      </c>
      <c r="D1405" s="737">
        <v>7.89</v>
      </c>
      <c r="E1405" s="744"/>
    </row>
    <row r="1406" spans="1:5" ht="30">
      <c r="A1406" s="739">
        <v>78406</v>
      </c>
      <c r="B1406" s="739" t="s">
        <v>4853</v>
      </c>
      <c r="C1406" s="738" t="s">
        <v>3674</v>
      </c>
      <c r="D1406" s="737">
        <v>4.84</v>
      </c>
      <c r="E1406" s="744"/>
    </row>
    <row r="1407" spans="1:5">
      <c r="A1407" s="740">
        <v>786</v>
      </c>
      <c r="B1407" s="740" t="s">
        <v>4022</v>
      </c>
      <c r="C1407" s="740"/>
      <c r="D1407" s="740"/>
      <c r="E1407" s="743"/>
    </row>
    <row r="1408" spans="1:5" ht="30">
      <c r="A1408" s="739">
        <v>78627</v>
      </c>
      <c r="B1408" s="739" t="s">
        <v>4854</v>
      </c>
      <c r="C1408" s="738" t="s">
        <v>3645</v>
      </c>
      <c r="D1408" s="737">
        <v>184.69</v>
      </c>
      <c r="E1408" s="744"/>
    </row>
    <row r="1409" spans="1:5">
      <c r="A1409" s="740">
        <v>787</v>
      </c>
      <c r="B1409" s="740" t="s">
        <v>4847</v>
      </c>
      <c r="C1409" s="740"/>
      <c r="D1409" s="740"/>
      <c r="E1409" s="743"/>
    </row>
    <row r="1410" spans="1:5">
      <c r="A1410" s="739">
        <v>78735</v>
      </c>
      <c r="B1410" s="739" t="s">
        <v>4855</v>
      </c>
      <c r="C1410" s="738" t="s">
        <v>3645</v>
      </c>
      <c r="D1410" s="737">
        <v>37.06</v>
      </c>
      <c r="E1410" s="744"/>
    </row>
    <row r="1411" spans="1:5" ht="30">
      <c r="A1411" s="739">
        <v>78749</v>
      </c>
      <c r="B1411" s="739" t="s">
        <v>4856</v>
      </c>
      <c r="C1411" s="738" t="s">
        <v>3645</v>
      </c>
      <c r="D1411" s="737">
        <v>81.22</v>
      </c>
      <c r="E1411" s="744"/>
    </row>
    <row r="1412" spans="1:5" ht="30">
      <c r="A1412" s="739">
        <v>78760</v>
      </c>
      <c r="B1412" s="739" t="s">
        <v>4857</v>
      </c>
      <c r="C1412" s="738" t="s">
        <v>3674</v>
      </c>
      <c r="D1412" s="737">
        <v>13.02</v>
      </c>
      <c r="E1412" s="744"/>
    </row>
    <row r="1413" spans="1:5">
      <c r="A1413" s="740">
        <v>788</v>
      </c>
      <c r="B1413" s="740" t="s">
        <v>1180</v>
      </c>
      <c r="C1413" s="740"/>
      <c r="D1413" s="740"/>
      <c r="E1413" s="743"/>
    </row>
    <row r="1414" spans="1:5" ht="30">
      <c r="A1414" s="739">
        <v>78848</v>
      </c>
      <c r="B1414" s="739" t="s">
        <v>4858</v>
      </c>
      <c r="C1414" s="738" t="s">
        <v>3674</v>
      </c>
      <c r="D1414" s="737">
        <v>10.75</v>
      </c>
      <c r="E1414" s="744"/>
    </row>
    <row r="1415" spans="1:5" ht="45">
      <c r="A1415" s="739">
        <v>78898</v>
      </c>
      <c r="B1415" s="739" t="s">
        <v>4859</v>
      </c>
      <c r="C1415" s="738" t="s">
        <v>3645</v>
      </c>
      <c r="D1415" s="737">
        <v>31.9</v>
      </c>
      <c r="E1415" s="744"/>
    </row>
    <row r="1416" spans="1:5">
      <c r="A1416" s="740">
        <v>791</v>
      </c>
      <c r="B1416" s="740" t="s">
        <v>4860</v>
      </c>
      <c r="C1416" s="740"/>
      <c r="D1416" s="740"/>
      <c r="E1416" s="743"/>
    </row>
    <row r="1417" spans="1:5" ht="30">
      <c r="A1417" s="739">
        <v>79166</v>
      </c>
      <c r="B1417" s="739" t="s">
        <v>4861</v>
      </c>
      <c r="C1417" s="738" t="s">
        <v>3674</v>
      </c>
      <c r="D1417" s="737">
        <v>7.21</v>
      </c>
      <c r="E1417" s="744"/>
    </row>
    <row r="1418" spans="1:5">
      <c r="A1418" s="740">
        <v>792</v>
      </c>
      <c r="B1418" s="740" t="s">
        <v>4860</v>
      </c>
      <c r="C1418" s="740"/>
      <c r="D1418" s="740"/>
      <c r="E1418" s="743"/>
    </row>
    <row r="1419" spans="1:5">
      <c r="A1419" s="739">
        <v>79245</v>
      </c>
      <c r="B1419" s="739" t="s">
        <v>4862</v>
      </c>
      <c r="C1419" s="738" t="s">
        <v>749</v>
      </c>
      <c r="D1419" s="737">
        <v>73.040000000000006</v>
      </c>
      <c r="E1419" s="744"/>
    </row>
    <row r="1420" spans="1:5">
      <c r="A1420" s="739">
        <v>79246</v>
      </c>
      <c r="B1420" s="739" t="s">
        <v>4863</v>
      </c>
      <c r="C1420" s="738" t="s">
        <v>749</v>
      </c>
      <c r="D1420" s="737">
        <v>83.96</v>
      </c>
      <c r="E1420" s="744"/>
    </row>
    <row r="1421" spans="1:5">
      <c r="A1421" s="739">
        <v>79247</v>
      </c>
      <c r="B1421" s="739" t="s">
        <v>4864</v>
      </c>
      <c r="C1421" s="738" t="s">
        <v>749</v>
      </c>
      <c r="D1421" s="737">
        <v>96.37</v>
      </c>
      <c r="E1421" s="744"/>
    </row>
    <row r="1422" spans="1:5">
      <c r="A1422" s="740">
        <v>793</v>
      </c>
      <c r="B1422" s="740" t="s">
        <v>4369</v>
      </c>
      <c r="C1422" s="740"/>
      <c r="D1422" s="740"/>
      <c r="E1422" s="743"/>
    </row>
    <row r="1423" spans="1:5" ht="30">
      <c r="A1423" s="739">
        <v>79372</v>
      </c>
      <c r="B1423" s="739" t="s">
        <v>4865</v>
      </c>
      <c r="C1423" s="738" t="s">
        <v>3674</v>
      </c>
      <c r="D1423" s="737">
        <v>168.49</v>
      </c>
      <c r="E1423" s="744"/>
    </row>
    <row r="1424" spans="1:5" ht="30">
      <c r="A1424" s="739">
        <v>79374</v>
      </c>
      <c r="B1424" s="739" t="s">
        <v>4866</v>
      </c>
      <c r="C1424" s="738" t="s">
        <v>3645</v>
      </c>
      <c r="D1424" s="737">
        <v>47.23</v>
      </c>
      <c r="E1424" s="744"/>
    </row>
    <row r="1425" spans="1:5">
      <c r="A1425" s="739">
        <v>79375</v>
      </c>
      <c r="B1425" s="739" t="s">
        <v>4867</v>
      </c>
      <c r="C1425" s="738" t="s">
        <v>749</v>
      </c>
      <c r="D1425" s="737">
        <v>3.77</v>
      </c>
      <c r="E1425" s="744"/>
    </row>
    <row r="1426" spans="1:5">
      <c r="A1426" s="740">
        <v>794</v>
      </c>
      <c r="B1426" s="740" t="s">
        <v>4868</v>
      </c>
      <c r="C1426" s="740"/>
      <c r="D1426" s="740"/>
      <c r="E1426" s="743"/>
    </row>
    <row r="1427" spans="1:5" ht="30">
      <c r="A1427" s="739">
        <v>79419</v>
      </c>
      <c r="B1427" s="739" t="s">
        <v>4869</v>
      </c>
      <c r="C1427" s="738" t="s">
        <v>824</v>
      </c>
      <c r="D1427" s="737">
        <v>67.08</v>
      </c>
      <c r="E1427" s="744"/>
    </row>
    <row r="1428" spans="1:5">
      <c r="A1428" s="740">
        <v>796</v>
      </c>
      <c r="B1428" s="740" t="s">
        <v>4369</v>
      </c>
      <c r="C1428" s="740"/>
      <c r="D1428" s="740"/>
      <c r="E1428" s="743"/>
    </row>
    <row r="1429" spans="1:5" ht="30">
      <c r="A1429" s="739">
        <v>79654</v>
      </c>
      <c r="B1429" s="739" t="s">
        <v>4870</v>
      </c>
      <c r="C1429" s="738" t="s">
        <v>44</v>
      </c>
      <c r="D1429" s="737">
        <v>600.72</v>
      </c>
      <c r="E1429" s="744"/>
    </row>
    <row r="1430" spans="1:5" ht="45">
      <c r="A1430" s="739">
        <v>79664</v>
      </c>
      <c r="B1430" s="739" t="s">
        <v>4871</v>
      </c>
      <c r="C1430" s="738" t="s">
        <v>3645</v>
      </c>
      <c r="D1430" s="737">
        <v>581.57000000000005</v>
      </c>
      <c r="E1430" s="744"/>
    </row>
    <row r="1431" spans="1:5" ht="15" customHeight="1">
      <c r="A1431" s="740">
        <v>10</v>
      </c>
      <c r="B1431" s="740" t="s">
        <v>4872</v>
      </c>
      <c r="C1431" s="740"/>
      <c r="D1431" s="740"/>
      <c r="E1431" s="743"/>
    </row>
    <row r="1432" spans="1:5" ht="15" customHeight="1">
      <c r="A1432" s="740">
        <v>1001</v>
      </c>
      <c r="B1432" s="740" t="s">
        <v>4872</v>
      </c>
      <c r="C1432" s="740"/>
      <c r="D1432" s="740"/>
      <c r="E1432" s="743"/>
    </row>
    <row r="1433" spans="1:5" ht="30">
      <c r="A1433" s="739">
        <v>100150</v>
      </c>
      <c r="B1433" s="739" t="s">
        <v>4873</v>
      </c>
      <c r="C1433" s="738" t="s">
        <v>819</v>
      </c>
      <c r="D1433" s="737">
        <v>69.239999999999995</v>
      </c>
      <c r="E1433" s="744"/>
    </row>
    <row r="1434" spans="1:5" ht="30">
      <c r="A1434" s="739">
        <v>100151</v>
      </c>
      <c r="B1434" s="739" t="s">
        <v>4874</v>
      </c>
      <c r="C1434" s="738" t="s">
        <v>749</v>
      </c>
      <c r="D1434" s="737">
        <v>226.81</v>
      </c>
      <c r="E1434" s="744"/>
    </row>
    <row r="1435" spans="1:5" ht="30">
      <c r="A1435" s="739">
        <v>100189</v>
      </c>
      <c r="B1435" s="739" t="s">
        <v>4875</v>
      </c>
      <c r="C1435" s="738" t="s">
        <v>3674</v>
      </c>
      <c r="D1435" s="737">
        <v>3.93</v>
      </c>
      <c r="E1435" s="744"/>
    </row>
    <row r="1436" spans="1:5" ht="30">
      <c r="A1436" s="739">
        <v>100190</v>
      </c>
      <c r="B1436" s="739" t="s">
        <v>4876</v>
      </c>
      <c r="C1436" s="738" t="s">
        <v>3674</v>
      </c>
      <c r="D1436" s="737">
        <v>15.6</v>
      </c>
      <c r="E1436" s="744"/>
    </row>
    <row r="1437" spans="1:5" ht="45">
      <c r="A1437" s="739">
        <v>100192</v>
      </c>
      <c r="B1437" s="739" t="s">
        <v>4877</v>
      </c>
      <c r="C1437" s="738" t="s">
        <v>3674</v>
      </c>
      <c r="D1437" s="737">
        <v>23.29</v>
      </c>
      <c r="E1437" s="744"/>
    </row>
    <row r="1438" spans="1:5" ht="30">
      <c r="A1438" s="739">
        <v>100194</v>
      </c>
      <c r="B1438" s="739" t="s">
        <v>4878</v>
      </c>
      <c r="C1438" s="738" t="s">
        <v>3674</v>
      </c>
      <c r="D1438" s="737">
        <v>8.41</v>
      </c>
      <c r="E1438" s="744"/>
    </row>
    <row r="1439" spans="1:5" ht="30">
      <c r="A1439" s="739">
        <v>100195</v>
      </c>
      <c r="B1439" s="739" t="s">
        <v>4879</v>
      </c>
      <c r="C1439" s="738" t="s">
        <v>749</v>
      </c>
      <c r="D1439" s="737">
        <v>8.1199999999999992</v>
      </c>
      <c r="E1439" s="744"/>
    </row>
    <row r="1440" spans="1:5" ht="30">
      <c r="A1440" s="739">
        <v>100196</v>
      </c>
      <c r="B1440" s="739" t="s">
        <v>4880</v>
      </c>
      <c r="C1440" s="738" t="s">
        <v>749</v>
      </c>
      <c r="D1440" s="737">
        <v>8.24</v>
      </c>
      <c r="E1440" s="744"/>
    </row>
    <row r="1441" spans="1:5" ht="30">
      <c r="A1441" s="739">
        <v>100197</v>
      </c>
      <c r="B1441" s="739" t="s">
        <v>4881</v>
      </c>
      <c r="C1441" s="738" t="s">
        <v>749</v>
      </c>
      <c r="D1441" s="737">
        <v>8.7899999999999991</v>
      </c>
      <c r="E1441" s="744"/>
    </row>
    <row r="1442" spans="1:5">
      <c r="A1442" s="739">
        <v>100198</v>
      </c>
      <c r="B1442" s="739" t="s">
        <v>4882</v>
      </c>
      <c r="C1442" s="738" t="s">
        <v>3674</v>
      </c>
      <c r="D1442" s="737">
        <v>10.91</v>
      </c>
      <c r="E1442" s="744"/>
    </row>
    <row r="1443" spans="1:5" ht="15" customHeight="1">
      <c r="A1443" s="740">
        <v>1002</v>
      </c>
      <c r="B1443" s="740" t="s">
        <v>4883</v>
      </c>
      <c r="C1443" s="740"/>
      <c r="D1443" s="740"/>
      <c r="E1443" s="743"/>
    </row>
    <row r="1444" spans="1:5" ht="30">
      <c r="A1444" s="739">
        <v>100202</v>
      </c>
      <c r="B1444" s="739" t="s">
        <v>4884</v>
      </c>
      <c r="C1444" s="738" t="s">
        <v>749</v>
      </c>
      <c r="D1444" s="737">
        <v>12.36</v>
      </c>
      <c r="E1444" s="744"/>
    </row>
    <row r="1445" spans="1:5" ht="30">
      <c r="A1445" s="739">
        <v>100203</v>
      </c>
      <c r="B1445" s="739" t="s">
        <v>4885</v>
      </c>
      <c r="C1445" s="738" t="s">
        <v>749</v>
      </c>
      <c r="D1445" s="737">
        <v>12.36</v>
      </c>
      <c r="E1445" s="744"/>
    </row>
    <row r="1446" spans="1:5" ht="30">
      <c r="A1446" s="739">
        <v>100205</v>
      </c>
      <c r="B1446" s="739" t="s">
        <v>4886</v>
      </c>
      <c r="C1446" s="738" t="s">
        <v>3674</v>
      </c>
      <c r="D1446" s="737">
        <v>170.16</v>
      </c>
      <c r="E1446" s="744"/>
    </row>
    <row r="1447" spans="1:5" ht="30">
      <c r="A1447" s="739">
        <v>100208</v>
      </c>
      <c r="B1447" s="739" t="s">
        <v>4887</v>
      </c>
      <c r="C1447" s="738" t="s">
        <v>3674</v>
      </c>
      <c r="D1447" s="737">
        <v>111.25</v>
      </c>
      <c r="E1447" s="744"/>
    </row>
    <row r="1448" spans="1:5" ht="30">
      <c r="A1448" s="739">
        <v>100209</v>
      </c>
      <c r="B1448" s="739" t="s">
        <v>4888</v>
      </c>
      <c r="C1448" s="738" t="s">
        <v>749</v>
      </c>
      <c r="D1448" s="737">
        <v>12.36</v>
      </c>
      <c r="E1448" s="744"/>
    </row>
    <row r="1449" spans="1:5">
      <c r="A1449" s="740">
        <v>13</v>
      </c>
      <c r="B1449" s="740" t="s">
        <v>4889</v>
      </c>
      <c r="C1449" s="740"/>
      <c r="D1449" s="740"/>
      <c r="E1449" s="743"/>
    </row>
    <row r="1450" spans="1:5">
      <c r="A1450" s="740">
        <v>1304</v>
      </c>
      <c r="B1450" s="740" t="s">
        <v>4890</v>
      </c>
      <c r="C1450" s="740"/>
      <c r="D1450" s="740"/>
      <c r="E1450" s="743"/>
    </row>
    <row r="1451" spans="1:5">
      <c r="A1451" s="739">
        <v>130401</v>
      </c>
      <c r="B1451" s="739" t="s">
        <v>4891</v>
      </c>
      <c r="C1451" s="738" t="s">
        <v>3645</v>
      </c>
      <c r="D1451" s="737">
        <v>173.28</v>
      </c>
      <c r="E1451" s="744"/>
    </row>
    <row r="1452" spans="1:5">
      <c r="A1452" s="740">
        <v>1305</v>
      </c>
      <c r="B1452" s="740" t="s">
        <v>4266</v>
      </c>
      <c r="C1452" s="740"/>
      <c r="D1452" s="740"/>
      <c r="E1452" s="743"/>
    </row>
    <row r="1453" spans="1:5" ht="75">
      <c r="A1453" s="739">
        <v>130561</v>
      </c>
      <c r="B1453" s="739" t="s">
        <v>4892</v>
      </c>
      <c r="C1453" s="738" t="s">
        <v>3645</v>
      </c>
      <c r="D1453" s="737">
        <v>140.63</v>
      </c>
      <c r="E1453" s="744"/>
    </row>
    <row r="1454" spans="1:5" ht="105">
      <c r="A1454" s="739">
        <v>130572</v>
      </c>
      <c r="B1454" s="739" t="s">
        <v>4893</v>
      </c>
      <c r="C1454" s="738" t="s">
        <v>3645</v>
      </c>
      <c r="D1454" s="737">
        <v>446.22</v>
      </c>
      <c r="E1454" s="744"/>
    </row>
    <row r="1455" spans="1:5" ht="15" customHeight="1">
      <c r="A1455" s="740">
        <v>1306</v>
      </c>
      <c r="B1455" s="740" t="s">
        <v>4067</v>
      </c>
      <c r="C1455" s="740"/>
      <c r="D1455" s="740"/>
      <c r="E1455" s="743"/>
    </row>
    <row r="1456" spans="1:5" ht="45">
      <c r="A1456" s="739">
        <v>130628</v>
      </c>
      <c r="B1456" s="739" t="s">
        <v>4894</v>
      </c>
      <c r="C1456" s="738" t="s">
        <v>3645</v>
      </c>
      <c r="D1456" s="737">
        <v>53.23</v>
      </c>
      <c r="E1456" s="744"/>
    </row>
    <row r="1457" spans="1:5" ht="45">
      <c r="A1457" s="739">
        <v>130636</v>
      </c>
      <c r="B1457" s="739" t="s">
        <v>4895</v>
      </c>
      <c r="C1457" s="738" t="s">
        <v>205</v>
      </c>
      <c r="D1457" s="737">
        <v>44.19</v>
      </c>
      <c r="E1457" s="744"/>
    </row>
    <row r="1458" spans="1:5">
      <c r="A1458" s="740">
        <v>1307</v>
      </c>
      <c r="B1458" s="740" t="s">
        <v>4047</v>
      </c>
      <c r="C1458" s="740"/>
      <c r="D1458" s="740"/>
      <c r="E1458" s="743"/>
    </row>
    <row r="1459" spans="1:5" ht="45">
      <c r="A1459" s="739">
        <v>130701</v>
      </c>
      <c r="B1459" s="739" t="s">
        <v>4896</v>
      </c>
      <c r="C1459" s="738" t="s">
        <v>3645</v>
      </c>
      <c r="D1459" s="737">
        <v>11.69</v>
      </c>
      <c r="E1459" s="744"/>
    </row>
    <row r="1460" spans="1:5">
      <c r="A1460" s="740">
        <v>1311</v>
      </c>
      <c r="B1460" s="740" t="s">
        <v>4784</v>
      </c>
      <c r="C1460" s="740"/>
      <c r="D1460" s="740"/>
      <c r="E1460" s="743"/>
    </row>
    <row r="1461" spans="1:5" ht="45">
      <c r="A1461" s="739">
        <v>131108</v>
      </c>
      <c r="B1461" s="739" t="s">
        <v>4897</v>
      </c>
      <c r="C1461" s="738" t="s">
        <v>4447</v>
      </c>
      <c r="D1461" s="737">
        <v>0.99</v>
      </c>
      <c r="E1461" s="744"/>
    </row>
    <row r="1462" spans="1:5">
      <c r="A1462" s="740">
        <v>1316</v>
      </c>
      <c r="B1462" s="740" t="s">
        <v>4898</v>
      </c>
      <c r="C1462" s="740"/>
      <c r="D1462" s="740"/>
      <c r="E1462" s="743"/>
    </row>
    <row r="1463" spans="1:5" ht="75">
      <c r="A1463" s="739">
        <v>131611</v>
      </c>
      <c r="B1463" s="739" t="s">
        <v>4899</v>
      </c>
      <c r="C1463" s="738" t="s">
        <v>3645</v>
      </c>
      <c r="D1463" s="737">
        <v>422.54</v>
      </c>
      <c r="E1463" s="744"/>
    </row>
    <row r="1464" spans="1:5" ht="45">
      <c r="A1464" s="739">
        <v>131613</v>
      </c>
      <c r="B1464" s="739" t="s">
        <v>4900</v>
      </c>
      <c r="C1464" s="738" t="s">
        <v>3645</v>
      </c>
      <c r="D1464" s="737">
        <v>24.53</v>
      </c>
      <c r="E1464" s="744"/>
    </row>
    <row r="1465" spans="1:5">
      <c r="A1465" s="740">
        <v>15</v>
      </c>
      <c r="B1465" s="740" t="s">
        <v>4901</v>
      </c>
      <c r="C1465" s="740"/>
      <c r="D1465" s="740"/>
      <c r="E1465" s="743"/>
    </row>
    <row r="1466" spans="1:5" ht="15" customHeight="1">
      <c r="A1466" s="740">
        <v>1502</v>
      </c>
      <c r="B1466" s="740" t="s">
        <v>4902</v>
      </c>
      <c r="C1466" s="740"/>
      <c r="D1466" s="740"/>
      <c r="E1466" s="743"/>
    </row>
    <row r="1467" spans="1:5" ht="30">
      <c r="A1467" s="739">
        <v>150266</v>
      </c>
      <c r="B1467" s="739" t="s">
        <v>4903</v>
      </c>
      <c r="C1467" s="738" t="s">
        <v>824</v>
      </c>
      <c r="D1467" s="737">
        <v>35.729999999999997</v>
      </c>
      <c r="E1467" s="744"/>
    </row>
    <row r="1468" spans="1:5" ht="75">
      <c r="A1468" s="739">
        <v>150275</v>
      </c>
      <c r="B1468" s="739" t="s">
        <v>4904</v>
      </c>
      <c r="C1468" s="738" t="s">
        <v>824</v>
      </c>
      <c r="D1468" s="737">
        <v>50.01</v>
      </c>
      <c r="E1468" s="744"/>
    </row>
    <row r="1469" spans="1:5" ht="60">
      <c r="A1469" s="739">
        <v>150276</v>
      </c>
      <c r="B1469" s="739" t="s">
        <v>4905</v>
      </c>
      <c r="C1469" s="738" t="s">
        <v>824</v>
      </c>
      <c r="D1469" s="737">
        <v>81.33</v>
      </c>
      <c r="E1469" s="744"/>
    </row>
    <row r="1470" spans="1:5" ht="15" customHeight="1">
      <c r="A1470" s="740">
        <v>1503</v>
      </c>
      <c r="B1470" s="740" t="s">
        <v>3943</v>
      </c>
      <c r="C1470" s="740"/>
      <c r="D1470" s="740"/>
      <c r="E1470" s="743"/>
    </row>
    <row r="1471" spans="1:5" ht="45">
      <c r="A1471" s="739">
        <v>150301</v>
      </c>
      <c r="B1471" s="739" t="s">
        <v>4906</v>
      </c>
      <c r="C1471" s="738" t="s">
        <v>44</v>
      </c>
      <c r="D1471" s="737">
        <v>82</v>
      </c>
      <c r="E1471" s="744"/>
    </row>
    <row r="1472" spans="1:5" ht="45">
      <c r="A1472" s="739">
        <v>150302</v>
      </c>
      <c r="B1472" s="739" t="s">
        <v>4907</v>
      </c>
      <c r="C1472" s="738" t="s">
        <v>44</v>
      </c>
      <c r="D1472" s="737">
        <v>143.26</v>
      </c>
      <c r="E1472" s="744"/>
    </row>
    <row r="1473" spans="1:5">
      <c r="A1473" s="740">
        <v>1507</v>
      </c>
      <c r="B1473" s="740" t="s">
        <v>4908</v>
      </c>
      <c r="C1473" s="740"/>
      <c r="D1473" s="740"/>
      <c r="E1473" s="743"/>
    </row>
    <row r="1474" spans="1:5" ht="30">
      <c r="A1474" s="739">
        <v>150706</v>
      </c>
      <c r="B1474" s="739" t="s">
        <v>4909</v>
      </c>
      <c r="C1474" s="738" t="s">
        <v>3645</v>
      </c>
      <c r="D1474" s="736">
        <v>2125.89</v>
      </c>
      <c r="E1474" s="744"/>
    </row>
    <row r="1475" spans="1:5">
      <c r="A1475" s="740">
        <v>1508</v>
      </c>
      <c r="B1475" s="740" t="s">
        <v>4910</v>
      </c>
      <c r="C1475" s="740"/>
      <c r="D1475" s="740"/>
      <c r="E1475" s="743"/>
    </row>
    <row r="1476" spans="1:5" ht="30">
      <c r="A1476" s="739">
        <v>150881</v>
      </c>
      <c r="B1476" s="739" t="s">
        <v>5017</v>
      </c>
      <c r="C1476" s="738" t="s">
        <v>3645</v>
      </c>
      <c r="D1476" s="737">
        <v>1.95</v>
      </c>
      <c r="E1476" s="744"/>
    </row>
    <row r="1477" spans="1:5">
      <c r="A1477" s="740">
        <v>1530</v>
      </c>
      <c r="B1477" s="740" t="s">
        <v>1180</v>
      </c>
      <c r="C1477" s="740"/>
      <c r="D1477" s="740"/>
      <c r="E1477" s="743"/>
    </row>
    <row r="1478" spans="1:5" ht="60">
      <c r="A1478" s="739">
        <v>153068</v>
      </c>
      <c r="B1478" s="739" t="s">
        <v>4911</v>
      </c>
      <c r="C1478" s="738" t="s">
        <v>3645</v>
      </c>
      <c r="D1478" s="737">
        <v>5.76</v>
      </c>
      <c r="E1478" s="744"/>
    </row>
    <row r="1479" spans="1:5" ht="90">
      <c r="A1479" s="739">
        <v>153070</v>
      </c>
      <c r="B1479" s="739" t="s">
        <v>4912</v>
      </c>
      <c r="C1479" s="738" t="s">
        <v>3645</v>
      </c>
      <c r="D1479" s="737">
        <v>613.11</v>
      </c>
      <c r="E1479" s="744"/>
    </row>
    <row r="1480" spans="1:5">
      <c r="A1480" s="740">
        <v>60</v>
      </c>
      <c r="B1480" s="740" t="s">
        <v>4913</v>
      </c>
      <c r="C1480" s="740"/>
      <c r="D1480" s="740"/>
      <c r="E1480" s="743"/>
    </row>
    <row r="1481" spans="1:5" ht="15" customHeight="1">
      <c r="A1481" s="740">
        <v>6003</v>
      </c>
      <c r="B1481" s="740" t="s">
        <v>4914</v>
      </c>
      <c r="C1481" s="740"/>
      <c r="D1481" s="740"/>
      <c r="E1481" s="743"/>
    </row>
    <row r="1482" spans="1:5">
      <c r="A1482" s="739">
        <v>600327</v>
      </c>
      <c r="B1482" s="739" t="s">
        <v>4915</v>
      </c>
      <c r="C1482" s="738" t="s">
        <v>819</v>
      </c>
      <c r="D1482" s="737">
        <v>129.08000000000001</v>
      </c>
      <c r="E1482" s="744"/>
    </row>
    <row r="1483" spans="1:5">
      <c r="A1483" s="740">
        <v>80</v>
      </c>
      <c r="B1483" s="740" t="s">
        <v>4916</v>
      </c>
      <c r="C1483" s="740"/>
      <c r="D1483" s="740"/>
      <c r="E1483" s="743"/>
    </row>
    <row r="1484" spans="1:5">
      <c r="A1484" s="740">
        <v>8001</v>
      </c>
      <c r="B1484" s="740" t="s">
        <v>4917</v>
      </c>
      <c r="C1484" s="740"/>
      <c r="D1484" s="740"/>
      <c r="E1484" s="743"/>
    </row>
    <row r="1485" spans="1:5">
      <c r="A1485" s="739">
        <v>800102</v>
      </c>
      <c r="B1485" s="739" t="s">
        <v>4918</v>
      </c>
      <c r="C1485" s="738" t="s">
        <v>3747</v>
      </c>
      <c r="D1485" s="737">
        <v>6.44</v>
      </c>
      <c r="E1485" s="744"/>
    </row>
    <row r="1486" spans="1:5">
      <c r="A1486" s="739">
        <v>800103</v>
      </c>
      <c r="B1486" s="739" t="s">
        <v>4919</v>
      </c>
      <c r="C1486" s="738" t="s">
        <v>3747</v>
      </c>
      <c r="D1486" s="737">
        <v>6.08</v>
      </c>
      <c r="E1486" s="744"/>
    </row>
    <row r="1487" spans="1:5">
      <c r="A1487" s="740">
        <v>8005</v>
      </c>
      <c r="B1487" s="740" t="s">
        <v>4920</v>
      </c>
      <c r="C1487" s="740"/>
      <c r="D1487" s="740"/>
      <c r="E1487" s="743"/>
    </row>
    <row r="1488" spans="1:5" ht="30">
      <c r="A1488" s="739">
        <v>800560</v>
      </c>
      <c r="B1488" s="739" t="s">
        <v>4921</v>
      </c>
      <c r="C1488" s="738" t="s">
        <v>4922</v>
      </c>
      <c r="D1488" s="737">
        <v>6.45</v>
      </c>
      <c r="E1488" s="744"/>
    </row>
    <row r="1489" spans="1:5">
      <c r="A1489" s="740">
        <v>82</v>
      </c>
      <c r="B1489" s="740" t="s">
        <v>5018</v>
      </c>
      <c r="C1489" s="740"/>
      <c r="D1489" s="740"/>
      <c r="E1489" s="743"/>
    </row>
    <row r="1490" spans="1:5">
      <c r="A1490" s="740">
        <v>8201</v>
      </c>
      <c r="B1490" s="740" t="s">
        <v>5019</v>
      </c>
      <c r="C1490" s="740"/>
      <c r="D1490" s="740"/>
      <c r="E1490" s="743"/>
    </row>
    <row r="1491" spans="1:5">
      <c r="A1491" s="739">
        <v>820101</v>
      </c>
      <c r="B1491" s="739" t="s">
        <v>4923</v>
      </c>
      <c r="C1491" s="738" t="s">
        <v>3645</v>
      </c>
      <c r="D1491" s="737">
        <v>84.12</v>
      </c>
      <c r="E1491" s="744"/>
    </row>
    <row r="1492" spans="1:5" ht="30">
      <c r="A1492" s="739">
        <v>820104</v>
      </c>
      <c r="B1492" s="739" t="s">
        <v>4924</v>
      </c>
      <c r="C1492" s="738" t="s">
        <v>3645</v>
      </c>
      <c r="D1492" s="737">
        <v>164.57</v>
      </c>
      <c r="E1492" s="744"/>
    </row>
    <row r="1493" spans="1:5">
      <c r="A1493" s="739">
        <v>820106</v>
      </c>
      <c r="B1493" s="739" t="s">
        <v>4925</v>
      </c>
      <c r="C1493" s="738" t="s">
        <v>3645</v>
      </c>
      <c r="D1493" s="737">
        <v>25.56</v>
      </c>
      <c r="E1493" s="744"/>
    </row>
    <row r="1494" spans="1:5" ht="30">
      <c r="A1494" s="739">
        <v>820113</v>
      </c>
      <c r="B1494" s="739" t="s">
        <v>4926</v>
      </c>
      <c r="C1494" s="738" t="s">
        <v>3645</v>
      </c>
      <c r="D1494" s="737">
        <v>21.39</v>
      </c>
      <c r="E1494" s="744"/>
    </row>
    <row r="1495" spans="1:5">
      <c r="A1495" s="739">
        <v>820114</v>
      </c>
      <c r="B1495" s="739" t="s">
        <v>4927</v>
      </c>
      <c r="C1495" s="738" t="s">
        <v>3645</v>
      </c>
      <c r="D1495" s="737">
        <v>12.46</v>
      </c>
      <c r="E1495" s="744"/>
    </row>
    <row r="1496" spans="1:5">
      <c r="A1496" s="739">
        <v>820115</v>
      </c>
      <c r="B1496" s="739" t="s">
        <v>4928</v>
      </c>
      <c r="C1496" s="738" t="s">
        <v>3645</v>
      </c>
      <c r="D1496" s="737">
        <v>55.49</v>
      </c>
      <c r="E1496" s="744"/>
    </row>
    <row r="1497" spans="1:5">
      <c r="A1497" s="739">
        <v>820116</v>
      </c>
      <c r="B1497" s="739" t="s">
        <v>4929</v>
      </c>
      <c r="C1497" s="738" t="s">
        <v>3645</v>
      </c>
      <c r="D1497" s="737">
        <v>3.82</v>
      </c>
      <c r="E1497" s="744"/>
    </row>
    <row r="1498" spans="1:5">
      <c r="A1498" s="739">
        <v>820117</v>
      </c>
      <c r="B1498" s="739" t="s">
        <v>4930</v>
      </c>
      <c r="C1498" s="738" t="s">
        <v>3645</v>
      </c>
      <c r="D1498" s="737">
        <v>13.89</v>
      </c>
      <c r="E1498" s="744"/>
    </row>
    <row r="1499" spans="1:5">
      <c r="A1499" s="739">
        <v>820118</v>
      </c>
      <c r="B1499" s="739" t="s">
        <v>4931</v>
      </c>
      <c r="C1499" s="738" t="s">
        <v>3645</v>
      </c>
      <c r="D1499" s="737">
        <v>1.42</v>
      </c>
      <c r="E1499" s="744"/>
    </row>
    <row r="1500" spans="1:5">
      <c r="A1500" s="740">
        <v>83</v>
      </c>
      <c r="B1500" s="740" t="s">
        <v>4932</v>
      </c>
      <c r="C1500" s="740"/>
      <c r="D1500" s="740"/>
      <c r="E1500" s="743"/>
    </row>
    <row r="1501" spans="1:5" ht="15" customHeight="1">
      <c r="A1501" s="740">
        <v>8301</v>
      </c>
      <c r="B1501" s="740" t="s">
        <v>4933</v>
      </c>
      <c r="C1501" s="740"/>
      <c r="D1501" s="740"/>
      <c r="E1501" s="743"/>
    </row>
    <row r="1502" spans="1:5">
      <c r="A1502" s="739">
        <v>830101</v>
      </c>
      <c r="B1502" s="739" t="s">
        <v>4934</v>
      </c>
      <c r="C1502" s="738" t="s">
        <v>3645</v>
      </c>
      <c r="D1502" s="737">
        <v>110.46</v>
      </c>
      <c r="E1502" s="744"/>
    </row>
    <row r="1503" spans="1:5">
      <c r="A1503" s="739">
        <v>830102</v>
      </c>
      <c r="B1503" s="739" t="s">
        <v>4935</v>
      </c>
      <c r="C1503" s="738" t="s">
        <v>3645</v>
      </c>
      <c r="D1503" s="737">
        <v>40.700000000000003</v>
      </c>
      <c r="E1503" s="744"/>
    </row>
    <row r="1504" spans="1:5">
      <c r="A1504" s="739">
        <v>830103</v>
      </c>
      <c r="B1504" s="739" t="s">
        <v>4936</v>
      </c>
      <c r="C1504" s="738" t="s">
        <v>3645</v>
      </c>
      <c r="D1504" s="737">
        <v>67.489999999999995</v>
      </c>
      <c r="E1504" s="744"/>
    </row>
    <row r="1505" spans="1:5">
      <c r="A1505" s="739">
        <v>830104</v>
      </c>
      <c r="B1505" s="739" t="s">
        <v>4937</v>
      </c>
      <c r="C1505" s="738" t="s">
        <v>3645</v>
      </c>
      <c r="D1505" s="737">
        <v>104.55</v>
      </c>
      <c r="E1505" s="744"/>
    </row>
    <row r="1506" spans="1:5">
      <c r="A1506" s="739">
        <v>830105</v>
      </c>
      <c r="B1506" s="739" t="s">
        <v>4938</v>
      </c>
      <c r="C1506" s="738" t="s">
        <v>3645</v>
      </c>
      <c r="D1506" s="737">
        <v>41.26</v>
      </c>
      <c r="E1506" s="744"/>
    </row>
    <row r="1507" spans="1:5">
      <c r="A1507" s="739">
        <v>830106</v>
      </c>
      <c r="B1507" s="739" t="s">
        <v>4939</v>
      </c>
      <c r="C1507" s="738" t="s">
        <v>3645</v>
      </c>
      <c r="D1507" s="737">
        <v>39.21</v>
      </c>
      <c r="E1507" s="744"/>
    </row>
    <row r="1508" spans="1:5">
      <c r="A1508" s="739">
        <v>830107</v>
      </c>
      <c r="B1508" s="739" t="s">
        <v>4940</v>
      </c>
      <c r="C1508" s="738" t="s">
        <v>3645</v>
      </c>
      <c r="D1508" s="737">
        <v>44.07</v>
      </c>
      <c r="E1508" s="744"/>
    </row>
    <row r="1509" spans="1:5">
      <c r="A1509" s="739">
        <v>830108</v>
      </c>
      <c r="B1509" s="739" t="s">
        <v>4941</v>
      </c>
      <c r="C1509" s="738" t="s">
        <v>3645</v>
      </c>
      <c r="D1509" s="737">
        <v>149.97</v>
      </c>
      <c r="E1509" s="744"/>
    </row>
    <row r="1510" spans="1:5" ht="30">
      <c r="A1510" s="739">
        <v>830109</v>
      </c>
      <c r="B1510" s="739" t="s">
        <v>4942</v>
      </c>
      <c r="C1510" s="738" t="s">
        <v>3645</v>
      </c>
      <c r="D1510" s="737">
        <v>61.79</v>
      </c>
      <c r="E1510" s="744"/>
    </row>
    <row r="1511" spans="1:5">
      <c r="A1511" s="739">
        <v>830110</v>
      </c>
      <c r="B1511" s="739" t="s">
        <v>4943</v>
      </c>
      <c r="C1511" s="738" t="s">
        <v>3645</v>
      </c>
      <c r="D1511" s="737">
        <v>38.79</v>
      </c>
      <c r="E1511" s="744"/>
    </row>
    <row r="1512" spans="1:5">
      <c r="A1512" s="739">
        <v>830111</v>
      </c>
      <c r="B1512" s="739" t="s">
        <v>4944</v>
      </c>
      <c r="C1512" s="738" t="s">
        <v>3645</v>
      </c>
      <c r="D1512" s="737">
        <v>75.53</v>
      </c>
      <c r="E1512" s="744"/>
    </row>
    <row r="1513" spans="1:5">
      <c r="A1513" s="739">
        <v>830112</v>
      </c>
      <c r="B1513" s="739" t="s">
        <v>4945</v>
      </c>
      <c r="C1513" s="738" t="s">
        <v>3645</v>
      </c>
      <c r="D1513" s="737">
        <v>653.07000000000005</v>
      </c>
      <c r="E1513" s="744"/>
    </row>
    <row r="1514" spans="1:5">
      <c r="A1514" s="739">
        <v>830113</v>
      </c>
      <c r="B1514" s="739" t="s">
        <v>4946</v>
      </c>
      <c r="C1514" s="738" t="s">
        <v>3645</v>
      </c>
      <c r="D1514" s="737">
        <v>663.68</v>
      </c>
      <c r="E1514" s="744"/>
    </row>
    <row r="1515" spans="1:5">
      <c r="A1515" s="739">
        <v>830114</v>
      </c>
      <c r="B1515" s="739" t="s">
        <v>4947</v>
      </c>
      <c r="C1515" s="738" t="s">
        <v>3645</v>
      </c>
      <c r="D1515" s="737">
        <v>271.57</v>
      </c>
      <c r="E1515" s="744"/>
    </row>
    <row r="1516" spans="1:5">
      <c r="A1516" s="740">
        <v>93</v>
      </c>
      <c r="B1516" s="740" t="s">
        <v>4948</v>
      </c>
      <c r="C1516" s="740"/>
      <c r="D1516" s="740"/>
      <c r="E1516" s="743"/>
    </row>
    <row r="1517" spans="1:5">
      <c r="A1517" s="740">
        <v>9302</v>
      </c>
      <c r="B1517" s="740" t="s">
        <v>4949</v>
      </c>
      <c r="C1517" s="740"/>
      <c r="D1517" s="740"/>
      <c r="E1517" s="743"/>
    </row>
    <row r="1518" spans="1:5" ht="45">
      <c r="A1518" s="739">
        <v>930213</v>
      </c>
      <c r="B1518" s="739" t="s">
        <v>4950</v>
      </c>
      <c r="C1518" s="738" t="s">
        <v>3645</v>
      </c>
      <c r="D1518" s="737">
        <v>905</v>
      </c>
      <c r="E1518" s="744"/>
    </row>
    <row r="1519" spans="1:5" ht="45">
      <c r="A1519" s="739">
        <v>930214</v>
      </c>
      <c r="B1519" s="739" t="s">
        <v>4951</v>
      </c>
      <c r="C1519" s="738" t="s">
        <v>3645</v>
      </c>
      <c r="D1519" s="736">
        <v>1913.49</v>
      </c>
      <c r="E1519" s="744"/>
    </row>
    <row r="1520" spans="1:5" ht="45">
      <c r="A1520" s="739">
        <v>930218</v>
      </c>
      <c r="B1520" s="739" t="s">
        <v>4952</v>
      </c>
      <c r="C1520" s="738" t="s">
        <v>3645</v>
      </c>
      <c r="D1520" s="737">
        <v>810</v>
      </c>
      <c r="E1520" s="744"/>
    </row>
    <row r="1521" spans="1:5" ht="45">
      <c r="A1521" s="739">
        <v>930219</v>
      </c>
      <c r="B1521" s="739" t="s">
        <v>4953</v>
      </c>
      <c r="C1521" s="738" t="s">
        <v>3645</v>
      </c>
      <c r="D1521" s="737">
        <v>860</v>
      </c>
      <c r="E1521" s="744"/>
    </row>
    <row r="1522" spans="1:5" ht="45">
      <c r="A1522" s="739">
        <v>930220</v>
      </c>
      <c r="B1522" s="739" t="s">
        <v>4954</v>
      </c>
      <c r="C1522" s="738" t="s">
        <v>3645</v>
      </c>
      <c r="D1522" s="736">
        <v>1045</v>
      </c>
      <c r="E1522" s="744"/>
    </row>
    <row r="1523" spans="1:5" ht="30">
      <c r="A1523" s="739">
        <v>930226</v>
      </c>
      <c r="B1523" s="739" t="s">
        <v>4955</v>
      </c>
      <c r="C1523" s="738" t="s">
        <v>3645</v>
      </c>
      <c r="D1523" s="736">
        <v>7145</v>
      </c>
      <c r="E1523" s="744"/>
    </row>
    <row r="1524" spans="1:5" ht="45">
      <c r="A1524" s="739">
        <v>930235</v>
      </c>
      <c r="B1524" s="739" t="s">
        <v>4956</v>
      </c>
      <c r="C1524" s="738" t="s">
        <v>3645</v>
      </c>
      <c r="D1524" s="737">
        <v>257.64999999999998</v>
      </c>
      <c r="E1524" s="744"/>
    </row>
    <row r="1525" spans="1:5">
      <c r="A1525" s="740">
        <v>95</v>
      </c>
      <c r="B1525" s="740" t="s">
        <v>4957</v>
      </c>
      <c r="C1525" s="740"/>
      <c r="D1525" s="740"/>
      <c r="E1525" s="743"/>
    </row>
    <row r="1526" spans="1:5">
      <c r="A1526" s="740">
        <v>9501</v>
      </c>
      <c r="B1526" s="740" t="s">
        <v>4958</v>
      </c>
      <c r="C1526" s="740"/>
      <c r="D1526" s="740"/>
      <c r="E1526" s="743"/>
    </row>
    <row r="1527" spans="1:5" ht="30">
      <c r="A1527" s="739">
        <v>950101</v>
      </c>
      <c r="B1527" s="739" t="s">
        <v>4959</v>
      </c>
      <c r="C1527" s="738" t="s">
        <v>3598</v>
      </c>
      <c r="D1527" s="737">
        <v>3.7</v>
      </c>
      <c r="E1527" s="744"/>
    </row>
    <row r="1528" spans="1:5" ht="30">
      <c r="A1528" s="739">
        <v>950102</v>
      </c>
      <c r="B1528" s="739" t="s">
        <v>4960</v>
      </c>
      <c r="C1528" s="738" t="s">
        <v>3598</v>
      </c>
      <c r="D1528" s="737">
        <v>10.09</v>
      </c>
      <c r="E1528" s="744"/>
    </row>
    <row r="1529" spans="1:5">
      <c r="A1529" s="733"/>
      <c r="B1529" s="733"/>
      <c r="C1529" s="733"/>
      <c r="D1529" s="733"/>
      <c r="E1529" s="745"/>
    </row>
    <row r="1530" spans="1:5" ht="15" customHeight="1">
      <c r="A1530" s="740" t="s">
        <v>4961</v>
      </c>
      <c r="B1530" s="740"/>
      <c r="C1530" s="740"/>
      <c r="D1530" s="740"/>
      <c r="E1530" s="743"/>
    </row>
    <row r="1531" spans="1:5">
      <c r="A1531" s="733"/>
      <c r="B1531" s="733"/>
      <c r="C1531" s="733"/>
      <c r="D1531" s="733"/>
      <c r="E1531" s="745"/>
    </row>
    <row r="1532" spans="1:5">
      <c r="A1532" s="734" t="s">
        <v>3593</v>
      </c>
      <c r="B1532" s="734" t="s">
        <v>3594</v>
      </c>
      <c r="C1532" s="732" t="s">
        <v>857</v>
      </c>
      <c r="D1532" s="732" t="s">
        <v>4962</v>
      </c>
      <c r="E1532" s="746" t="s">
        <v>4963</v>
      </c>
    </row>
    <row r="1533" spans="1:5" ht="15" customHeight="1">
      <c r="A1533" s="740">
        <v>8</v>
      </c>
      <c r="B1533" s="740" t="s">
        <v>4964</v>
      </c>
      <c r="C1533" s="740"/>
      <c r="D1533" s="740"/>
      <c r="E1533" s="743"/>
    </row>
    <row r="1534" spans="1:5" ht="15" customHeight="1">
      <c r="A1534" s="740">
        <v>802</v>
      </c>
      <c r="B1534" s="740" t="s">
        <v>4965</v>
      </c>
      <c r="C1534" s="740"/>
      <c r="D1534" s="740"/>
      <c r="E1534" s="743"/>
    </row>
    <row r="1535" spans="1:5" ht="30">
      <c r="A1535" s="739">
        <v>80201</v>
      </c>
      <c r="B1535" s="739" t="s">
        <v>4966</v>
      </c>
      <c r="C1535" s="738" t="s">
        <v>3598</v>
      </c>
      <c r="D1535" s="737">
        <v>2.48</v>
      </c>
      <c r="E1535" s="745">
        <v>0</v>
      </c>
    </row>
    <row r="1536" spans="1:5" ht="30">
      <c r="A1536" s="739">
        <v>80202</v>
      </c>
      <c r="B1536" s="739" t="s">
        <v>4967</v>
      </c>
      <c r="C1536" s="738" t="s">
        <v>3598</v>
      </c>
      <c r="D1536" s="737">
        <v>2.48</v>
      </c>
      <c r="E1536" s="745">
        <v>0</v>
      </c>
    </row>
    <row r="1537" spans="1:5">
      <c r="A1537" s="740">
        <v>804</v>
      </c>
      <c r="B1537" s="740" t="s">
        <v>4968</v>
      </c>
      <c r="C1537" s="740"/>
      <c r="D1537" s="740"/>
      <c r="E1537" s="743"/>
    </row>
    <row r="1538" spans="1:5" ht="45">
      <c r="A1538" s="739">
        <v>80425</v>
      </c>
      <c r="B1538" s="739" t="s">
        <v>4969</v>
      </c>
      <c r="C1538" s="738" t="s">
        <v>3645</v>
      </c>
      <c r="D1538" s="737">
        <v>315.17</v>
      </c>
      <c r="E1538" s="745">
        <v>0</v>
      </c>
    </row>
    <row r="1539" spans="1:5" ht="15" customHeight="1">
      <c r="A1539" s="740">
        <v>807</v>
      </c>
      <c r="B1539" s="740" t="s">
        <v>4970</v>
      </c>
      <c r="C1539" s="740"/>
      <c r="D1539" s="740"/>
      <c r="E1539" s="743"/>
    </row>
    <row r="1540" spans="1:5" ht="30">
      <c r="A1540" s="739">
        <v>80731</v>
      </c>
      <c r="B1540" s="739" t="s">
        <v>4971</v>
      </c>
      <c r="C1540" s="738" t="s">
        <v>3645</v>
      </c>
      <c r="D1540" s="736">
        <v>55407</v>
      </c>
      <c r="E1540" s="745">
        <v>0</v>
      </c>
    </row>
    <row r="1541" spans="1:5" ht="75">
      <c r="A1541" s="739">
        <v>80734</v>
      </c>
      <c r="B1541" s="739" t="s">
        <v>4972</v>
      </c>
      <c r="C1541" s="738" t="s">
        <v>718</v>
      </c>
      <c r="D1541" s="736">
        <v>2491030.2799999998</v>
      </c>
      <c r="E1541" s="745">
        <v>0</v>
      </c>
    </row>
    <row r="1542" spans="1:5" ht="15" customHeight="1">
      <c r="A1542" s="740">
        <v>811</v>
      </c>
      <c r="B1542" s="740" t="s">
        <v>4973</v>
      </c>
      <c r="C1542" s="740"/>
      <c r="D1542" s="740"/>
      <c r="E1542" s="743"/>
    </row>
    <row r="1543" spans="1:5" ht="75">
      <c r="A1543" s="739">
        <v>81115</v>
      </c>
      <c r="B1543" s="739" t="s">
        <v>4974</v>
      </c>
      <c r="C1543" s="738" t="s">
        <v>3645</v>
      </c>
      <c r="D1543" s="736">
        <v>4940</v>
      </c>
      <c r="E1543" s="745">
        <v>0</v>
      </c>
    </row>
    <row r="1544" spans="1:5" ht="90">
      <c r="A1544" s="739">
        <v>81116</v>
      </c>
      <c r="B1544" s="739" t="s">
        <v>4975</v>
      </c>
      <c r="C1544" s="738" t="s">
        <v>3645</v>
      </c>
      <c r="D1544" s="736">
        <v>571483.76</v>
      </c>
      <c r="E1544" s="745">
        <v>0</v>
      </c>
    </row>
    <row r="1545" spans="1:5" ht="60">
      <c r="A1545" s="739">
        <v>81117</v>
      </c>
      <c r="B1545" s="739" t="s">
        <v>4976</v>
      </c>
      <c r="C1545" s="738" t="s">
        <v>3645</v>
      </c>
      <c r="D1545" s="736">
        <v>60140.97</v>
      </c>
      <c r="E1545" s="745">
        <v>0</v>
      </c>
    </row>
    <row r="1546" spans="1:5" ht="60">
      <c r="A1546" s="739">
        <v>81121</v>
      </c>
      <c r="B1546" s="739" t="s">
        <v>4977</v>
      </c>
      <c r="C1546" s="738" t="s">
        <v>3645</v>
      </c>
      <c r="D1546" s="736">
        <v>3581.62</v>
      </c>
      <c r="E1546" s="745">
        <v>0</v>
      </c>
    </row>
    <row r="1547" spans="1:5" ht="135">
      <c r="A1547" s="739">
        <v>81124</v>
      </c>
      <c r="B1547" s="739" t="s">
        <v>4978</v>
      </c>
      <c r="C1547" s="738" t="s">
        <v>3645</v>
      </c>
      <c r="D1547" s="736">
        <v>143750</v>
      </c>
      <c r="E1547" s="745">
        <v>0</v>
      </c>
    </row>
    <row r="1548" spans="1:5" ht="75">
      <c r="A1548" s="739">
        <v>81126</v>
      </c>
      <c r="B1548" s="739" t="s">
        <v>4979</v>
      </c>
      <c r="C1548" s="738" t="s">
        <v>3645</v>
      </c>
      <c r="D1548" s="736">
        <v>708750</v>
      </c>
      <c r="E1548" s="745">
        <v>0</v>
      </c>
    </row>
    <row r="1549" spans="1:5" ht="75">
      <c r="A1549" s="739">
        <v>81128</v>
      </c>
      <c r="B1549" s="739" t="s">
        <v>4980</v>
      </c>
      <c r="C1549" s="738" t="s">
        <v>3645</v>
      </c>
      <c r="D1549" s="736">
        <v>6175.81</v>
      </c>
      <c r="E1549" s="745">
        <v>0</v>
      </c>
    </row>
    <row r="1550" spans="1:5" ht="60">
      <c r="A1550" s="739">
        <v>81129</v>
      </c>
      <c r="B1550" s="739" t="s">
        <v>4981</v>
      </c>
      <c r="C1550" s="738" t="s">
        <v>718</v>
      </c>
      <c r="D1550" s="736">
        <v>12158.96</v>
      </c>
      <c r="E1550" s="745">
        <v>0</v>
      </c>
    </row>
    <row r="1551" spans="1:5" ht="135">
      <c r="A1551" s="739">
        <v>81133</v>
      </c>
      <c r="B1551" s="739" t="s">
        <v>4982</v>
      </c>
      <c r="C1551" s="738" t="s">
        <v>718</v>
      </c>
      <c r="D1551" s="736">
        <v>405658.52</v>
      </c>
      <c r="E1551" s="745">
        <v>0</v>
      </c>
    </row>
    <row r="1552" spans="1:5" ht="60">
      <c r="A1552" s="739">
        <v>81134</v>
      </c>
      <c r="B1552" s="739" t="s">
        <v>4983</v>
      </c>
      <c r="C1552" s="738" t="s">
        <v>718</v>
      </c>
      <c r="D1552" s="736">
        <v>74474.5</v>
      </c>
      <c r="E1552" s="745">
        <v>0</v>
      </c>
    </row>
    <row r="1553" spans="1:5" ht="90">
      <c r="A1553" s="739">
        <v>81135</v>
      </c>
      <c r="B1553" s="739" t="s">
        <v>4984</v>
      </c>
      <c r="C1553" s="738" t="s">
        <v>718</v>
      </c>
      <c r="D1553" s="736">
        <v>503450</v>
      </c>
      <c r="E1553" s="745">
        <v>0</v>
      </c>
    </row>
    <row r="1554" spans="1:5" ht="75">
      <c r="A1554" s="739">
        <v>81149</v>
      </c>
      <c r="B1554" s="739" t="s">
        <v>4985</v>
      </c>
      <c r="C1554" s="738" t="s">
        <v>3645</v>
      </c>
      <c r="D1554" s="736">
        <v>10714</v>
      </c>
      <c r="E1554" s="745">
        <v>0</v>
      </c>
    </row>
    <row r="1555" spans="1:5" ht="90">
      <c r="A1555" s="739">
        <v>81150</v>
      </c>
      <c r="B1555" s="739" t="s">
        <v>4986</v>
      </c>
      <c r="C1555" s="738" t="s">
        <v>3645</v>
      </c>
      <c r="D1555" s="736">
        <v>2450</v>
      </c>
      <c r="E1555" s="745">
        <v>0</v>
      </c>
    </row>
    <row r="1556" spans="1:5">
      <c r="A1556" s="733"/>
      <c r="B1556" s="733"/>
      <c r="C1556" s="733"/>
      <c r="D1556" s="733"/>
      <c r="E1556" s="745"/>
    </row>
    <row r="1557" spans="1:5" ht="15" customHeight="1">
      <c r="A1557" s="740" t="s">
        <v>4987</v>
      </c>
      <c r="B1557" s="740"/>
      <c r="C1557" s="740"/>
      <c r="D1557" s="740"/>
      <c r="E1557" s="743"/>
    </row>
    <row r="1558" spans="1:5">
      <c r="A1558" s="733"/>
      <c r="B1558" s="733"/>
      <c r="C1558" s="733"/>
      <c r="D1558" s="733"/>
      <c r="E1558" s="745"/>
    </row>
    <row r="1559" spans="1:5">
      <c r="A1559" s="734" t="s">
        <v>3593</v>
      </c>
      <c r="B1559" s="734" t="s">
        <v>3594</v>
      </c>
      <c r="C1559" s="732" t="s">
        <v>857</v>
      </c>
      <c r="D1559" s="732" t="s">
        <v>3595</v>
      </c>
      <c r="E1559" s="746"/>
    </row>
    <row r="1560" spans="1:5">
      <c r="A1560" s="740">
        <v>21</v>
      </c>
      <c r="B1560" s="740" t="s">
        <v>4988</v>
      </c>
      <c r="C1560" s="740"/>
      <c r="D1560" s="740"/>
      <c r="E1560" s="743"/>
    </row>
    <row r="1561" spans="1:5">
      <c r="A1561" s="740">
        <v>2101</v>
      </c>
      <c r="B1561" s="740" t="s">
        <v>4989</v>
      </c>
      <c r="C1561" s="740"/>
      <c r="D1561" s="740"/>
      <c r="E1561" s="743"/>
    </row>
    <row r="1562" spans="1:5" ht="90">
      <c r="A1562" s="739">
        <v>210101</v>
      </c>
      <c r="B1562" s="739" t="s">
        <v>4990</v>
      </c>
      <c r="C1562" s="738" t="s">
        <v>824</v>
      </c>
      <c r="D1562" s="737">
        <v>173</v>
      </c>
      <c r="E1562" s="744"/>
    </row>
    <row r="1563" spans="1:5" ht="105">
      <c r="A1563" s="739">
        <v>210102</v>
      </c>
      <c r="B1563" s="739" t="s">
        <v>4991</v>
      </c>
      <c r="C1563" s="738" t="s">
        <v>718</v>
      </c>
      <c r="D1563" s="737">
        <v>590.66999999999996</v>
      </c>
      <c r="E1563" s="744"/>
    </row>
  </sheetData>
  <mergeCells count="12">
    <mergeCell ref="A11:E11"/>
    <mergeCell ref="A1:E1"/>
    <mergeCell ref="A2:E2"/>
    <mergeCell ref="A3:E3"/>
    <mergeCell ref="A4:E4"/>
    <mergeCell ref="A5:E5"/>
    <mergeCell ref="A6:E6"/>
    <mergeCell ref="A7:B7"/>
    <mergeCell ref="C7:D7"/>
    <mergeCell ref="A8:E8"/>
    <mergeCell ref="A9:E9"/>
    <mergeCell ref="A10:E10"/>
  </mergeCell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17</vt:i4>
      </vt:variant>
      <vt:variant>
        <vt:lpstr>Intervalos com Nome</vt:lpstr>
      </vt:variant>
      <vt:variant>
        <vt:i4>19</vt:i4>
      </vt:variant>
    </vt:vector>
  </HeadingPairs>
  <TitlesOfParts>
    <vt:vector size="36" baseType="lpstr">
      <vt:lpstr>RESUMO</vt:lpstr>
      <vt:lpstr>PLANILHA ORÇAMENTÁRIA</vt:lpstr>
      <vt:lpstr>CURVA ABC</vt:lpstr>
      <vt:lpstr>SERVIÇOS DER 12-25</vt:lpstr>
      <vt:lpstr>MC</vt:lpstr>
      <vt:lpstr>CRONOGRAMA</vt:lpstr>
      <vt:lpstr>LS</vt:lpstr>
      <vt:lpstr>BDI</vt:lpstr>
      <vt:lpstr>COMP-01</vt:lpstr>
      <vt:lpstr>COMP-02</vt:lpstr>
      <vt:lpstr>COMP-03</vt:lpstr>
      <vt:lpstr>COMP-04</vt:lpstr>
      <vt:lpstr>COMP-05</vt:lpstr>
      <vt:lpstr>COMP-06</vt:lpstr>
      <vt:lpstr>COMP-07</vt:lpstr>
      <vt:lpstr>COTAÇÕES </vt:lpstr>
      <vt:lpstr>INSUMOS DER 12-25</vt:lpstr>
      <vt:lpstr>BDI!Área_de_Impressão</vt:lpstr>
      <vt:lpstr>'COMP-01'!Área_de_Impressão</vt:lpstr>
      <vt:lpstr>'COMP-02'!Área_de_Impressão</vt:lpstr>
      <vt:lpstr>'COMP-03'!Área_de_Impressão</vt:lpstr>
      <vt:lpstr>'COMP-04'!Área_de_Impressão</vt:lpstr>
      <vt:lpstr>'COMP-05'!Área_de_Impressão</vt:lpstr>
      <vt:lpstr>'COMP-06'!Área_de_Impressão</vt:lpstr>
      <vt:lpstr>'COMP-07'!Área_de_Impressão</vt:lpstr>
      <vt:lpstr>'COTAÇÕES '!Área_de_Impressão</vt:lpstr>
      <vt:lpstr>CRONOGRAMA!Área_de_Impressão</vt:lpstr>
      <vt:lpstr>LS!Área_de_Impressão</vt:lpstr>
      <vt:lpstr>MC!Área_de_Impressão</vt:lpstr>
      <vt:lpstr>'PLANILHA ORÇAMENTÁRIA'!Área_de_Impressão</vt:lpstr>
      <vt:lpstr>RESUMO!Área_de_Impressão</vt:lpstr>
      <vt:lpstr>'COTAÇÕES '!Títulos_de_Impressão</vt:lpstr>
      <vt:lpstr>CRONOGRAMA!Títulos_de_Impressão</vt:lpstr>
      <vt:lpstr>'CURVA ABC'!Títulos_de_Impressão</vt:lpstr>
      <vt:lpstr>MC!Títulos_de_Impressão</vt:lpstr>
      <vt:lpstr>'PLANILHA ORÇAMENTÁRIA'!Títulos_de_Impressão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thais.baptista</dc:creator>
  <cp:keywords/>
  <dc:description/>
  <cp:lastModifiedBy>bruna.sirtuli</cp:lastModifiedBy>
  <cp:revision/>
  <cp:lastPrinted>2026-03-12T11:02:25Z</cp:lastPrinted>
  <dcterms:created xsi:type="dcterms:W3CDTF">2021-04-14T10:19:50Z</dcterms:created>
  <dcterms:modified xsi:type="dcterms:W3CDTF">2026-03-12T12:42:45Z</dcterms:modified>
  <cp:category/>
  <cp:contentStatus/>
</cp:coreProperties>
</file>